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8000" windowHeight="4320" tabRatio="492" activeTab="0"/>
  </bookViews>
  <sheets>
    <sheet name="2001B" sheetId="1" r:id="rId1"/>
    <sheet name="2009D" sheetId="2" r:id="rId2"/>
    <sheet name="2009D Academic" sheetId="3" r:id="rId3"/>
    <sheet name="2012A" sheetId="4" r:id="rId4"/>
    <sheet name="2012A Academic" sheetId="5" r:id="rId5"/>
  </sheets>
  <definedNames>
    <definedName name="_xlnm.Print_Area" localSheetId="0">'2001B'!$A$1:$IL$29</definedName>
    <definedName name="_xlnm.Print_Titles" localSheetId="0">'2001B'!$A:$A</definedName>
  </definedNames>
  <calcPr fullCalcOnLoad="1"/>
</workbook>
</file>

<file path=xl/sharedStrings.xml><?xml version="1.0" encoding="utf-8"?>
<sst xmlns="http://schemas.openxmlformats.org/spreadsheetml/2006/main" count="1183" uniqueCount="70">
  <si>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</si>
  <si>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</si>
  <si>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</si>
  <si>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</si>
  <si>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</si>
  <si>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</si>
  <si>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University System of Maryland</t>
  </si>
  <si>
    <t>2001Series B Bond Funded Projects</t>
  </si>
  <si>
    <t xml:space="preserve">   1992 Series A Bonds Refinanced on 2001B</t>
  </si>
  <si>
    <t xml:space="preserve">    1993 Series A Bond Refinanced on 2001B</t>
  </si>
  <si>
    <t xml:space="preserve">    1996 Series A Bond Refinanced on 2001B</t>
  </si>
  <si>
    <t xml:space="preserve">          Total New Money - 2001Series B</t>
  </si>
  <si>
    <t xml:space="preserve">           Total Auxiliary Projects - 2001B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</si>
  <si>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</si>
  <si>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</si>
  <si>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</si>
  <si>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</si>
  <si>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</si>
  <si>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</si>
  <si>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</si>
  <si>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UMBC University Commons Center (Auxiliary)</t>
  </si>
  <si>
    <t xml:space="preserve">          UMBC Parking Garage (Auxiliary)</t>
  </si>
  <si>
    <t xml:space="preserve">     UMB Donaldson Brown Center ( Auxiliary)</t>
  </si>
  <si>
    <t xml:space="preserve"> UMCP Health &amp; Human Performance (Auxiliary)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</si>
  <si>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</si>
  <si>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</si>
  <si>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</si>
  <si>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    CEES Coastal Sciences Lab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</si>
  <si>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</si>
  <si>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</si>
  <si>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</si>
  <si>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</si>
  <si>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</si>
  <si>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</si>
  <si>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</si>
  <si>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UMCP Hombake and McKeldin Librs(Academic)</t>
  </si>
  <si>
    <t>UMCP Key and Taliafferro Renovation (Academic)</t>
  </si>
  <si>
    <t>UMCP Steam Plant Improvement (Academic)</t>
  </si>
  <si>
    <t>UMB Howard Hall Phase IV: Renov (Academic)</t>
  </si>
  <si>
    <t>UMB Facilities Renewal (Academic)</t>
  </si>
  <si>
    <t>UMB School of Nursing Equipment (Academic)</t>
  </si>
  <si>
    <t>UMB School of Law: Marshall Libr (Academic)</t>
  </si>
  <si>
    <t>CEES Facilities Renewal (Academic)</t>
  </si>
  <si>
    <t>BSU Facilities Renewal (Academic)</t>
  </si>
  <si>
    <t>BSU Emergency-Misc Projects (Academic)</t>
  </si>
  <si>
    <t>CSC Facilities Renewal (Academic)</t>
  </si>
  <si>
    <t>CSC Emergency-Exter Light Poles (Academic)</t>
  </si>
  <si>
    <t>FSU Facilities Renewal (Academic)</t>
  </si>
  <si>
    <t>SU Facilities Renewal (Academic)</t>
  </si>
  <si>
    <t>SU Emergency-Misc Projects (Academic)</t>
  </si>
  <si>
    <t>TU Facilities Renewal (Academic)</t>
  </si>
  <si>
    <t>TU 7800 York Renovation (Academic)</t>
  </si>
  <si>
    <t>TU Emergency-Utility (Academic)</t>
  </si>
  <si>
    <t>UB Facilities Renewal (Academic)</t>
  </si>
  <si>
    <t xml:space="preserve">           Total Academic Projects - 2001B </t>
  </si>
  <si>
    <t xml:space="preserve">Amort of </t>
  </si>
  <si>
    <t>Premium</t>
  </si>
  <si>
    <t xml:space="preserve">           Distribution of Debt Services after 2009D Bond Issue</t>
  </si>
  <si>
    <t>2001 Series B after 2009D</t>
  </si>
  <si>
    <t xml:space="preserve">     2001 Series B - Original</t>
  </si>
  <si>
    <t>2001B Refinanced on 2009D</t>
  </si>
  <si>
    <t>Amort of</t>
  </si>
  <si>
    <t>Loss on Refunding</t>
  </si>
  <si>
    <t xml:space="preserve">           Total Academic Projects - 2001B Refinanced on 2009D</t>
  </si>
  <si>
    <t>USM (Paid off by UMUC) (Auxiliary)</t>
  </si>
  <si>
    <t xml:space="preserve">           Distribution of Debt Services after 2012A Bond Issue</t>
  </si>
  <si>
    <t>2001 Series B after 2012A</t>
  </si>
  <si>
    <t>2001B Refinanced on 2012A</t>
  </si>
  <si>
    <t xml:space="preserve">           Total Academic Projects - 2001B Refinanced on 2012A</t>
  </si>
  <si>
    <t xml:space="preserve">      1993A refinanced on 2001B/2012A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</si>
</sst>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_(* #,##0.0_);_(* \(#,##0.0\);_(* &quot;-&quot;??_);_(@_)"/>
    <numFmt numFmtId="167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2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1" xfId="0" applyNumberFormat="1" applyBorder="1" applyAlignment="1">
      <alignment horizontal="centerContinuous" vertical="center"/>
    </xf>
    <xf numFmtId="38" fontId="0" fillId="0" borderId="12" xfId="0" applyNumberFormat="1" applyBorder="1" applyAlignment="1">
      <alignment horizontal="centerContinuous" vertical="center"/>
    </xf>
    <xf numFmtId="38" fontId="0" fillId="0" borderId="13" xfId="0" applyNumberFormat="1" applyBorder="1" applyAlignment="1">
      <alignment horizontal="centerContinuous" vertical="center"/>
    </xf>
    <xf numFmtId="38" fontId="0" fillId="0" borderId="11" xfId="0" applyNumberFormat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0" xfId="0" applyNumberFormat="1" applyBorder="1" applyAlignment="1">
      <alignment horizontal="centerContinuous"/>
    </xf>
    <xf numFmtId="38" fontId="0" fillId="0" borderId="11" xfId="0" applyNumberFormat="1" applyBorder="1" applyAlignment="1">
      <alignment horizontal="centerContinuous" vertical="top"/>
    </xf>
    <xf numFmtId="38" fontId="0" fillId="33" borderId="12" xfId="0" applyNumberFormat="1" applyFont="1" applyFill="1" applyBorder="1" applyAlignment="1">
      <alignment horizontal="centerContinuous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center"/>
    </xf>
    <xf numFmtId="164" fontId="1" fillId="0" borderId="11" xfId="0" applyNumberFormat="1" applyFont="1" applyBorder="1" applyAlignment="1" quotePrefix="1">
      <alignment horizontal="left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0" fillId="33" borderId="12" xfId="0" applyNumberFormat="1" applyFont="1" applyFill="1" applyBorder="1" applyAlignment="1">
      <alignment horizontal="centerContinuous"/>
    </xf>
    <xf numFmtId="38" fontId="0" fillId="0" borderId="0" xfId="0" applyNumberFormat="1" applyAlignment="1">
      <alignment horizontal="center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164" fontId="0" fillId="33" borderId="11" xfId="0" applyNumberFormat="1" applyFill="1" applyBorder="1" applyAlignment="1" quotePrefix="1">
      <alignment horizontal="centerContinuous"/>
    </xf>
    <xf numFmtId="164" fontId="0" fillId="33" borderId="18" xfId="0" applyNumberFormat="1" applyFill="1" applyBorder="1" applyAlignment="1">
      <alignment horizontal="centerContinuous"/>
    </xf>
    <xf numFmtId="164" fontId="0" fillId="33" borderId="13" xfId="0" applyNumberFormat="1" applyFill="1" applyBorder="1" applyAlignment="1">
      <alignment horizontal="centerContinuous"/>
    </xf>
    <xf numFmtId="167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35" sqref="E35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9" customWidth="1"/>
    <col min="7" max="7" width="3.7109375" style="18" customWidth="1"/>
    <col min="8" max="11" width="13.7109375" style="18" hidden="1" customWidth="1"/>
    <col min="12" max="12" width="3.7109375" style="18" hidden="1" customWidth="1"/>
    <col min="13" max="16" width="13.7109375" style="19" customWidth="1"/>
    <col min="17" max="17" width="3.7109375" style="18" customWidth="1"/>
    <col min="18" max="21" width="13.7109375" style="19" customWidth="1"/>
    <col min="22" max="22" width="3.7109375" style="18" customWidth="1"/>
    <col min="23" max="26" width="13.7109375" style="18" customWidth="1"/>
    <col min="27" max="27" width="3.7109375" style="18" customWidth="1"/>
    <col min="28" max="28" width="13.7109375" style="18" customWidth="1"/>
    <col min="29" max="29" width="15.421875" style="18" customWidth="1"/>
    <col min="30" max="30" width="17.8515625" style="18" customWidth="1"/>
    <col min="31" max="31" width="13.8515625" style="18" customWidth="1"/>
    <col min="32" max="32" width="3.7109375" style="18" customWidth="1"/>
    <col min="33" max="33" width="13.7109375" style="18" customWidth="1"/>
    <col min="34" max="34" width="15.421875" style="18" customWidth="1"/>
    <col min="35" max="35" width="17.8515625" style="18" customWidth="1"/>
    <col min="36" max="36" width="11.00390625" style="18" customWidth="1"/>
    <col min="37" max="37" width="3.7109375" style="18" customWidth="1"/>
    <col min="38" max="41" width="13.7109375" style="18" customWidth="1"/>
    <col min="42" max="42" width="3.421875" style="18" customWidth="1"/>
    <col min="43" max="44" width="13.7109375" style="18" customWidth="1"/>
    <col min="45" max="46" width="14.7109375" style="18" customWidth="1"/>
    <col min="47" max="47" width="3.7109375" style="18" customWidth="1"/>
    <col min="48" max="51" width="14.7109375" style="18" customWidth="1"/>
    <col min="52" max="52" width="3.7109375" style="18" customWidth="1"/>
    <col min="53" max="56" width="14.7109375" style="18" customWidth="1"/>
    <col min="57" max="57" width="3.7109375" style="18" customWidth="1"/>
    <col min="58" max="61" width="14.7109375" style="18" customWidth="1"/>
    <col min="62" max="62" width="3.7109375" style="18" customWidth="1"/>
    <col min="63" max="66" width="14.7109375" style="18" customWidth="1"/>
    <col min="67" max="67" width="3.8515625" style="18" customWidth="1"/>
    <col min="68" max="71" width="14.7109375" style="18" customWidth="1"/>
    <col min="72" max="72" width="3.7109375" style="18" customWidth="1"/>
    <col min="73" max="76" width="13.7109375" style="18" customWidth="1"/>
    <col min="77" max="77" width="3.7109375" style="0" customWidth="1"/>
    <col min="78" max="78" width="11.7109375" style="0" customWidth="1"/>
    <col min="79" max="79" width="12.7109375" style="0" customWidth="1"/>
    <col min="80" max="81" width="11.8515625" style="0" customWidth="1"/>
    <col min="82" max="82" width="3.7109375" style="0" customWidth="1"/>
    <col min="83" max="83" width="13.8515625" style="0" customWidth="1"/>
    <col min="84" max="86" width="13.7109375" style="0" customWidth="1"/>
    <col min="87" max="87" width="3.7109375" style="0" customWidth="1"/>
    <col min="88" max="91" width="13.7109375" style="0" customWidth="1"/>
    <col min="92" max="92" width="3.7109375" style="0" customWidth="1"/>
    <col min="93" max="96" width="13.7109375" style="0" customWidth="1"/>
    <col min="97" max="97" width="3.7109375" style="0" customWidth="1"/>
    <col min="98" max="101" width="13.7109375" style="0" customWidth="1"/>
    <col min="102" max="102" width="3.7109375" style="0" customWidth="1"/>
    <col min="103" max="106" width="13.7109375" style="0" customWidth="1"/>
    <col min="107" max="107" width="3.7109375" style="0" customWidth="1"/>
    <col min="108" max="111" width="13.7109375" style="0" customWidth="1"/>
    <col min="112" max="112" width="3.7109375" style="0" customWidth="1"/>
    <col min="113" max="116" width="13.7109375" style="0" customWidth="1"/>
    <col min="117" max="117" width="3.7109375" style="0" customWidth="1"/>
    <col min="118" max="121" width="13.7109375" style="0" customWidth="1"/>
    <col min="122" max="122" width="3.7109375" style="0" customWidth="1"/>
    <col min="123" max="126" width="13.7109375" style="0" customWidth="1"/>
    <col min="127" max="127" width="3.7109375" style="0" customWidth="1"/>
    <col min="128" max="131" width="13.7109375" style="0" customWidth="1"/>
    <col min="132" max="132" width="3.7109375" style="0" customWidth="1"/>
    <col min="133" max="136" width="13.7109375" style="3" customWidth="1"/>
    <col min="137" max="137" width="3.7109375" style="3" customWidth="1"/>
    <col min="138" max="141" width="13.7109375" style="3" customWidth="1"/>
    <col min="142" max="142" width="3.7109375" style="3" customWidth="1"/>
    <col min="143" max="146" width="13.7109375" style="3" customWidth="1"/>
    <col min="147" max="147" width="3.7109375" style="3" customWidth="1"/>
    <col min="148" max="151" width="13.7109375" style="3" customWidth="1"/>
    <col min="152" max="152" width="3.7109375" style="3" customWidth="1"/>
    <col min="153" max="156" width="13.7109375" style="3" customWidth="1"/>
    <col min="157" max="157" width="3.7109375" style="3" customWidth="1"/>
    <col min="158" max="161" width="13.7109375" style="3" customWidth="1"/>
    <col min="162" max="162" width="3.7109375" style="3" customWidth="1"/>
    <col min="163" max="166" width="13.7109375" style="3" customWidth="1"/>
    <col min="167" max="167" width="3.7109375" style="3" customWidth="1"/>
    <col min="168" max="171" width="13.7109375" style="3" customWidth="1"/>
    <col min="172" max="172" width="3.7109375" style="3" customWidth="1"/>
    <col min="173" max="176" width="13.7109375" style="3" customWidth="1"/>
    <col min="177" max="177" width="3.7109375" style="3" customWidth="1"/>
    <col min="178" max="181" width="13.7109375" style="3" customWidth="1"/>
    <col min="182" max="182" width="3.7109375" style="3" customWidth="1"/>
    <col min="183" max="186" width="13.7109375" style="3" customWidth="1"/>
    <col min="187" max="187" width="3.7109375" style="3" customWidth="1"/>
    <col min="188" max="191" width="13.7109375" style="3" customWidth="1"/>
    <col min="192" max="192" width="3.7109375" style="3" customWidth="1"/>
    <col min="193" max="196" width="13.7109375" style="3" customWidth="1"/>
    <col min="197" max="197" width="3.7109375" style="3" customWidth="1"/>
    <col min="198" max="201" width="13.7109375" style="3" customWidth="1"/>
    <col min="202" max="202" width="3.7109375" style="3" customWidth="1"/>
    <col min="203" max="206" width="13.7109375" style="3" customWidth="1"/>
    <col min="207" max="207" width="3.7109375" style="3" customWidth="1"/>
    <col min="208" max="211" width="13.7109375" style="3" customWidth="1"/>
    <col min="212" max="212" width="3.7109375" style="3" customWidth="1"/>
    <col min="213" max="216" width="13.7109375" style="3" customWidth="1"/>
    <col min="217" max="217" width="3.7109375" style="3" customWidth="1"/>
    <col min="218" max="221" width="13.7109375" style="3" customWidth="1"/>
    <col min="222" max="222" width="3.7109375" style="3" customWidth="1"/>
    <col min="223" max="226" width="13.7109375" style="3" customWidth="1"/>
    <col min="227" max="227" width="3.7109375" style="3" customWidth="1"/>
    <col min="228" max="231" width="13.7109375" style="3" customWidth="1"/>
    <col min="232" max="232" width="3.7109375" style="3" customWidth="1"/>
    <col min="233" max="236" width="13.7109375" style="3" customWidth="1"/>
    <col min="237" max="237" width="3.7109375" style="3" customWidth="1"/>
    <col min="238" max="241" width="13.7109375" style="3" customWidth="1"/>
    <col min="242" max="242" width="3.7109375" style="3" customWidth="1"/>
    <col min="243" max="246" width="13.7109375" style="3" customWidth="1"/>
    <col min="247" max="247" width="3.7109375" style="3" customWidth="1"/>
    <col min="248" max="250" width="13.7109375" style="3" customWidth="1"/>
    <col min="251" max="251" width="14.421875" style="0" customWidth="1"/>
  </cols>
  <sheetData>
    <row r="1" spans="1:250" ht="12">
      <c r="A1" s="27"/>
      <c r="B1" s="13"/>
      <c r="C1" s="26"/>
      <c r="D1" s="28"/>
      <c r="E1" s="28" t="s">
        <v>6</v>
      </c>
      <c r="F1" s="28"/>
      <c r="G1" s="28"/>
      <c r="H1" s="28"/>
      <c r="I1" s="19"/>
      <c r="K1" s="28"/>
      <c r="M1" s="18"/>
      <c r="N1" s="18"/>
      <c r="O1" s="28"/>
      <c r="P1" s="28" t="s">
        <v>6</v>
      </c>
      <c r="Q1" s="19"/>
      <c r="R1" s="18"/>
      <c r="S1" s="26"/>
      <c r="T1" s="28"/>
      <c r="W1" s="28"/>
      <c r="AA1" s="28"/>
      <c r="AB1" s="28" t="s">
        <v>6</v>
      </c>
      <c r="AC1" s="19"/>
      <c r="AE1"/>
      <c r="AF1"/>
      <c r="AG1"/>
      <c r="AI1" s="28"/>
      <c r="AJ1" s="4"/>
      <c r="AK1" s="3"/>
      <c r="AM1" s="28"/>
      <c r="AN1" s="28" t="s">
        <v>6</v>
      </c>
      <c r="AO1" s="3"/>
      <c r="AQ1" s="3"/>
      <c r="AR1" s="3"/>
      <c r="AS1" s="3"/>
      <c r="AU1" s="28"/>
      <c r="AV1" s="4"/>
      <c r="AW1" s="3"/>
      <c r="AY1" s="28"/>
      <c r="AZ1" s="28" t="s">
        <v>6</v>
      </c>
      <c r="BA1" s="3"/>
      <c r="BC1" s="28"/>
      <c r="BD1" s="4"/>
      <c r="BE1" s="3"/>
      <c r="BG1" s="28"/>
      <c r="BH1" s="3"/>
      <c r="BI1" s="3"/>
      <c r="BK1" s="28"/>
      <c r="BL1" s="28" t="s">
        <v>6</v>
      </c>
      <c r="BM1" s="3"/>
      <c r="BO1" s="3"/>
      <c r="BP1" s="3"/>
      <c r="BQ1" s="3"/>
      <c r="BS1" s="28"/>
      <c r="BT1" s="3"/>
      <c r="BU1" s="3"/>
      <c r="BW1" s="28"/>
      <c r="BX1" s="28" t="s">
        <v>6</v>
      </c>
      <c r="BY1" s="3"/>
      <c r="BZ1" s="18"/>
      <c r="CA1" s="3"/>
      <c r="CB1" s="4"/>
      <c r="CC1" s="3"/>
      <c r="CD1" s="18"/>
      <c r="CE1" s="28"/>
      <c r="CF1" s="3"/>
      <c r="CG1" s="3"/>
      <c r="CH1" s="18"/>
      <c r="CI1" s="28"/>
      <c r="CJ1" s="28" t="s">
        <v>6</v>
      </c>
      <c r="CK1" s="3"/>
      <c r="CL1" s="18"/>
      <c r="CM1" s="3"/>
      <c r="CN1" s="3"/>
      <c r="CO1" s="3"/>
      <c r="CP1" s="18"/>
      <c r="CQ1" s="28"/>
      <c r="CR1" s="3"/>
      <c r="CS1" s="3"/>
      <c r="CT1" s="18"/>
      <c r="CU1" s="28"/>
      <c r="CV1" s="28" t="s">
        <v>6</v>
      </c>
      <c r="CW1" s="3"/>
      <c r="CX1" s="18"/>
      <c r="CY1" s="3"/>
      <c r="CZ1" s="4"/>
      <c r="DA1" s="3"/>
      <c r="DB1" s="18"/>
      <c r="DC1" s="28"/>
      <c r="DD1" s="3"/>
      <c r="DE1" s="3"/>
      <c r="DF1" s="18"/>
      <c r="DG1" s="28"/>
      <c r="DH1" s="28" t="s">
        <v>6</v>
      </c>
      <c r="DI1" s="3"/>
      <c r="DJ1" s="18"/>
      <c r="DK1" s="3"/>
      <c r="DL1" s="3"/>
      <c r="DM1" s="3"/>
      <c r="DN1" s="18"/>
      <c r="DO1" s="28"/>
      <c r="DP1" s="3"/>
      <c r="DQ1" s="3"/>
      <c r="DR1" s="18"/>
      <c r="DS1" s="28"/>
      <c r="DT1" s="28" t="s">
        <v>6</v>
      </c>
      <c r="DU1" s="3"/>
      <c r="DV1" s="18"/>
      <c r="DW1" s="28"/>
      <c r="DX1" s="3"/>
      <c r="DY1" s="3"/>
      <c r="EA1" s="28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">
      <c r="A2" s="27"/>
      <c r="B2" s="13"/>
      <c r="C2" s="26"/>
      <c r="D2" s="28" t="s">
        <v>65</v>
      </c>
      <c r="F2" s="28"/>
      <c r="G2" s="28"/>
      <c r="H2" s="28"/>
      <c r="I2" s="19"/>
      <c r="K2" s="28"/>
      <c r="M2" s="18"/>
      <c r="N2" s="18"/>
      <c r="O2" s="28" t="str">
        <f>D2</f>
        <v>           Distribution of Debt Services after 2012A Bond Issue</v>
      </c>
      <c r="Q2" s="19"/>
      <c r="R2" s="18"/>
      <c r="S2" s="26"/>
      <c r="T2" s="28"/>
      <c r="W2" s="28"/>
      <c r="AA2" s="28" t="s">
        <v>57</v>
      </c>
      <c r="AB2" s="73" t="str">
        <f>O2</f>
        <v>           Distribution of Debt Services after 2012A Bond Issue</v>
      </c>
      <c r="AC2" s="19"/>
      <c r="AE2"/>
      <c r="AF2"/>
      <c r="AG2"/>
      <c r="AI2" s="28"/>
      <c r="AJ2" s="4"/>
      <c r="AK2" s="3"/>
      <c r="AM2" s="28" t="str">
        <f>AB2</f>
        <v>           Distribution of Debt Services after 2012A Bond Issue</v>
      </c>
      <c r="AN2" s="19"/>
      <c r="AO2" s="3"/>
      <c r="AQ2" s="3"/>
      <c r="AR2" s="3"/>
      <c r="AS2" s="3"/>
      <c r="AU2" s="28"/>
      <c r="AV2" s="4"/>
      <c r="AW2" s="3"/>
      <c r="AY2" s="28" t="str">
        <f>AM2</f>
        <v>           Distribution of Debt Services after 2012A Bond Issue</v>
      </c>
      <c r="AZ2" s="19"/>
      <c r="BA2" s="3"/>
      <c r="BC2" s="28"/>
      <c r="BD2" s="4"/>
      <c r="BE2" s="3"/>
      <c r="BG2" s="28"/>
      <c r="BH2" s="3"/>
      <c r="BI2" s="3"/>
      <c r="BK2" s="28" t="str">
        <f>AY2</f>
        <v>           Distribution of Debt Services after 2012A Bond Issue</v>
      </c>
      <c r="BL2" s="19"/>
      <c r="BM2" s="3"/>
      <c r="BO2" s="3"/>
      <c r="BP2" s="3"/>
      <c r="BQ2" s="3"/>
      <c r="BS2" s="28"/>
      <c r="BT2" s="3"/>
      <c r="BU2" s="3"/>
      <c r="BW2" s="28" t="str">
        <f>BK2</f>
        <v>           Distribution of Debt Services after 2012A Bond Issue</v>
      </c>
      <c r="BX2" s="19"/>
      <c r="BY2" s="3"/>
      <c r="BZ2" s="18"/>
      <c r="CA2" s="3"/>
      <c r="CB2" s="4"/>
      <c r="CC2" s="3"/>
      <c r="CD2" s="18"/>
      <c r="CE2" s="28"/>
      <c r="CF2" s="3"/>
      <c r="CG2" s="3"/>
      <c r="CH2" s="18"/>
      <c r="CI2" s="28" t="s">
        <v>57</v>
      </c>
      <c r="CJ2" s="19" t="str">
        <f>BW2</f>
        <v>           Distribution of Debt Services after 2012A Bond Issue</v>
      </c>
      <c r="CK2" s="3"/>
      <c r="CL2" s="18"/>
      <c r="CM2" s="3"/>
      <c r="CN2" s="3"/>
      <c r="CO2" s="3"/>
      <c r="CP2" s="18"/>
      <c r="CQ2" s="28"/>
      <c r="CR2" s="3"/>
      <c r="CS2" s="3"/>
      <c r="CT2" s="18"/>
      <c r="CU2" s="28" t="str">
        <f>CJ2</f>
        <v>           Distribution of Debt Services after 2012A Bond Issue</v>
      </c>
      <c r="CV2" s="19"/>
      <c r="CW2" s="3"/>
      <c r="CX2" s="18"/>
      <c r="CY2" s="3"/>
      <c r="CZ2" s="4"/>
      <c r="DA2" s="3"/>
      <c r="DB2" s="18"/>
      <c r="DC2" s="28"/>
      <c r="DD2" s="3"/>
      <c r="DE2" s="3"/>
      <c r="DF2" s="18"/>
      <c r="DG2" s="28" t="str">
        <f>CU2</f>
        <v>           Distribution of Debt Services after 2012A Bond Issue</v>
      </c>
      <c r="DH2" s="19"/>
      <c r="DI2" s="3"/>
      <c r="DJ2" s="18"/>
      <c r="DK2" s="3"/>
      <c r="DL2" s="3"/>
      <c r="DM2" s="3"/>
      <c r="DN2" s="18"/>
      <c r="DO2" s="28"/>
      <c r="DP2" s="3"/>
      <c r="DQ2" s="3"/>
      <c r="DR2" s="18"/>
      <c r="DS2" s="28" t="str">
        <f>DG2</f>
        <v>           Distribution of Debt Services after 2012A Bond Issue</v>
      </c>
      <c r="DT2" s="19"/>
      <c r="DU2" s="3"/>
      <c r="DV2" s="18"/>
      <c r="DW2" s="28"/>
      <c r="DX2" s="3"/>
      <c r="DY2" s="3"/>
      <c r="EA2" s="28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">
      <c r="A3" s="27"/>
      <c r="B3" s="13"/>
      <c r="C3" s="26"/>
      <c r="D3" s="26"/>
      <c r="E3" s="28" t="s">
        <v>7</v>
      </c>
      <c r="F3" s="26"/>
      <c r="G3" s="26"/>
      <c r="H3" s="26"/>
      <c r="I3" s="19"/>
      <c r="K3" s="28"/>
      <c r="M3" s="18"/>
      <c r="N3" s="18"/>
      <c r="O3" s="26"/>
      <c r="P3" s="28" t="str">
        <f>E3</f>
        <v>2001Series B Bond Funded Projects</v>
      </c>
      <c r="Q3" s="19"/>
      <c r="R3" s="18"/>
      <c r="S3" s="26"/>
      <c r="T3" s="26"/>
      <c r="W3" s="28"/>
      <c r="AA3" s="26"/>
      <c r="AB3" s="28" t="s">
        <v>7</v>
      </c>
      <c r="AC3" s="19"/>
      <c r="AE3"/>
      <c r="AF3"/>
      <c r="AG3"/>
      <c r="AI3" s="28"/>
      <c r="AJ3" s="3"/>
      <c r="AK3" s="3"/>
      <c r="AM3" s="26"/>
      <c r="AN3" s="28" t="s">
        <v>7</v>
      </c>
      <c r="AO3" s="3"/>
      <c r="AQ3" s="3"/>
      <c r="AR3" s="3"/>
      <c r="AS3" s="3"/>
      <c r="AU3" s="28"/>
      <c r="AV3" s="3"/>
      <c r="AW3" s="3"/>
      <c r="AY3" s="26"/>
      <c r="AZ3" s="28" t="s">
        <v>7</v>
      </c>
      <c r="BA3" s="3"/>
      <c r="BD3" s="3"/>
      <c r="BE3" s="3"/>
      <c r="BG3" s="28"/>
      <c r="BH3" s="3"/>
      <c r="BI3" s="3"/>
      <c r="BK3" s="26"/>
      <c r="BL3" s="28" t="s">
        <v>7</v>
      </c>
      <c r="BM3" s="3"/>
      <c r="BO3" s="3"/>
      <c r="BP3" s="3"/>
      <c r="BQ3" s="3"/>
      <c r="BS3" s="28"/>
      <c r="BT3" s="3"/>
      <c r="BU3" s="3"/>
      <c r="BW3" s="26"/>
      <c r="BX3" s="28" t="s">
        <v>7</v>
      </c>
      <c r="BY3" s="3"/>
      <c r="BZ3" s="18"/>
      <c r="CA3" s="3"/>
      <c r="CB3" s="3"/>
      <c r="CC3" s="3"/>
      <c r="CD3" s="18"/>
      <c r="CE3" s="28"/>
      <c r="CF3" s="3"/>
      <c r="CG3" s="3"/>
      <c r="CH3" s="18"/>
      <c r="CI3" s="26"/>
      <c r="CJ3" s="28" t="s">
        <v>7</v>
      </c>
      <c r="CK3" s="3"/>
      <c r="CL3" s="18"/>
      <c r="CM3" s="3"/>
      <c r="CN3" s="3"/>
      <c r="CO3" s="3"/>
      <c r="CP3" s="18"/>
      <c r="CQ3" s="28"/>
      <c r="CR3" s="3"/>
      <c r="CS3" s="3"/>
      <c r="CT3" s="18"/>
      <c r="CU3" s="26"/>
      <c r="CV3" s="28" t="s">
        <v>7</v>
      </c>
      <c r="CW3" s="3"/>
      <c r="CX3" s="18"/>
      <c r="CY3" s="3"/>
      <c r="CZ3" s="3"/>
      <c r="DA3" s="3"/>
      <c r="DB3" s="18"/>
      <c r="DC3" s="28"/>
      <c r="DD3" s="3"/>
      <c r="DE3" s="3"/>
      <c r="DF3" s="18"/>
      <c r="DG3" s="26"/>
      <c r="DH3" s="28" t="s">
        <v>7</v>
      </c>
      <c r="DI3" s="3"/>
      <c r="DJ3" s="18"/>
      <c r="DK3" s="3"/>
      <c r="DL3" s="3"/>
      <c r="DM3" s="3"/>
      <c r="DN3" s="18"/>
      <c r="DO3" s="28"/>
      <c r="DP3" s="3"/>
      <c r="DQ3" s="3"/>
      <c r="DR3" s="18"/>
      <c r="DS3" s="26"/>
      <c r="DT3" s="28" t="s">
        <v>7</v>
      </c>
      <c r="DU3" s="3"/>
      <c r="DV3" s="18"/>
      <c r="DW3" s="28"/>
      <c r="DX3" s="3"/>
      <c r="DY3" s="3"/>
      <c r="EA3" s="28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48" ht="12">
      <c r="A4" s="27"/>
      <c r="B4" s="13"/>
      <c r="C4" s="26"/>
      <c r="D4" s="28"/>
      <c r="M4" s="26"/>
      <c r="N4" s="28"/>
      <c r="R4" s="26"/>
      <c r="S4" s="28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ED4" s="4"/>
      <c r="EI4" s="4"/>
      <c r="ES4" s="4"/>
      <c r="FC4" s="4"/>
      <c r="GG4" s="4"/>
      <c r="HK4" s="4"/>
      <c r="IN4" s="4"/>
    </row>
    <row r="5" spans="1:251" ht="12">
      <c r="A5" s="5" t="s">
        <v>1</v>
      </c>
      <c r="C5" s="72" t="s">
        <v>66</v>
      </c>
      <c r="D5" s="49"/>
      <c r="E5" s="50"/>
      <c r="F5" s="51"/>
      <c r="H5" s="20" t="s">
        <v>8</v>
      </c>
      <c r="I5" s="21"/>
      <c r="J5" s="22"/>
      <c r="K5" s="24"/>
      <c r="M5" s="20" t="s">
        <v>9</v>
      </c>
      <c r="N5" s="21"/>
      <c r="O5" s="22"/>
      <c r="P5" s="24"/>
      <c r="R5" s="20" t="s">
        <v>10</v>
      </c>
      <c r="S5" s="21"/>
      <c r="T5" s="22"/>
      <c r="U5" s="24"/>
      <c r="W5" s="20" t="s">
        <v>11</v>
      </c>
      <c r="X5" s="21"/>
      <c r="Y5" s="22"/>
      <c r="Z5" s="24"/>
      <c r="AA5" s="25"/>
      <c r="AB5" s="20" t="s">
        <v>54</v>
      </c>
      <c r="AC5" s="21"/>
      <c r="AD5" s="22"/>
      <c r="AE5" s="24"/>
      <c r="AF5" s="25"/>
      <c r="AG5" s="20" t="s">
        <v>12</v>
      </c>
      <c r="AH5" s="21"/>
      <c r="AI5" s="22"/>
      <c r="AJ5" s="24"/>
      <c r="AK5" s="25"/>
      <c r="AL5" s="39" t="s">
        <v>35</v>
      </c>
      <c r="AM5" s="21"/>
      <c r="AN5" s="22"/>
      <c r="AO5" s="24"/>
      <c r="AP5" s="25"/>
      <c r="AQ5" s="39" t="s">
        <v>36</v>
      </c>
      <c r="AR5" s="21"/>
      <c r="AS5" s="22"/>
      <c r="AT5" s="24"/>
      <c r="AU5" s="25"/>
      <c r="AV5" s="43" t="s">
        <v>37</v>
      </c>
      <c r="AW5" s="44"/>
      <c r="AX5" s="45"/>
      <c r="AY5" s="24"/>
      <c r="AZ5" s="25"/>
      <c r="BA5" s="43" t="s">
        <v>38</v>
      </c>
      <c r="BB5" s="44"/>
      <c r="BC5" s="45"/>
      <c r="BD5" s="24"/>
      <c r="BE5" s="25"/>
      <c r="BF5" s="40" t="s">
        <v>39</v>
      </c>
      <c r="BG5" s="41"/>
      <c r="BH5" s="42"/>
      <c r="BI5" s="24"/>
      <c r="BJ5" s="25"/>
      <c r="BK5" s="40" t="s">
        <v>40</v>
      </c>
      <c r="BL5" s="41"/>
      <c r="BM5" s="42"/>
      <c r="BN5" s="24"/>
      <c r="BO5" s="46"/>
      <c r="BP5" s="47" t="s">
        <v>41</v>
      </c>
      <c r="BQ5" s="44"/>
      <c r="BR5" s="45"/>
      <c r="BS5" s="24"/>
      <c r="BT5" s="25"/>
      <c r="BU5" s="47" t="s">
        <v>42</v>
      </c>
      <c r="BV5" s="44"/>
      <c r="BW5" s="45"/>
      <c r="BX5" s="24"/>
      <c r="BZ5" s="47" t="s">
        <v>43</v>
      </c>
      <c r="CA5" s="44"/>
      <c r="CB5" s="45"/>
      <c r="CC5" s="24"/>
      <c r="CE5" s="47" t="s">
        <v>44</v>
      </c>
      <c r="CF5" s="44"/>
      <c r="CG5" s="45"/>
      <c r="CH5" s="24"/>
      <c r="CJ5" s="47" t="s">
        <v>45</v>
      </c>
      <c r="CK5" s="44"/>
      <c r="CL5" s="45"/>
      <c r="CM5" s="24"/>
      <c r="CO5" s="47" t="s">
        <v>46</v>
      </c>
      <c r="CP5" s="44"/>
      <c r="CQ5" s="45"/>
      <c r="CR5" s="24"/>
      <c r="CT5" s="47" t="s">
        <v>47</v>
      </c>
      <c r="CU5" s="44"/>
      <c r="CV5" s="45"/>
      <c r="CW5" s="24"/>
      <c r="CY5" s="47" t="s">
        <v>48</v>
      </c>
      <c r="CZ5" s="44"/>
      <c r="DA5" s="45"/>
      <c r="DB5" s="24"/>
      <c r="DD5" s="47" t="s">
        <v>49</v>
      </c>
      <c r="DE5" s="44"/>
      <c r="DF5" s="45"/>
      <c r="DG5" s="24"/>
      <c r="DI5" s="47" t="s">
        <v>50</v>
      </c>
      <c r="DJ5" s="44"/>
      <c r="DK5" s="45"/>
      <c r="DL5" s="24"/>
      <c r="DN5" s="47" t="s">
        <v>51</v>
      </c>
      <c r="DO5" s="44"/>
      <c r="DP5" s="45"/>
      <c r="DQ5" s="24"/>
      <c r="DS5" s="47" t="s">
        <v>52</v>
      </c>
      <c r="DT5" s="44"/>
      <c r="DU5" s="45"/>
      <c r="DV5" s="24"/>
      <c r="DX5" s="47" t="s">
        <v>53</v>
      </c>
      <c r="DY5" s="44"/>
      <c r="DZ5" s="45"/>
      <c r="EA5" s="24"/>
      <c r="EC5" s="6" t="s">
        <v>26</v>
      </c>
      <c r="ED5" s="7"/>
      <c r="EE5" s="8"/>
      <c r="EF5" s="24"/>
      <c r="EH5" s="6" t="s">
        <v>13</v>
      </c>
      <c r="EI5" s="7"/>
      <c r="EJ5" s="8"/>
      <c r="EK5" s="24"/>
      <c r="EM5" s="6" t="s">
        <v>14</v>
      </c>
      <c r="EN5" s="7"/>
      <c r="EO5" s="8"/>
      <c r="EP5" s="24"/>
      <c r="ER5" s="6" t="s">
        <v>25</v>
      </c>
      <c r="ES5" s="7"/>
      <c r="ET5" s="8"/>
      <c r="EU5" s="24"/>
      <c r="EV5" s="14"/>
      <c r="EW5" s="6" t="s">
        <v>24</v>
      </c>
      <c r="EX5" s="7"/>
      <c r="EY5" s="8"/>
      <c r="EZ5" s="24"/>
      <c r="FA5" s="14"/>
      <c r="FB5" s="6" t="s">
        <v>23</v>
      </c>
      <c r="FC5" s="7"/>
      <c r="FD5" s="8"/>
      <c r="FE5" s="24"/>
      <c r="FF5" s="14"/>
      <c r="FG5" s="6" t="s">
        <v>22</v>
      </c>
      <c r="FH5" s="7"/>
      <c r="FI5" s="8"/>
      <c r="FJ5" s="24"/>
      <c r="FL5" s="6" t="s">
        <v>15</v>
      </c>
      <c r="FM5" s="7"/>
      <c r="FN5" s="8"/>
      <c r="FO5" s="24"/>
      <c r="FQ5" s="6" t="s">
        <v>16</v>
      </c>
      <c r="FR5" s="7"/>
      <c r="FS5" s="8"/>
      <c r="FT5" s="24"/>
      <c r="FV5" s="6" t="s">
        <v>17</v>
      </c>
      <c r="FW5" s="7"/>
      <c r="FX5" s="8"/>
      <c r="FY5" s="24"/>
      <c r="GA5" s="6" t="s">
        <v>18</v>
      </c>
      <c r="GB5" s="7"/>
      <c r="GC5" s="8"/>
      <c r="GD5" s="24"/>
      <c r="GF5" s="6" t="s">
        <v>19</v>
      </c>
      <c r="GG5" s="7"/>
      <c r="GH5" s="8"/>
      <c r="GI5" s="24"/>
      <c r="GJ5" s="14"/>
      <c r="GK5" s="6" t="s">
        <v>20</v>
      </c>
      <c r="GL5" s="7"/>
      <c r="GM5" s="8"/>
      <c r="GN5" s="24"/>
      <c r="GP5" s="6" t="s">
        <v>21</v>
      </c>
      <c r="GQ5" s="7"/>
      <c r="GR5" s="8"/>
      <c r="GS5" s="24"/>
      <c r="GU5" s="59" t="s">
        <v>64</v>
      </c>
      <c r="GV5" s="60"/>
      <c r="GW5" s="61"/>
      <c r="GX5" s="62"/>
      <c r="GZ5" s="6" t="s">
        <v>27</v>
      </c>
      <c r="HA5" s="7"/>
      <c r="HB5" s="8"/>
      <c r="HC5" s="24"/>
      <c r="HD5" s="14"/>
      <c r="HE5" s="6" t="s">
        <v>28</v>
      </c>
      <c r="HF5" s="7"/>
      <c r="HG5" s="8"/>
      <c r="HH5" s="24"/>
      <c r="HI5" s="14"/>
      <c r="HJ5" s="6" t="s">
        <v>29</v>
      </c>
      <c r="HK5" s="7"/>
      <c r="HL5" s="8"/>
      <c r="HM5" s="24"/>
      <c r="HN5" s="14"/>
      <c r="HO5" s="6" t="s">
        <v>30</v>
      </c>
      <c r="HP5" s="7"/>
      <c r="HQ5" s="8"/>
      <c r="HR5" s="24"/>
      <c r="HS5" s="14"/>
      <c r="HT5" s="6" t="s">
        <v>31</v>
      </c>
      <c r="HU5" s="7"/>
      <c r="HV5" s="8"/>
      <c r="HW5" s="24"/>
      <c r="HX5" s="14"/>
      <c r="HY5" s="6" t="s">
        <v>32</v>
      </c>
      <c r="HZ5" s="7"/>
      <c r="IA5" s="8"/>
      <c r="IB5" s="24"/>
      <c r="IC5" s="14"/>
      <c r="ID5" s="6" t="s">
        <v>33</v>
      </c>
      <c r="IE5" s="7"/>
      <c r="IF5" s="8"/>
      <c r="IG5" s="24"/>
      <c r="IH5" s="14"/>
      <c r="II5" s="6" t="s">
        <v>34</v>
      </c>
      <c r="IJ5" s="7"/>
      <c r="IK5" s="8"/>
      <c r="IL5" s="24"/>
      <c r="IM5" s="14"/>
      <c r="IN5" s="6" t="s">
        <v>2</v>
      </c>
      <c r="IO5" s="7"/>
      <c r="IP5" s="8"/>
      <c r="IQ5" s="24"/>
    </row>
    <row r="6" spans="1:251" s="1" customFormat="1" ht="12">
      <c r="A6" s="29" t="s">
        <v>3</v>
      </c>
      <c r="C6" s="43" t="s">
        <v>59</v>
      </c>
      <c r="D6" s="44"/>
      <c r="E6" s="45"/>
      <c r="F6" s="51" t="s">
        <v>55</v>
      </c>
      <c r="G6" s="18"/>
      <c r="H6" s="23"/>
      <c r="I6" s="21"/>
      <c r="J6" s="22"/>
      <c r="K6" s="24" t="s">
        <v>55</v>
      </c>
      <c r="L6" s="18"/>
      <c r="M6" s="20"/>
      <c r="N6" s="21"/>
      <c r="O6" s="22"/>
      <c r="P6" s="24" t="s">
        <v>55</v>
      </c>
      <c r="Q6" s="18"/>
      <c r="R6" s="20"/>
      <c r="S6" s="21"/>
      <c r="T6" s="22"/>
      <c r="U6" s="24" t="s">
        <v>55</v>
      </c>
      <c r="V6" s="18"/>
      <c r="W6" s="23"/>
      <c r="X6" s="32"/>
      <c r="Y6" s="22"/>
      <c r="Z6" s="24" t="s">
        <v>55</v>
      </c>
      <c r="AA6" s="25"/>
      <c r="AB6" s="23"/>
      <c r="AC6" s="37">
        <f>AM6+AR6+AW6+BB6+BG6+BL6+BQ6+BV6+CA6+CF6+CK6+CP6+CU6+CZ6+DE6+DJ6+DO6+DT6+DY6</f>
        <v>0.10100619999999999</v>
      </c>
      <c r="AD6" s="22"/>
      <c r="AE6" s="24" t="s">
        <v>55</v>
      </c>
      <c r="AF6" s="25"/>
      <c r="AG6" s="23"/>
      <c r="AH6" s="37">
        <f>ED6+EI6+EN6+ES6+EX6+FC6+FH6+FM6+FR6+FW6+GB6+GG6+GL6+GQ6+GV6+HA6+HF6+HK6+HP6+HU6+HZ6+IE6+IJ6</f>
        <v>0.8989941</v>
      </c>
      <c r="AI6" s="22"/>
      <c r="AJ6" s="24" t="s">
        <v>55</v>
      </c>
      <c r="AK6" s="25"/>
      <c r="AL6" s="23"/>
      <c r="AM6" s="37">
        <v>0.010918</v>
      </c>
      <c r="AN6" s="22"/>
      <c r="AO6" s="24" t="s">
        <v>55</v>
      </c>
      <c r="AP6" s="25"/>
      <c r="AQ6" s="23"/>
      <c r="AR6" s="37">
        <v>0.0227367</v>
      </c>
      <c r="AS6" s="22"/>
      <c r="AT6" s="24" t="s">
        <v>55</v>
      </c>
      <c r="AU6" s="25"/>
      <c r="AV6" s="23"/>
      <c r="AW6" s="37">
        <v>0.0013518</v>
      </c>
      <c r="AX6" s="22"/>
      <c r="AY6" s="24" t="s">
        <v>55</v>
      </c>
      <c r="AZ6" s="25"/>
      <c r="BA6" s="23"/>
      <c r="BB6" s="37">
        <v>0.00023</v>
      </c>
      <c r="BC6" s="22"/>
      <c r="BD6" s="24" t="s">
        <v>55</v>
      </c>
      <c r="BE6" s="25"/>
      <c r="BF6" s="23"/>
      <c r="BG6" s="37">
        <v>0.045646</v>
      </c>
      <c r="BH6" s="22"/>
      <c r="BI6" s="24" t="s">
        <v>55</v>
      </c>
      <c r="BJ6" s="25"/>
      <c r="BK6" s="23"/>
      <c r="BL6" s="37">
        <v>0.0005393</v>
      </c>
      <c r="BM6" s="22"/>
      <c r="BN6" s="24" t="s">
        <v>55</v>
      </c>
      <c r="BO6" s="25"/>
      <c r="BP6" s="23"/>
      <c r="BQ6" s="37">
        <v>0.0018469</v>
      </c>
      <c r="BR6" s="22"/>
      <c r="BS6" s="24" t="s">
        <v>55</v>
      </c>
      <c r="BT6" s="25"/>
      <c r="BU6" s="23"/>
      <c r="BV6" s="37">
        <v>7.71E-05</v>
      </c>
      <c r="BW6" s="22"/>
      <c r="BX6" s="24" t="s">
        <v>55</v>
      </c>
      <c r="BZ6" s="23"/>
      <c r="CA6" s="37">
        <v>0.0045607</v>
      </c>
      <c r="CB6" s="22"/>
      <c r="CC6" s="24" t="s">
        <v>55</v>
      </c>
      <c r="CE6" s="23"/>
      <c r="CF6" s="37">
        <v>5.3E-06</v>
      </c>
      <c r="CG6" s="22"/>
      <c r="CH6" s="24" t="s">
        <v>55</v>
      </c>
      <c r="CJ6" s="23"/>
      <c r="CK6" s="37">
        <v>0.0015032</v>
      </c>
      <c r="CL6" s="22"/>
      <c r="CM6" s="24" t="s">
        <v>55</v>
      </c>
      <c r="CO6" s="23"/>
      <c r="CP6" s="37">
        <v>0.0001676</v>
      </c>
      <c r="CQ6" s="22"/>
      <c r="CR6" s="24" t="s">
        <v>55</v>
      </c>
      <c r="CT6" s="23"/>
      <c r="CU6" s="37">
        <v>0.0003019</v>
      </c>
      <c r="CV6" s="22"/>
      <c r="CW6" s="24" t="s">
        <v>55</v>
      </c>
      <c r="CY6" s="23"/>
      <c r="CZ6" s="37">
        <v>0.0003017</v>
      </c>
      <c r="DA6" s="22"/>
      <c r="DB6" s="24" t="s">
        <v>55</v>
      </c>
      <c r="DD6" s="23"/>
      <c r="DE6" s="37">
        <v>0.00149</v>
      </c>
      <c r="DF6" s="22"/>
      <c r="DG6" s="24" t="s">
        <v>55</v>
      </c>
      <c r="DI6" s="23"/>
      <c r="DJ6" s="37">
        <v>0.0028098</v>
      </c>
      <c r="DK6" s="22"/>
      <c r="DL6" s="24" t="s">
        <v>55</v>
      </c>
      <c r="DN6" s="23"/>
      <c r="DO6" s="37">
        <v>0.0014966</v>
      </c>
      <c r="DP6" s="22"/>
      <c r="DQ6" s="24" t="s">
        <v>55</v>
      </c>
      <c r="DS6" s="23"/>
      <c r="DT6" s="37">
        <v>0.0022932</v>
      </c>
      <c r="DU6" s="22"/>
      <c r="DV6" s="24" t="s">
        <v>55</v>
      </c>
      <c r="DX6" s="23"/>
      <c r="DY6" s="37">
        <v>0.0027304</v>
      </c>
      <c r="DZ6" s="22"/>
      <c r="EA6" s="24" t="s">
        <v>55</v>
      </c>
      <c r="EC6" s="30"/>
      <c r="ED6" s="17">
        <v>0.4026828</v>
      </c>
      <c r="EE6" s="31"/>
      <c r="EF6" s="24" t="s">
        <v>55</v>
      </c>
      <c r="EH6" s="30"/>
      <c r="EI6" s="17">
        <v>0.018091</v>
      </c>
      <c r="EJ6" s="31"/>
      <c r="EK6" s="24" t="s">
        <v>55</v>
      </c>
      <c r="EM6" s="30"/>
      <c r="EN6" s="17">
        <v>0.0423409</v>
      </c>
      <c r="EO6" s="31"/>
      <c r="EP6" s="24" t="s">
        <v>55</v>
      </c>
      <c r="ER6" s="30"/>
      <c r="ES6" s="17">
        <v>0.0030633</v>
      </c>
      <c r="ET6" s="31"/>
      <c r="EU6" s="24" t="s">
        <v>55</v>
      </c>
      <c r="EV6" s="12"/>
      <c r="EW6" s="30"/>
      <c r="EX6" s="17">
        <v>0.0649366</v>
      </c>
      <c r="EY6" s="31"/>
      <c r="EZ6" s="24" t="s">
        <v>55</v>
      </c>
      <c r="FA6" s="12"/>
      <c r="FB6" s="30"/>
      <c r="FC6" s="17">
        <v>0.0008382</v>
      </c>
      <c r="FD6" s="31"/>
      <c r="FE6" s="24" t="s">
        <v>55</v>
      </c>
      <c r="FF6" s="12"/>
      <c r="FG6" s="30"/>
      <c r="FH6" s="17">
        <v>0.001264</v>
      </c>
      <c r="FI6" s="31"/>
      <c r="FJ6" s="24" t="s">
        <v>55</v>
      </c>
      <c r="FL6" s="30"/>
      <c r="FM6" s="17">
        <v>0.0515623</v>
      </c>
      <c r="FN6" s="31"/>
      <c r="FO6" s="24" t="s">
        <v>55</v>
      </c>
      <c r="FQ6" s="30"/>
      <c r="FR6" s="17">
        <v>0.0088441</v>
      </c>
      <c r="FS6" s="31"/>
      <c r="FT6" s="24" t="s">
        <v>55</v>
      </c>
      <c r="FV6" s="30"/>
      <c r="FW6" s="17">
        <v>0.0015756</v>
      </c>
      <c r="FX6" s="31"/>
      <c r="FY6" s="24" t="s">
        <v>55</v>
      </c>
      <c r="GA6" s="30"/>
      <c r="GB6" s="17">
        <v>0.0183309</v>
      </c>
      <c r="GC6" s="31"/>
      <c r="GD6" s="24" t="s">
        <v>55</v>
      </c>
      <c r="GF6" s="30"/>
      <c r="GG6" s="17">
        <v>0.0088668</v>
      </c>
      <c r="GH6" s="31"/>
      <c r="GI6" s="24" t="s">
        <v>55</v>
      </c>
      <c r="GJ6" s="12"/>
      <c r="GK6" s="30"/>
      <c r="GL6" s="17">
        <v>0.0126751</v>
      </c>
      <c r="GM6" s="31"/>
      <c r="GN6" s="24" t="s">
        <v>55</v>
      </c>
      <c r="GP6" s="30"/>
      <c r="GQ6" s="17">
        <v>0.0238279</v>
      </c>
      <c r="GR6" s="31"/>
      <c r="GS6" s="24" t="s">
        <v>55</v>
      </c>
      <c r="GU6" s="63"/>
      <c r="GV6" s="64">
        <v>0.0183593</v>
      </c>
      <c r="GW6" s="65"/>
      <c r="GX6" s="62" t="s">
        <v>55</v>
      </c>
      <c r="GZ6" s="30"/>
      <c r="HA6" s="17">
        <v>1.14E-05</v>
      </c>
      <c r="HB6" s="31"/>
      <c r="HC6" s="24" t="s">
        <v>55</v>
      </c>
      <c r="HD6" s="12"/>
      <c r="HE6" s="30"/>
      <c r="HF6" s="17">
        <v>0.0001006</v>
      </c>
      <c r="HG6" s="31"/>
      <c r="HH6" s="24" t="s">
        <v>55</v>
      </c>
      <c r="HI6" s="12"/>
      <c r="HJ6" s="30"/>
      <c r="HK6" s="17">
        <v>0.0011742</v>
      </c>
      <c r="HL6" s="31"/>
      <c r="HM6" s="24" t="s">
        <v>55</v>
      </c>
      <c r="HN6" s="12"/>
      <c r="HO6" s="30"/>
      <c r="HP6" s="17">
        <v>0.0050913</v>
      </c>
      <c r="HQ6" s="31"/>
      <c r="HR6" s="24" t="s">
        <v>55</v>
      </c>
      <c r="HS6" s="12"/>
      <c r="HT6" s="30"/>
      <c r="HU6" s="17">
        <v>0.0013411</v>
      </c>
      <c r="HV6" s="31"/>
      <c r="HW6" s="24" t="s">
        <v>55</v>
      </c>
      <c r="HX6" s="12"/>
      <c r="HY6" s="30"/>
      <c r="HZ6" s="17">
        <v>0.0282949</v>
      </c>
      <c r="IA6" s="31"/>
      <c r="IB6" s="24" t="s">
        <v>55</v>
      </c>
      <c r="IC6" s="12"/>
      <c r="ID6" s="30"/>
      <c r="IE6" s="17">
        <v>0.1782682</v>
      </c>
      <c r="IF6" s="31"/>
      <c r="IG6" s="24" t="s">
        <v>55</v>
      </c>
      <c r="IH6" s="12"/>
      <c r="II6" s="30"/>
      <c r="IJ6" s="17">
        <v>0.0074536</v>
      </c>
      <c r="IK6" s="31"/>
      <c r="IL6" s="24" t="s">
        <v>55</v>
      </c>
      <c r="IM6" s="12"/>
      <c r="IN6" s="30"/>
      <c r="IO6" s="17"/>
      <c r="IP6" s="31"/>
      <c r="IQ6" s="24" t="s">
        <v>55</v>
      </c>
    </row>
    <row r="7" spans="1:251" ht="12">
      <c r="A7" s="9"/>
      <c r="C7" s="24" t="s">
        <v>4</v>
      </c>
      <c r="D7" s="24" t="s">
        <v>5</v>
      </c>
      <c r="E7" s="24" t="s">
        <v>0</v>
      </c>
      <c r="F7" s="24" t="s">
        <v>56</v>
      </c>
      <c r="H7" s="24" t="s">
        <v>4</v>
      </c>
      <c r="I7" s="24" t="s">
        <v>5</v>
      </c>
      <c r="J7" s="24" t="s">
        <v>0</v>
      </c>
      <c r="K7" s="24" t="s">
        <v>56</v>
      </c>
      <c r="M7" s="24" t="s">
        <v>4</v>
      </c>
      <c r="N7" s="24" t="s">
        <v>5</v>
      </c>
      <c r="O7" s="24" t="s">
        <v>0</v>
      </c>
      <c r="P7" s="24" t="s">
        <v>56</v>
      </c>
      <c r="R7" s="24" t="s">
        <v>4</v>
      </c>
      <c r="S7" s="24" t="s">
        <v>5</v>
      </c>
      <c r="T7" s="24" t="s">
        <v>0</v>
      </c>
      <c r="U7" s="24" t="s">
        <v>56</v>
      </c>
      <c r="W7" s="24" t="s">
        <v>4</v>
      </c>
      <c r="X7" s="24" t="s">
        <v>5</v>
      </c>
      <c r="Y7" s="24" t="s">
        <v>0</v>
      </c>
      <c r="Z7" s="24" t="s">
        <v>56</v>
      </c>
      <c r="AA7" s="38"/>
      <c r="AB7" s="24" t="s">
        <v>4</v>
      </c>
      <c r="AC7" s="24" t="s">
        <v>5</v>
      </c>
      <c r="AD7" s="24" t="s">
        <v>0</v>
      </c>
      <c r="AE7" s="24" t="s">
        <v>56</v>
      </c>
      <c r="AF7" s="38"/>
      <c r="AG7" s="24" t="s">
        <v>4</v>
      </c>
      <c r="AH7" s="24" t="s">
        <v>5</v>
      </c>
      <c r="AI7" s="24" t="s">
        <v>0</v>
      </c>
      <c r="AJ7" s="24" t="s">
        <v>56</v>
      </c>
      <c r="AK7" s="38"/>
      <c r="AL7" s="24" t="s">
        <v>4</v>
      </c>
      <c r="AM7" s="24" t="s">
        <v>5</v>
      </c>
      <c r="AN7" s="24" t="s">
        <v>0</v>
      </c>
      <c r="AO7" s="24" t="s">
        <v>56</v>
      </c>
      <c r="AP7" s="38"/>
      <c r="AQ7" s="24" t="s">
        <v>4</v>
      </c>
      <c r="AR7" s="24" t="s">
        <v>5</v>
      </c>
      <c r="AS7" s="24" t="s">
        <v>0</v>
      </c>
      <c r="AT7" s="24" t="s">
        <v>56</v>
      </c>
      <c r="AU7" s="38"/>
      <c r="AV7" s="24" t="s">
        <v>4</v>
      </c>
      <c r="AW7" s="24" t="s">
        <v>5</v>
      </c>
      <c r="AX7" s="24" t="s">
        <v>0</v>
      </c>
      <c r="AY7" s="24" t="s">
        <v>56</v>
      </c>
      <c r="AZ7" s="38"/>
      <c r="BA7" s="24" t="s">
        <v>4</v>
      </c>
      <c r="BB7" s="24" t="s">
        <v>5</v>
      </c>
      <c r="BC7" s="24" t="s">
        <v>0</v>
      </c>
      <c r="BD7" s="24" t="s">
        <v>56</v>
      </c>
      <c r="BE7" s="38"/>
      <c r="BF7" s="24" t="s">
        <v>4</v>
      </c>
      <c r="BG7" s="24" t="s">
        <v>5</v>
      </c>
      <c r="BH7" s="24" t="s">
        <v>0</v>
      </c>
      <c r="BI7" s="24" t="s">
        <v>56</v>
      </c>
      <c r="BJ7" s="38"/>
      <c r="BK7" s="24" t="s">
        <v>4</v>
      </c>
      <c r="BL7" s="24" t="s">
        <v>5</v>
      </c>
      <c r="BM7" s="24" t="s">
        <v>0</v>
      </c>
      <c r="BN7" s="24" t="s">
        <v>56</v>
      </c>
      <c r="BO7" s="38"/>
      <c r="BP7" s="24" t="s">
        <v>4</v>
      </c>
      <c r="BQ7" s="24" t="s">
        <v>5</v>
      </c>
      <c r="BR7" s="24" t="s">
        <v>0</v>
      </c>
      <c r="BS7" s="24" t="s">
        <v>56</v>
      </c>
      <c r="BT7" s="38"/>
      <c r="BU7" s="24" t="s">
        <v>4</v>
      </c>
      <c r="BV7" s="24" t="s">
        <v>5</v>
      </c>
      <c r="BW7" s="24" t="s">
        <v>0</v>
      </c>
      <c r="BX7" s="24" t="s">
        <v>56</v>
      </c>
      <c r="BZ7" s="24" t="s">
        <v>4</v>
      </c>
      <c r="CA7" s="24" t="s">
        <v>5</v>
      </c>
      <c r="CB7" s="24" t="s">
        <v>0</v>
      </c>
      <c r="CC7" s="24" t="s">
        <v>56</v>
      </c>
      <c r="CE7" s="24" t="s">
        <v>4</v>
      </c>
      <c r="CF7" s="24" t="s">
        <v>5</v>
      </c>
      <c r="CG7" s="24" t="s">
        <v>0</v>
      </c>
      <c r="CH7" s="24" t="s">
        <v>56</v>
      </c>
      <c r="CJ7" s="24" t="s">
        <v>4</v>
      </c>
      <c r="CK7" s="24" t="s">
        <v>5</v>
      </c>
      <c r="CL7" s="24" t="s">
        <v>0</v>
      </c>
      <c r="CM7" s="24" t="s">
        <v>56</v>
      </c>
      <c r="CO7" s="24" t="s">
        <v>4</v>
      </c>
      <c r="CP7" s="24" t="s">
        <v>5</v>
      </c>
      <c r="CQ7" s="24" t="s">
        <v>0</v>
      </c>
      <c r="CR7" s="24" t="s">
        <v>56</v>
      </c>
      <c r="CT7" s="24" t="s">
        <v>4</v>
      </c>
      <c r="CU7" s="24" t="s">
        <v>5</v>
      </c>
      <c r="CV7" s="24" t="s">
        <v>0</v>
      </c>
      <c r="CW7" s="24" t="s">
        <v>56</v>
      </c>
      <c r="CY7" s="24" t="s">
        <v>4</v>
      </c>
      <c r="CZ7" s="24" t="s">
        <v>5</v>
      </c>
      <c r="DA7" s="24" t="s">
        <v>0</v>
      </c>
      <c r="DB7" s="24" t="s">
        <v>56</v>
      </c>
      <c r="DD7" s="24" t="s">
        <v>4</v>
      </c>
      <c r="DE7" s="24" t="s">
        <v>5</v>
      </c>
      <c r="DF7" s="24" t="s">
        <v>0</v>
      </c>
      <c r="DG7" s="24" t="s">
        <v>56</v>
      </c>
      <c r="DI7" s="24" t="s">
        <v>4</v>
      </c>
      <c r="DJ7" s="24" t="s">
        <v>5</v>
      </c>
      <c r="DK7" s="24" t="s">
        <v>0</v>
      </c>
      <c r="DL7" s="24" t="s">
        <v>56</v>
      </c>
      <c r="DN7" s="24" t="s">
        <v>4</v>
      </c>
      <c r="DO7" s="24" t="s">
        <v>5</v>
      </c>
      <c r="DP7" s="24" t="s">
        <v>0</v>
      </c>
      <c r="DQ7" s="24" t="s">
        <v>56</v>
      </c>
      <c r="DS7" s="24" t="s">
        <v>4</v>
      </c>
      <c r="DT7" s="24" t="s">
        <v>5</v>
      </c>
      <c r="DU7" s="24" t="s">
        <v>0</v>
      </c>
      <c r="DV7" s="24" t="s">
        <v>56</v>
      </c>
      <c r="DX7" s="24" t="s">
        <v>4</v>
      </c>
      <c r="DY7" s="24" t="s">
        <v>5</v>
      </c>
      <c r="DZ7" s="24" t="s">
        <v>0</v>
      </c>
      <c r="EA7" s="24" t="s">
        <v>56</v>
      </c>
      <c r="EC7" s="10" t="s">
        <v>4</v>
      </c>
      <c r="ED7" s="10" t="s">
        <v>5</v>
      </c>
      <c r="EE7" s="10" t="s">
        <v>0</v>
      </c>
      <c r="EF7" s="24" t="s">
        <v>56</v>
      </c>
      <c r="EH7" s="10" t="s">
        <v>4</v>
      </c>
      <c r="EI7" s="10" t="s">
        <v>5</v>
      </c>
      <c r="EJ7" s="10" t="s">
        <v>0</v>
      </c>
      <c r="EK7" s="24" t="s">
        <v>56</v>
      </c>
      <c r="EM7" s="10" t="s">
        <v>4</v>
      </c>
      <c r="EN7" s="10" t="s">
        <v>5</v>
      </c>
      <c r="EO7" s="10" t="s">
        <v>0</v>
      </c>
      <c r="EP7" s="24" t="s">
        <v>56</v>
      </c>
      <c r="ER7" s="10" t="s">
        <v>4</v>
      </c>
      <c r="ES7" s="10" t="s">
        <v>5</v>
      </c>
      <c r="ET7" s="10" t="s">
        <v>0</v>
      </c>
      <c r="EU7" s="24" t="s">
        <v>56</v>
      </c>
      <c r="EV7" s="15"/>
      <c r="EW7" s="10" t="s">
        <v>4</v>
      </c>
      <c r="EX7" s="10" t="s">
        <v>5</v>
      </c>
      <c r="EY7" s="10" t="s">
        <v>0</v>
      </c>
      <c r="EZ7" s="24" t="s">
        <v>56</v>
      </c>
      <c r="FA7" s="15"/>
      <c r="FB7" s="10" t="s">
        <v>4</v>
      </c>
      <c r="FC7" s="10" t="s">
        <v>5</v>
      </c>
      <c r="FD7" s="10" t="s">
        <v>0</v>
      </c>
      <c r="FE7" s="24" t="s">
        <v>56</v>
      </c>
      <c r="FF7" s="15"/>
      <c r="FG7" s="10" t="s">
        <v>4</v>
      </c>
      <c r="FH7" s="10" t="s">
        <v>5</v>
      </c>
      <c r="FI7" s="10" t="s">
        <v>0</v>
      </c>
      <c r="FJ7" s="24" t="s">
        <v>56</v>
      </c>
      <c r="FL7" s="10" t="s">
        <v>4</v>
      </c>
      <c r="FM7" s="10" t="s">
        <v>5</v>
      </c>
      <c r="FN7" s="10" t="s">
        <v>0</v>
      </c>
      <c r="FO7" s="24" t="s">
        <v>56</v>
      </c>
      <c r="FQ7" s="10" t="s">
        <v>4</v>
      </c>
      <c r="FR7" s="10" t="s">
        <v>5</v>
      </c>
      <c r="FS7" s="10" t="s">
        <v>0</v>
      </c>
      <c r="FT7" s="24" t="s">
        <v>56</v>
      </c>
      <c r="FV7" s="10" t="s">
        <v>4</v>
      </c>
      <c r="FW7" s="10" t="s">
        <v>5</v>
      </c>
      <c r="FX7" s="10" t="s">
        <v>0</v>
      </c>
      <c r="FY7" s="24" t="s">
        <v>56</v>
      </c>
      <c r="GA7" s="10" t="s">
        <v>4</v>
      </c>
      <c r="GB7" s="10" t="s">
        <v>5</v>
      </c>
      <c r="GC7" s="10" t="s">
        <v>0</v>
      </c>
      <c r="GD7" s="24" t="s">
        <v>56</v>
      </c>
      <c r="GF7" s="10" t="s">
        <v>4</v>
      </c>
      <c r="GG7" s="10" t="s">
        <v>5</v>
      </c>
      <c r="GH7" s="10" t="s">
        <v>0</v>
      </c>
      <c r="GI7" s="24" t="s">
        <v>56</v>
      </c>
      <c r="GJ7" s="15"/>
      <c r="GK7" s="10" t="s">
        <v>4</v>
      </c>
      <c r="GL7" s="10" t="s">
        <v>5</v>
      </c>
      <c r="GM7" s="10" t="s">
        <v>0</v>
      </c>
      <c r="GN7" s="24" t="s">
        <v>56</v>
      </c>
      <c r="GP7" s="10" t="s">
        <v>4</v>
      </c>
      <c r="GQ7" s="10" t="s">
        <v>5</v>
      </c>
      <c r="GR7" s="10" t="s">
        <v>0</v>
      </c>
      <c r="GS7" s="24" t="s">
        <v>56</v>
      </c>
      <c r="GU7" s="66" t="s">
        <v>4</v>
      </c>
      <c r="GV7" s="66" t="s">
        <v>5</v>
      </c>
      <c r="GW7" s="66" t="s">
        <v>0</v>
      </c>
      <c r="GX7" s="62" t="s">
        <v>56</v>
      </c>
      <c r="GZ7" s="10" t="s">
        <v>4</v>
      </c>
      <c r="HA7" s="10" t="s">
        <v>5</v>
      </c>
      <c r="HB7" s="10" t="s">
        <v>0</v>
      </c>
      <c r="HC7" s="24" t="s">
        <v>56</v>
      </c>
      <c r="HD7" s="15"/>
      <c r="HE7" s="10" t="s">
        <v>4</v>
      </c>
      <c r="HF7" s="10" t="s">
        <v>5</v>
      </c>
      <c r="HG7" s="10" t="s">
        <v>0</v>
      </c>
      <c r="HH7" s="24" t="s">
        <v>56</v>
      </c>
      <c r="HI7" s="15"/>
      <c r="HJ7" s="10" t="s">
        <v>4</v>
      </c>
      <c r="HK7" s="10" t="s">
        <v>5</v>
      </c>
      <c r="HL7" s="10" t="s">
        <v>0</v>
      </c>
      <c r="HM7" s="24" t="s">
        <v>56</v>
      </c>
      <c r="HN7" s="15"/>
      <c r="HO7" s="10" t="s">
        <v>4</v>
      </c>
      <c r="HP7" s="10" t="s">
        <v>5</v>
      </c>
      <c r="HQ7" s="10" t="s">
        <v>0</v>
      </c>
      <c r="HR7" s="24" t="s">
        <v>56</v>
      </c>
      <c r="HS7" s="15"/>
      <c r="HT7" s="10" t="s">
        <v>4</v>
      </c>
      <c r="HU7" s="10" t="s">
        <v>5</v>
      </c>
      <c r="HV7" s="10" t="s">
        <v>0</v>
      </c>
      <c r="HW7" s="24" t="s">
        <v>56</v>
      </c>
      <c r="HX7" s="15"/>
      <c r="HY7" s="10" t="s">
        <v>4</v>
      </c>
      <c r="HZ7" s="10" t="s">
        <v>5</v>
      </c>
      <c r="IA7" s="10" t="s">
        <v>0</v>
      </c>
      <c r="IB7" s="24" t="s">
        <v>56</v>
      </c>
      <c r="IC7" s="15"/>
      <c r="ID7" s="10" t="s">
        <v>4</v>
      </c>
      <c r="IE7" s="10" t="s">
        <v>5</v>
      </c>
      <c r="IF7" s="10" t="s">
        <v>0</v>
      </c>
      <c r="IG7" s="24" t="s">
        <v>56</v>
      </c>
      <c r="IH7" s="15"/>
      <c r="II7" s="10" t="s">
        <v>4</v>
      </c>
      <c r="IJ7" s="10" t="s">
        <v>5</v>
      </c>
      <c r="IK7" s="10" t="s">
        <v>0</v>
      </c>
      <c r="IL7" s="24" t="s">
        <v>56</v>
      </c>
      <c r="IM7" s="15"/>
      <c r="IN7" s="10" t="s">
        <v>4</v>
      </c>
      <c r="IO7" s="10" t="s">
        <v>5</v>
      </c>
      <c r="IP7" s="10" t="s">
        <v>0</v>
      </c>
      <c r="IQ7" s="24" t="s">
        <v>56</v>
      </c>
    </row>
    <row r="8" spans="1:256" ht="12">
      <c r="A8" s="2">
        <v>41183</v>
      </c>
      <c r="D8" s="19">
        <f>N8+S8+X8</f>
        <v>0</v>
      </c>
      <c r="E8" s="19">
        <f>C8+D8</f>
        <v>0</v>
      </c>
      <c r="F8" s="19">
        <f>K8+P8+U8+Z8</f>
        <v>0</v>
      </c>
      <c r="H8" s="19"/>
      <c r="I8" s="19"/>
      <c r="J8" s="19"/>
      <c r="K8" s="19"/>
      <c r="O8" s="19">
        <f>M8+N8</f>
        <v>0</v>
      </c>
      <c r="W8" s="19"/>
      <c r="X8" s="19"/>
      <c r="Y8" s="19">
        <f>W8+X8</f>
        <v>0</v>
      </c>
      <c r="Z8" s="19"/>
      <c r="AA8" s="19"/>
      <c r="AB8" s="19"/>
      <c r="AC8" s="19">
        <f>AM8+AR8+AW8+BB8+BG8+BL8+BQ8+BV8+CA8+CF8+CK8+CP8+CU8+CZ8+DE8+DJ8+DO8+DT8+DY8</f>
        <v>0</v>
      </c>
      <c r="AD8" s="19">
        <f>AB8+AC8</f>
        <v>0</v>
      </c>
      <c r="AE8" s="19">
        <f>AO8+AT8+AY8+BD8+BI8+BN8+BS8+BX8+CC8+CH8+CM8+CR8+CW8+DB8+DG8+DL8+DQ8+DV8+EA8</f>
        <v>0</v>
      </c>
      <c r="AF8" s="19"/>
      <c r="AH8" s="18">
        <f>ED8+EI8+EN8+ES8+EX8+FC8+FH8+FM8+FR8+FW8+GB8+GG8+GL8+GQ8+GV8+HA8+HF8+HK8+HP8+HU8+HZ8+IE8+IJ8+IO8</f>
        <v>0</v>
      </c>
      <c r="AI8" s="18">
        <f>AG8+AH8</f>
        <v>0</v>
      </c>
      <c r="AJ8" s="18">
        <f>EF8+EK8+EP8+EU8+EZ8+FE8+FJ8+FO8+FT8+FY8+GD8+GI8+GN8+GS8+GX8+HC8+HH8+HM8+HR8+HW8+IB8+IG8+IL8+IQ8</f>
        <v>0</v>
      </c>
      <c r="AL8" s="19"/>
      <c r="AM8" s="25">
        <f>+AM$6*X8</f>
        <v>0</v>
      </c>
      <c r="AN8" s="19">
        <f>AL8+AM8</f>
        <v>0</v>
      </c>
      <c r="AO8" s="19">
        <f>AM$6*$Z8</f>
        <v>0</v>
      </c>
      <c r="AP8" s="19"/>
      <c r="AQ8" s="19"/>
      <c r="AR8" s="25">
        <f>AR$6*X8</f>
        <v>0</v>
      </c>
      <c r="AS8" s="19">
        <f>AQ8+AR8</f>
        <v>0</v>
      </c>
      <c r="AT8" s="19">
        <f>AR$6*$Z8</f>
        <v>0</v>
      </c>
      <c r="AU8" s="19"/>
      <c r="AV8" s="19"/>
      <c r="AW8" s="25">
        <f>AW$6*X8</f>
        <v>0</v>
      </c>
      <c r="AX8" s="19">
        <f>AV8+AW8</f>
        <v>0</v>
      </c>
      <c r="AY8" s="19">
        <f>AW$6*$Z8</f>
        <v>0</v>
      </c>
      <c r="AZ8" s="19"/>
      <c r="BA8" s="19"/>
      <c r="BB8" s="25">
        <f>BB$6*X8</f>
        <v>0</v>
      </c>
      <c r="BC8" s="19">
        <f>BA8+BB8</f>
        <v>0</v>
      </c>
      <c r="BD8" s="19">
        <f>BB$6*$Z8</f>
        <v>0</v>
      </c>
      <c r="BE8" s="19"/>
      <c r="BF8" s="19"/>
      <c r="BG8" s="25">
        <f>BG$6*X8</f>
        <v>0</v>
      </c>
      <c r="BH8" s="19">
        <f>BF8+BG8</f>
        <v>0</v>
      </c>
      <c r="BI8" s="19">
        <f>BG$6*$Z8</f>
        <v>0</v>
      </c>
      <c r="BJ8" s="19"/>
      <c r="BK8" s="19"/>
      <c r="BL8" s="25">
        <f>BL$6*X8</f>
        <v>0</v>
      </c>
      <c r="BM8" s="19">
        <f>BK8+BL8</f>
        <v>0</v>
      </c>
      <c r="BN8" s="19">
        <f>BL$6*$Z8</f>
        <v>0</v>
      </c>
      <c r="BO8" s="19"/>
      <c r="BP8" s="19"/>
      <c r="BQ8" s="25">
        <f>BQ$6*X8</f>
        <v>0</v>
      </c>
      <c r="BR8" s="19">
        <f>BP8+BQ8</f>
        <v>0</v>
      </c>
      <c r="BS8" s="19">
        <f>BQ$6*$Z8</f>
        <v>0</v>
      </c>
      <c r="BT8" s="19"/>
      <c r="BU8" s="19"/>
      <c r="BV8" s="25">
        <f>BV$6*X8</f>
        <v>0</v>
      </c>
      <c r="BW8" s="19">
        <f>BU8+BV8</f>
        <v>0</v>
      </c>
      <c r="BX8" s="19">
        <f>BV$6*$Z8</f>
        <v>0</v>
      </c>
      <c r="BZ8" s="19"/>
      <c r="CA8" s="25">
        <f>CA$6*X8</f>
        <v>0</v>
      </c>
      <c r="CB8" s="19">
        <f>BZ8+CA8</f>
        <v>0</v>
      </c>
      <c r="CC8" s="19">
        <f>CA$6*$Z8</f>
        <v>0</v>
      </c>
      <c r="CE8" s="19"/>
      <c r="CF8" s="25">
        <f>CF$6*X8</f>
        <v>0</v>
      </c>
      <c r="CG8" s="19">
        <f>SUM(CE8:CF8)</f>
        <v>0</v>
      </c>
      <c r="CH8" s="19">
        <f>CF$6*$Z8</f>
        <v>0</v>
      </c>
      <c r="CJ8" s="19"/>
      <c r="CK8" s="25">
        <f>CK$6*X8</f>
        <v>0</v>
      </c>
      <c r="CL8" s="19">
        <f>CJ8+CK8</f>
        <v>0</v>
      </c>
      <c r="CM8" s="19">
        <f>CK$6*$Z8</f>
        <v>0</v>
      </c>
      <c r="CO8" s="19"/>
      <c r="CP8" s="25">
        <f>CP$6*X8</f>
        <v>0</v>
      </c>
      <c r="CQ8" s="19">
        <f>CO8+CP8</f>
        <v>0</v>
      </c>
      <c r="CR8" s="19">
        <f>CP$6*$Z8</f>
        <v>0</v>
      </c>
      <c r="CT8" s="19"/>
      <c r="CU8" s="25">
        <f>CU$6*X8</f>
        <v>0</v>
      </c>
      <c r="CV8" s="19">
        <f>CT8+CU8</f>
        <v>0</v>
      </c>
      <c r="CW8" s="19">
        <f>CU$6*$Z8</f>
        <v>0</v>
      </c>
      <c r="CY8" s="19"/>
      <c r="CZ8" s="25">
        <f>CZ$6*X8</f>
        <v>0</v>
      </c>
      <c r="DA8" s="19">
        <f>CY8+CZ8</f>
        <v>0</v>
      </c>
      <c r="DB8" s="19">
        <f>CZ$6*$Z8</f>
        <v>0</v>
      </c>
      <c r="DD8" s="19"/>
      <c r="DE8" s="25">
        <f>DE$6*X8</f>
        <v>0</v>
      </c>
      <c r="DF8" s="19">
        <f>DD8+DE8</f>
        <v>0</v>
      </c>
      <c r="DG8" s="19">
        <f>DE$6*$Z8</f>
        <v>0</v>
      </c>
      <c r="DI8" s="19"/>
      <c r="DJ8" s="25">
        <f>DJ$6*X8</f>
        <v>0</v>
      </c>
      <c r="DK8" s="19">
        <f>DI8+DJ8</f>
        <v>0</v>
      </c>
      <c r="DL8" s="19">
        <f>DJ$6*$Z8</f>
        <v>0</v>
      </c>
      <c r="DN8" s="19"/>
      <c r="DO8" s="25">
        <f>DO$6*X8</f>
        <v>0</v>
      </c>
      <c r="DP8" s="19">
        <f>DN8+DO8</f>
        <v>0</v>
      </c>
      <c r="DQ8" s="19">
        <f>DO$6*$Z8</f>
        <v>0</v>
      </c>
      <c r="DS8" s="19"/>
      <c r="DT8" s="25">
        <f>DT$6*X8</f>
        <v>0</v>
      </c>
      <c r="DU8" s="19">
        <f>DS8+DT8</f>
        <v>0</v>
      </c>
      <c r="DV8" s="19">
        <f>DT$6*$Z8</f>
        <v>0</v>
      </c>
      <c r="DX8" s="19"/>
      <c r="DY8" s="25">
        <f>DY$6*X8</f>
        <v>0</v>
      </c>
      <c r="DZ8" s="19">
        <f>DX8+DY8</f>
        <v>0</v>
      </c>
      <c r="EA8" s="19">
        <f>DY$6*$Z8</f>
        <v>0</v>
      </c>
      <c r="EC8" s="18"/>
      <c r="ED8" s="18">
        <f>X8*40.26828/100</f>
        <v>0</v>
      </c>
      <c r="EE8" s="18">
        <f>EC8+ED8</f>
        <v>0</v>
      </c>
      <c r="EF8" s="19">
        <f>ED$6*$Z8</f>
        <v>0</v>
      </c>
      <c r="EG8" s="18"/>
      <c r="EH8" s="18"/>
      <c r="EI8" s="18">
        <f>X8*1.8091/100</f>
        <v>0</v>
      </c>
      <c r="EJ8" s="18">
        <f>EH8+EI8</f>
        <v>0</v>
      </c>
      <c r="EK8" s="19">
        <f>EI$6*$Z8</f>
        <v>0</v>
      </c>
      <c r="EL8" s="18"/>
      <c r="EM8" s="18"/>
      <c r="EN8" s="18">
        <f>X8*4.23409/100</f>
        <v>0</v>
      </c>
      <c r="EO8" s="18">
        <f>EM8+EN8</f>
        <v>0</v>
      </c>
      <c r="EP8" s="19">
        <f>EN$6*$Z8</f>
        <v>0</v>
      </c>
      <c r="EQ8" s="18"/>
      <c r="ER8" s="18"/>
      <c r="ES8" s="18">
        <f>X8*0.30633/100</f>
        <v>0</v>
      </c>
      <c r="ET8" s="18">
        <f>ER8+ES8</f>
        <v>0</v>
      </c>
      <c r="EU8" s="19">
        <f>ES$6*$Z8</f>
        <v>0</v>
      </c>
      <c r="EV8" s="18"/>
      <c r="EW8" s="18"/>
      <c r="EX8" s="18">
        <f>X8*6.49366/100</f>
        <v>0</v>
      </c>
      <c r="EY8" s="18">
        <f>EW8+EX8</f>
        <v>0</v>
      </c>
      <c r="EZ8" s="19">
        <f>EX$6*$Z8</f>
        <v>0</v>
      </c>
      <c r="FA8" s="18"/>
      <c r="FB8" s="18"/>
      <c r="FC8" s="18">
        <f>X8*0.08382/100</f>
        <v>0</v>
      </c>
      <c r="FD8" s="18">
        <f>FB8+FC8</f>
        <v>0</v>
      </c>
      <c r="FE8" s="19">
        <f>FC$6*$Z8</f>
        <v>0</v>
      </c>
      <c r="FF8" s="18"/>
      <c r="FG8" s="18"/>
      <c r="FH8" s="18">
        <f>X8*0.1264/100</f>
        <v>0</v>
      </c>
      <c r="FI8" s="18">
        <f>FG8+FH8</f>
        <v>0</v>
      </c>
      <c r="FJ8" s="19">
        <f>FH$6*$Z8</f>
        <v>0</v>
      </c>
      <c r="FK8" s="18"/>
      <c r="FL8" s="18"/>
      <c r="FM8" s="18">
        <f>X8*5.15623/100</f>
        <v>0</v>
      </c>
      <c r="FN8" s="18">
        <f>FL8+FM8</f>
        <v>0</v>
      </c>
      <c r="FO8" s="19">
        <f>FM$6*$Z8</f>
        <v>0</v>
      </c>
      <c r="FP8" s="18"/>
      <c r="FQ8" s="18"/>
      <c r="FR8" s="18">
        <f>X8*0.88441/100</f>
        <v>0</v>
      </c>
      <c r="FS8" s="18">
        <f>FQ8+FR8</f>
        <v>0</v>
      </c>
      <c r="FT8" s="19">
        <f>FR$6*$Z8</f>
        <v>0</v>
      </c>
      <c r="FU8" s="18"/>
      <c r="FV8" s="18"/>
      <c r="FW8" s="18">
        <f>X8*0.15756/100</f>
        <v>0</v>
      </c>
      <c r="FX8" s="18">
        <f>FV8+FW8</f>
        <v>0</v>
      </c>
      <c r="FY8" s="19">
        <f>FW$6*$Z8</f>
        <v>0</v>
      </c>
      <c r="FZ8" s="18"/>
      <c r="GA8" s="18"/>
      <c r="GB8" s="18">
        <f>X8*1.83309/100</f>
        <v>0</v>
      </c>
      <c r="GC8" s="18">
        <f>GA8+GB8</f>
        <v>0</v>
      </c>
      <c r="GD8" s="19">
        <f>GB$6*$Z8</f>
        <v>0</v>
      </c>
      <c r="GE8" s="18"/>
      <c r="GF8" s="18"/>
      <c r="GG8" s="18">
        <f>X8*0.88668/100</f>
        <v>0</v>
      </c>
      <c r="GH8" s="18">
        <f>GF8+GG8</f>
        <v>0</v>
      </c>
      <c r="GI8" s="19">
        <f>GG$6*$Z8</f>
        <v>0</v>
      </c>
      <c r="GJ8" s="18"/>
      <c r="GK8" s="18"/>
      <c r="GL8" s="18">
        <f>X8*1.26751/100</f>
        <v>0</v>
      </c>
      <c r="GM8" s="18">
        <f>GK8+GL8</f>
        <v>0</v>
      </c>
      <c r="GN8" s="19">
        <f>GL$6*$Z8</f>
        <v>0</v>
      </c>
      <c r="GO8" s="18"/>
      <c r="GP8" s="18"/>
      <c r="GQ8" s="18">
        <f>X8*2.38279/100</f>
        <v>0</v>
      </c>
      <c r="GR8" s="18">
        <f>GP8+GQ8</f>
        <v>0</v>
      </c>
      <c r="GS8" s="19">
        <f>GQ$6*$Z8</f>
        <v>0</v>
      </c>
      <c r="GT8" s="18"/>
      <c r="GU8" s="67"/>
      <c r="GV8" s="67">
        <f>X8*1.83593/100</f>
        <v>0</v>
      </c>
      <c r="GW8" s="67">
        <f>GU8+GV8</f>
        <v>0</v>
      </c>
      <c r="GX8" s="68">
        <f>GV$6*$Z8</f>
        <v>0</v>
      </c>
      <c r="GY8" s="18"/>
      <c r="GZ8" s="18"/>
      <c r="HA8" s="18">
        <f>X8*0.00114/100</f>
        <v>0</v>
      </c>
      <c r="HB8" s="18">
        <f>GZ8+HA8</f>
        <v>0</v>
      </c>
      <c r="HC8" s="19">
        <f>HA$6*$Z8</f>
        <v>0</v>
      </c>
      <c r="HD8" s="18"/>
      <c r="HE8" s="18"/>
      <c r="HF8" s="18">
        <f>X8*0.01006/100</f>
        <v>0</v>
      </c>
      <c r="HG8" s="18">
        <f>HE8+HF8</f>
        <v>0</v>
      </c>
      <c r="HH8" s="19">
        <f>HF$6*$Z8</f>
        <v>0</v>
      </c>
      <c r="HI8" s="18"/>
      <c r="HJ8" s="18"/>
      <c r="HK8" s="18">
        <f>X8*0.11742/100</f>
        <v>0</v>
      </c>
      <c r="HL8" s="18">
        <f>HJ8+HK8</f>
        <v>0</v>
      </c>
      <c r="HM8" s="19">
        <f>HK$6*$Z8</f>
        <v>0</v>
      </c>
      <c r="HN8" s="18"/>
      <c r="HO8" s="18"/>
      <c r="HP8" s="18">
        <f>X8*0.50913/100</f>
        <v>0</v>
      </c>
      <c r="HQ8" s="18">
        <f>HO8+HP8</f>
        <v>0</v>
      </c>
      <c r="HR8" s="19">
        <f>HP$6*$Z8</f>
        <v>0</v>
      </c>
      <c r="HS8" s="18"/>
      <c r="HT8" s="18"/>
      <c r="HU8" s="18">
        <f>X8*0.13411/100</f>
        <v>0</v>
      </c>
      <c r="HV8" s="18">
        <f>HT8+HU8</f>
        <v>0</v>
      </c>
      <c r="HW8" s="19">
        <f>HU$6*$Z8</f>
        <v>0</v>
      </c>
      <c r="HX8" s="18"/>
      <c r="HY8" s="18"/>
      <c r="HZ8" s="18">
        <f>X8*2.82949/100</f>
        <v>0</v>
      </c>
      <c r="IA8" s="18">
        <f>HY8+HZ8</f>
        <v>0</v>
      </c>
      <c r="IB8" s="19">
        <f>HZ$6*$Z8</f>
        <v>0</v>
      </c>
      <c r="IC8" s="18"/>
      <c r="ID8" s="18"/>
      <c r="IE8" s="18">
        <f>X8*17.82682/100</f>
        <v>0</v>
      </c>
      <c r="IF8" s="18">
        <f>ID8+IE8</f>
        <v>0</v>
      </c>
      <c r="IG8" s="19">
        <f>IE$6*$Z8</f>
        <v>0</v>
      </c>
      <c r="IH8" s="18"/>
      <c r="II8" s="18"/>
      <c r="IJ8" s="18">
        <f>X8*0.74536/100</f>
        <v>0</v>
      </c>
      <c r="IK8" s="18">
        <f>II8+IJ8</f>
        <v>0</v>
      </c>
      <c r="IL8" s="19">
        <f>IJ$6*$Z8</f>
        <v>0</v>
      </c>
      <c r="IM8" s="18"/>
      <c r="IN8" s="25"/>
      <c r="IO8" s="18"/>
      <c r="IP8" s="18"/>
      <c r="IQ8" s="18"/>
      <c r="IR8" s="18"/>
      <c r="IS8" s="18"/>
      <c r="IT8" s="18"/>
      <c r="IU8" s="18"/>
      <c r="IV8" s="18"/>
    </row>
    <row r="9" spans="1:256" ht="12">
      <c r="A9" s="2">
        <v>41365</v>
      </c>
      <c r="C9" s="19">
        <f>M9+R9+W9</f>
        <v>0</v>
      </c>
      <c r="D9" s="19">
        <f>N9+S9+X9</f>
        <v>0</v>
      </c>
      <c r="E9" s="19">
        <f>C9+D9</f>
        <v>0</v>
      </c>
      <c r="F9" s="19">
        <f>K9+P9+U9+Z9</f>
        <v>0</v>
      </c>
      <c r="H9" s="19"/>
      <c r="I9" s="19"/>
      <c r="J9" s="19"/>
      <c r="K9" s="19"/>
      <c r="O9" s="19">
        <f>M9+N9</f>
        <v>0</v>
      </c>
      <c r="W9" s="19"/>
      <c r="X9" s="19"/>
      <c r="Y9" s="19">
        <f>W9+X9</f>
        <v>0</v>
      </c>
      <c r="Z9" s="19"/>
      <c r="AA9" s="19"/>
      <c r="AB9" s="19">
        <f>AL9+AQ9+AV9+BA9+BF9+BK9+BP9+BU9+BZ9+CE9+CJ9+CO9+CT9+CY9+DD9+DI9+DN9+DS9+DX9</f>
        <v>0</v>
      </c>
      <c r="AC9" s="19">
        <f>AM9+AR9+AW9+BB9+BG9+BL9+BQ9+BV9+CA9+CF9+CK9+CP9+CU9+CZ9+DE9+DJ9+DO9+DT9+DY9</f>
        <v>0</v>
      </c>
      <c r="AD9" s="19">
        <f>AB9+AC9</f>
        <v>0</v>
      </c>
      <c r="AE9" s="19">
        <f>AO9+AT9+AY9+BD9+BI9+BN9+BS9+BX9+CC9+CH9+CM9+CR9+CW9+DB9+DG9+DL9+DQ9+DV9+EA9</f>
        <v>0</v>
      </c>
      <c r="AF9" s="19"/>
      <c r="AG9" s="18">
        <f>EC9+EH9+EM9+ER9+EW9+FB9+FG9+FL9+FQ9+FV9+GA9+GF9+GK9+GP9+GU9+GZ9+HE9+HJ9+HO9+HT9+HY9+ID9+II9+IN9</f>
        <v>0</v>
      </c>
      <c r="AH9" s="18">
        <f>ED9+EI9+EN9+ES9+EX9+FC9+FH9+FM9+FR9+FW9+GB9+GG9+GL9+GQ9+GV9+HA9+HF9+HK9+HP9+HU9+HZ9+IE9+IJ9+IO9</f>
        <v>0</v>
      </c>
      <c r="AI9" s="18">
        <f>AG9+AH9</f>
        <v>0</v>
      </c>
      <c r="AJ9" s="18">
        <f>EF9+EK9+EP9+EU9+EZ9+FE9+FJ9+FO9+FT9+FY9+GD9+GI9+GN9+GS9+GX9+HC9+HH9+HM9+HR9+HW9+IB9+IG9+IL9+IQ9</f>
        <v>0</v>
      </c>
      <c r="AL9" s="19">
        <f>AM$6*W9</f>
        <v>0</v>
      </c>
      <c r="AM9" s="25">
        <f>+AM$6*X9</f>
        <v>0</v>
      </c>
      <c r="AN9" s="19">
        <f>AL9+AM9</f>
        <v>0</v>
      </c>
      <c r="AO9" s="19">
        <f>AM$6*$Z9</f>
        <v>0</v>
      </c>
      <c r="AP9" s="19"/>
      <c r="AQ9" s="19">
        <f>W9*AR$6</f>
        <v>0</v>
      </c>
      <c r="AR9" s="25">
        <f>AR$6*X9</f>
        <v>0</v>
      </c>
      <c r="AS9" s="19">
        <f>AQ9+AR9</f>
        <v>0</v>
      </c>
      <c r="AT9" s="19">
        <f>AR$6*$Z9</f>
        <v>0</v>
      </c>
      <c r="AU9" s="19"/>
      <c r="AV9" s="19">
        <f>AW$6*W9</f>
        <v>0</v>
      </c>
      <c r="AW9" s="25">
        <f>AW$6*X9</f>
        <v>0</v>
      </c>
      <c r="AX9" s="19">
        <f>AV9+AW9</f>
        <v>0</v>
      </c>
      <c r="AY9" s="19">
        <f>AW$6*$Z9</f>
        <v>0</v>
      </c>
      <c r="AZ9" s="19"/>
      <c r="BA9" s="19">
        <f>+BB$6*W9</f>
        <v>0</v>
      </c>
      <c r="BB9" s="25">
        <f>BB$6*X9</f>
        <v>0</v>
      </c>
      <c r="BC9" s="19">
        <f>BA9+BB9</f>
        <v>0</v>
      </c>
      <c r="BD9" s="19">
        <f>BB$6*$Z9</f>
        <v>0</v>
      </c>
      <c r="BE9" s="19"/>
      <c r="BF9" s="19">
        <f>BG$6*W9</f>
        <v>0</v>
      </c>
      <c r="BG9" s="25">
        <f>BG$6*X9</f>
        <v>0</v>
      </c>
      <c r="BH9" s="19">
        <f>BF9+BG9</f>
        <v>0</v>
      </c>
      <c r="BI9" s="19">
        <f>BG$6*$Z9</f>
        <v>0</v>
      </c>
      <c r="BJ9" s="19"/>
      <c r="BK9" s="19">
        <f>BL$6*W9</f>
        <v>0</v>
      </c>
      <c r="BL9" s="25">
        <f>BL$6*X9</f>
        <v>0</v>
      </c>
      <c r="BM9" s="19">
        <f>BK9+BL9</f>
        <v>0</v>
      </c>
      <c r="BN9" s="19">
        <f>BL$6*$Z9</f>
        <v>0</v>
      </c>
      <c r="BO9" s="19"/>
      <c r="BP9" s="19">
        <f>+BQ$6*W9</f>
        <v>0</v>
      </c>
      <c r="BQ9" s="25">
        <f>BQ$6*X9</f>
        <v>0</v>
      </c>
      <c r="BR9" s="19">
        <f>BP9+BQ9</f>
        <v>0</v>
      </c>
      <c r="BS9" s="19">
        <f>BQ$6*$Z9</f>
        <v>0</v>
      </c>
      <c r="BT9" s="19"/>
      <c r="BU9" s="19">
        <f>BV$6*W9</f>
        <v>0</v>
      </c>
      <c r="BV9" s="25">
        <f>BV$6*X9</f>
        <v>0</v>
      </c>
      <c r="BW9" s="19">
        <f>BU9+BV9</f>
        <v>0</v>
      </c>
      <c r="BX9" s="19">
        <f>BV$6*$Z9</f>
        <v>0</v>
      </c>
      <c r="BZ9" s="19">
        <f>CA$6*W9</f>
        <v>0</v>
      </c>
      <c r="CA9" s="25">
        <f>CA$6*X9</f>
        <v>0</v>
      </c>
      <c r="CB9" s="19">
        <f>BZ9+CA9</f>
        <v>0</v>
      </c>
      <c r="CC9" s="19">
        <f>CA$6*$Z9</f>
        <v>0</v>
      </c>
      <c r="CE9" s="19">
        <f>CF$6*W9</f>
        <v>0</v>
      </c>
      <c r="CF9" s="25">
        <f>CF$6*X9</f>
        <v>0</v>
      </c>
      <c r="CG9" s="19">
        <f>SUM(CE9:CF9)</f>
        <v>0</v>
      </c>
      <c r="CH9" s="19">
        <f>CF$6*$Z9</f>
        <v>0</v>
      </c>
      <c r="CJ9" s="19">
        <f>CK$6*W9</f>
        <v>0</v>
      </c>
      <c r="CK9" s="25">
        <f>CK$6*X9</f>
        <v>0</v>
      </c>
      <c r="CL9" s="19">
        <f>CJ9+CK9</f>
        <v>0</v>
      </c>
      <c r="CM9" s="19">
        <f>CK$6*$Z9</f>
        <v>0</v>
      </c>
      <c r="CO9" s="19">
        <f>CP$6*W9</f>
        <v>0</v>
      </c>
      <c r="CP9" s="25">
        <f>CP$6*X9</f>
        <v>0</v>
      </c>
      <c r="CQ9" s="19">
        <f>CO9+CP9</f>
        <v>0</v>
      </c>
      <c r="CR9" s="19">
        <f>CP$6*$Z9</f>
        <v>0</v>
      </c>
      <c r="CT9" s="19">
        <f>CU$6*W9</f>
        <v>0</v>
      </c>
      <c r="CU9" s="25">
        <f>CU$6*X9</f>
        <v>0</v>
      </c>
      <c r="CV9" s="19">
        <f>CT9+CU9</f>
        <v>0</v>
      </c>
      <c r="CW9" s="19">
        <f>CU$6*$Z9</f>
        <v>0</v>
      </c>
      <c r="CY9" s="19">
        <f>CZ$6*W9</f>
        <v>0</v>
      </c>
      <c r="CZ9" s="25">
        <f>CZ$6*X9</f>
        <v>0</v>
      </c>
      <c r="DA9" s="19">
        <f>CY9+CZ9</f>
        <v>0</v>
      </c>
      <c r="DB9" s="19">
        <f>CZ$6*$Z9</f>
        <v>0</v>
      </c>
      <c r="DD9" s="19">
        <f>DE$6*W9</f>
        <v>0</v>
      </c>
      <c r="DE9" s="25">
        <f>DE$6*X9</f>
        <v>0</v>
      </c>
      <c r="DF9" s="19">
        <f>DD9+DE9</f>
        <v>0</v>
      </c>
      <c r="DG9" s="19">
        <f>DE$6*$Z9</f>
        <v>0</v>
      </c>
      <c r="DI9" s="19">
        <f>DJ$6*W9</f>
        <v>0</v>
      </c>
      <c r="DJ9" s="25">
        <f>DJ$6*X9</f>
        <v>0</v>
      </c>
      <c r="DK9" s="19">
        <f>DI9+DJ9</f>
        <v>0</v>
      </c>
      <c r="DL9" s="19">
        <f>DJ$6*$Z9</f>
        <v>0</v>
      </c>
      <c r="DN9" s="19">
        <f>DO$6*W9</f>
        <v>0</v>
      </c>
      <c r="DO9" s="25">
        <f>DO$6*X9</f>
        <v>0</v>
      </c>
      <c r="DP9" s="19">
        <f>DN9+DO9</f>
        <v>0</v>
      </c>
      <c r="DQ9" s="19">
        <f>DO$6*$Z9</f>
        <v>0</v>
      </c>
      <c r="DS9" s="19">
        <f>DT$6*W9</f>
        <v>0</v>
      </c>
      <c r="DT9" s="25">
        <f>DT$6*X9</f>
        <v>0</v>
      </c>
      <c r="DU9" s="19">
        <f>DS9+DT9</f>
        <v>0</v>
      </c>
      <c r="DV9" s="19">
        <f>DT$6*$Z9</f>
        <v>0</v>
      </c>
      <c r="DX9" s="19">
        <f>DY$6*W9</f>
        <v>0</v>
      </c>
      <c r="DY9" s="25">
        <f>DY$6*X9</f>
        <v>0</v>
      </c>
      <c r="DZ9" s="19">
        <f>DX9+DY9</f>
        <v>0</v>
      </c>
      <c r="EA9" s="19">
        <f>DY$6*$Z9</f>
        <v>0</v>
      </c>
      <c r="EC9" s="18">
        <f>W9*40.26828/100</f>
        <v>0</v>
      </c>
      <c r="ED9" s="18">
        <f>X9*40.26828/100</f>
        <v>0</v>
      </c>
      <c r="EE9" s="18">
        <f>EC9+ED9</f>
        <v>0</v>
      </c>
      <c r="EF9" s="19">
        <f>ED$6*$Z9</f>
        <v>0</v>
      </c>
      <c r="EG9" s="18"/>
      <c r="EH9" s="18">
        <f>W9*1.8091/100</f>
        <v>0</v>
      </c>
      <c r="EI9" s="18">
        <f>X9*1.8091/100</f>
        <v>0</v>
      </c>
      <c r="EJ9" s="18">
        <f>EH9+EI9</f>
        <v>0</v>
      </c>
      <c r="EK9" s="19">
        <f>EI$6*$Z9</f>
        <v>0</v>
      </c>
      <c r="EL9" s="18"/>
      <c r="EM9" s="18">
        <f>W9*4.23409/100</f>
        <v>0</v>
      </c>
      <c r="EN9" s="18">
        <f>X9*4.23409/100</f>
        <v>0</v>
      </c>
      <c r="EO9" s="18">
        <f>EM9+EN9</f>
        <v>0</v>
      </c>
      <c r="EP9" s="19">
        <f>EN$6*$Z9</f>
        <v>0</v>
      </c>
      <c r="EQ9" s="18"/>
      <c r="ER9" s="18">
        <f>W9*0.30633/100</f>
        <v>0</v>
      </c>
      <c r="ES9" s="18">
        <f>X9*0.30633/100</f>
        <v>0</v>
      </c>
      <c r="ET9" s="18">
        <f>ER9+ES9</f>
        <v>0</v>
      </c>
      <c r="EU9" s="19">
        <f>ES$6*$Z9</f>
        <v>0</v>
      </c>
      <c r="EV9" s="18"/>
      <c r="EW9" s="18">
        <f>W9*6.49366/100</f>
        <v>0</v>
      </c>
      <c r="EX9" s="18">
        <f>X9*6.49366/100</f>
        <v>0</v>
      </c>
      <c r="EY9" s="18">
        <f>EW9+EX9</f>
        <v>0</v>
      </c>
      <c r="EZ9" s="19">
        <f>EX$6*$Z9</f>
        <v>0</v>
      </c>
      <c r="FA9" s="18"/>
      <c r="FB9" s="18">
        <f>W9*0.08382/100</f>
        <v>0</v>
      </c>
      <c r="FC9" s="18">
        <f>X9*0.08382/100</f>
        <v>0</v>
      </c>
      <c r="FD9" s="18">
        <f>FB9+FC9</f>
        <v>0</v>
      </c>
      <c r="FE9" s="19">
        <f>FC$6*$Z9</f>
        <v>0</v>
      </c>
      <c r="FF9" s="18"/>
      <c r="FG9" s="18">
        <f>W9*0.1264/100</f>
        <v>0</v>
      </c>
      <c r="FH9" s="18">
        <f>X9*0.1264/100</f>
        <v>0</v>
      </c>
      <c r="FI9" s="18">
        <f>FG9+FH9</f>
        <v>0</v>
      </c>
      <c r="FJ9" s="19">
        <f>FH$6*$Z9</f>
        <v>0</v>
      </c>
      <c r="FK9" s="18"/>
      <c r="FL9" s="18">
        <f>W9*5.15623/100</f>
        <v>0</v>
      </c>
      <c r="FM9" s="18">
        <f>X9*5.15623/100</f>
        <v>0</v>
      </c>
      <c r="FN9" s="18">
        <f>FL9+FM9</f>
        <v>0</v>
      </c>
      <c r="FO9" s="19">
        <f>FM$6*$Z9</f>
        <v>0</v>
      </c>
      <c r="FP9" s="18"/>
      <c r="FQ9" s="18">
        <f>W9*0.88441/100</f>
        <v>0</v>
      </c>
      <c r="FR9" s="18">
        <f>X9*0.88441/100</f>
        <v>0</v>
      </c>
      <c r="FS9" s="18">
        <f>FQ9+FR9</f>
        <v>0</v>
      </c>
      <c r="FT9" s="19">
        <f>FR$6*$Z9</f>
        <v>0</v>
      </c>
      <c r="FU9" s="18"/>
      <c r="FV9" s="18">
        <f>W9*0.15756/100</f>
        <v>0</v>
      </c>
      <c r="FW9" s="18">
        <f>X9*0.15756/100</f>
        <v>0</v>
      </c>
      <c r="FX9" s="18">
        <f>FV9+FW9</f>
        <v>0</v>
      </c>
      <c r="FY9" s="19">
        <f>FW$6*$Z9</f>
        <v>0</v>
      </c>
      <c r="FZ9" s="18"/>
      <c r="GA9" s="18">
        <f>W9*1.83309/100</f>
        <v>0</v>
      </c>
      <c r="GB9" s="18">
        <f>X9*1.83309/100</f>
        <v>0</v>
      </c>
      <c r="GC9" s="18">
        <f>GA9+GB9</f>
        <v>0</v>
      </c>
      <c r="GD9" s="19">
        <f>GB$6*$Z9</f>
        <v>0</v>
      </c>
      <c r="GE9" s="18"/>
      <c r="GF9" s="18">
        <f>W9*0.88668/100</f>
        <v>0</v>
      </c>
      <c r="GG9" s="18">
        <f>X9*0.88668/100</f>
        <v>0</v>
      </c>
      <c r="GH9" s="18">
        <f>GF9+GG9</f>
        <v>0</v>
      </c>
      <c r="GI9" s="19">
        <f>GG$6*$Z9</f>
        <v>0</v>
      </c>
      <c r="GJ9" s="18"/>
      <c r="GK9" s="18">
        <f>W9*1.26751/100</f>
        <v>0</v>
      </c>
      <c r="GL9" s="18">
        <f>X9*1.26751/100</f>
        <v>0</v>
      </c>
      <c r="GM9" s="18">
        <f>GK9+GL9</f>
        <v>0</v>
      </c>
      <c r="GN9" s="19">
        <f>GL$6*$Z9</f>
        <v>0</v>
      </c>
      <c r="GO9" s="18"/>
      <c r="GP9" s="18">
        <f>W9*2.38279/100</f>
        <v>0</v>
      </c>
      <c r="GQ9" s="18">
        <f>X9*2.38279/100</f>
        <v>0</v>
      </c>
      <c r="GR9" s="18">
        <f>GP9+GQ9</f>
        <v>0</v>
      </c>
      <c r="GS9" s="19">
        <f>GQ$6*$Z9</f>
        <v>0</v>
      </c>
      <c r="GT9" s="18"/>
      <c r="GU9" s="67">
        <f>W9*1.83593/100</f>
        <v>0</v>
      </c>
      <c r="GV9" s="67">
        <f>X9*1.83593/100</f>
        <v>0</v>
      </c>
      <c r="GW9" s="67">
        <f>GU9+GV9</f>
        <v>0</v>
      </c>
      <c r="GX9" s="68">
        <f>GV$6*$Z9</f>
        <v>0</v>
      </c>
      <c r="GY9" s="18"/>
      <c r="GZ9" s="18">
        <f>W9*0.00114/100</f>
        <v>0</v>
      </c>
      <c r="HA9" s="18">
        <f>X9*0.00114/100</f>
        <v>0</v>
      </c>
      <c r="HB9" s="18">
        <f>GZ9+HA9</f>
        <v>0</v>
      </c>
      <c r="HC9" s="19">
        <f>HA$6*$Z9</f>
        <v>0</v>
      </c>
      <c r="HD9" s="18"/>
      <c r="HE9" s="18">
        <f>W9*0.01006/100</f>
        <v>0</v>
      </c>
      <c r="HF9" s="18">
        <f>X9*0.01006/100</f>
        <v>0</v>
      </c>
      <c r="HG9" s="18">
        <f>HE9+HF9</f>
        <v>0</v>
      </c>
      <c r="HH9" s="19">
        <f>HF$6*$Z9</f>
        <v>0</v>
      </c>
      <c r="HI9" s="18"/>
      <c r="HJ9" s="18">
        <f>W9*0.11742/100</f>
        <v>0</v>
      </c>
      <c r="HK9" s="18">
        <f>X9*0.11742/100</f>
        <v>0</v>
      </c>
      <c r="HL9" s="18">
        <f>HJ9+HK9</f>
        <v>0</v>
      </c>
      <c r="HM9" s="19">
        <f>HK$6*$Z9</f>
        <v>0</v>
      </c>
      <c r="HN9" s="18"/>
      <c r="HO9" s="18">
        <f>W9*0.50913/100</f>
        <v>0</v>
      </c>
      <c r="HP9" s="18">
        <f>X9*0.50913/100</f>
        <v>0</v>
      </c>
      <c r="HQ9" s="18">
        <f>HO9+HP9</f>
        <v>0</v>
      </c>
      <c r="HR9" s="19">
        <f>HP$6*$Z9</f>
        <v>0</v>
      </c>
      <c r="HS9" s="18"/>
      <c r="HT9" s="18">
        <f>W9*0.13411/100</f>
        <v>0</v>
      </c>
      <c r="HU9" s="18">
        <f>X9*0.13411/100</f>
        <v>0</v>
      </c>
      <c r="HV9" s="18">
        <f>HT9+HU9</f>
        <v>0</v>
      </c>
      <c r="HW9" s="19">
        <f>HU$6*$Z9</f>
        <v>0</v>
      </c>
      <c r="HX9" s="18"/>
      <c r="HY9" s="18">
        <f>W9*2.82949/100</f>
        <v>0</v>
      </c>
      <c r="HZ9" s="18">
        <f>X9*2.82949/100</f>
        <v>0</v>
      </c>
      <c r="IA9" s="18">
        <f>HY9+HZ9</f>
        <v>0</v>
      </c>
      <c r="IB9" s="19">
        <f>HZ$6*$Z9</f>
        <v>0</v>
      </c>
      <c r="IC9" s="18"/>
      <c r="ID9" s="18">
        <f>W9*17.82682/100</f>
        <v>0</v>
      </c>
      <c r="IE9" s="18">
        <f>X9*17.82682/100</f>
        <v>0</v>
      </c>
      <c r="IF9" s="18">
        <f>ID9+IE9</f>
        <v>0</v>
      </c>
      <c r="IG9" s="19">
        <f>IE$6*$Z9</f>
        <v>0</v>
      </c>
      <c r="IH9" s="18"/>
      <c r="II9" s="18">
        <f>W9*0.74536/100</f>
        <v>0</v>
      </c>
      <c r="IJ9" s="18">
        <f>X9*0.74536/100</f>
        <v>0</v>
      </c>
      <c r="IK9" s="18">
        <f>II9+IJ9</f>
        <v>0</v>
      </c>
      <c r="IL9" s="19">
        <f>IJ$6*$Z9</f>
        <v>0</v>
      </c>
      <c r="IM9" s="18"/>
      <c r="IN9" s="25"/>
      <c r="IO9" s="18"/>
      <c r="IP9" s="18"/>
      <c r="IQ9" s="18"/>
      <c r="IR9" s="18"/>
      <c r="IS9" s="18"/>
      <c r="IT9" s="18"/>
      <c r="IU9" s="18"/>
      <c r="IV9" s="18"/>
    </row>
    <row r="10" spans="1:256" ht="12" hidden="1">
      <c r="A10" s="2">
        <v>41548</v>
      </c>
      <c r="B10" s="11"/>
      <c r="H10" s="19"/>
      <c r="I10" s="19"/>
      <c r="J10" s="19"/>
      <c r="K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L10" s="19"/>
      <c r="AM10" s="25"/>
      <c r="AN10" s="19"/>
      <c r="AO10" s="19"/>
      <c r="AP10" s="19"/>
      <c r="AQ10" s="19"/>
      <c r="AR10" s="25"/>
      <c r="AS10" s="19"/>
      <c r="AT10" s="19"/>
      <c r="AU10" s="19"/>
      <c r="AV10" s="19"/>
      <c r="AW10" s="25"/>
      <c r="AX10" s="19"/>
      <c r="AY10" s="19"/>
      <c r="AZ10" s="19"/>
      <c r="BA10" s="19"/>
      <c r="BB10" s="25"/>
      <c r="BC10" s="19"/>
      <c r="BD10" s="19"/>
      <c r="BE10" s="19"/>
      <c r="BF10" s="19"/>
      <c r="BG10" s="25"/>
      <c r="BH10" s="19"/>
      <c r="BI10" s="19"/>
      <c r="BJ10" s="19"/>
      <c r="BK10" s="19"/>
      <c r="BL10" s="25"/>
      <c r="BM10" s="19"/>
      <c r="BN10" s="19"/>
      <c r="BO10" s="19"/>
      <c r="BP10" s="19"/>
      <c r="BQ10" s="25"/>
      <c r="BR10" s="19"/>
      <c r="BS10" s="19"/>
      <c r="BT10" s="19"/>
      <c r="BU10" s="19"/>
      <c r="BV10" s="25"/>
      <c r="BW10" s="19"/>
      <c r="BX10" s="19"/>
      <c r="BY10" s="11"/>
      <c r="BZ10" s="19"/>
      <c r="CA10" s="25"/>
      <c r="CB10" s="19"/>
      <c r="CC10" s="19"/>
      <c r="CD10" s="11"/>
      <c r="CE10" s="19"/>
      <c r="CF10" s="25"/>
      <c r="CG10" s="19"/>
      <c r="CH10" s="19"/>
      <c r="CI10" s="11"/>
      <c r="CJ10" s="19"/>
      <c r="CK10" s="25"/>
      <c r="CL10" s="19"/>
      <c r="CM10" s="19"/>
      <c r="CN10" s="11"/>
      <c r="CO10" s="19"/>
      <c r="CP10" s="25"/>
      <c r="CQ10" s="19"/>
      <c r="CR10" s="19"/>
      <c r="CS10" s="11"/>
      <c r="CT10" s="19"/>
      <c r="CU10" s="25"/>
      <c r="CV10" s="19"/>
      <c r="CW10" s="19"/>
      <c r="CX10" s="11"/>
      <c r="CY10" s="19"/>
      <c r="CZ10" s="25"/>
      <c r="DA10" s="19"/>
      <c r="DB10" s="19"/>
      <c r="DC10" s="11"/>
      <c r="DD10" s="19"/>
      <c r="DE10" s="25"/>
      <c r="DF10" s="19"/>
      <c r="DG10" s="19"/>
      <c r="DH10" s="11"/>
      <c r="DI10" s="19"/>
      <c r="DJ10" s="25"/>
      <c r="DK10" s="19"/>
      <c r="DL10" s="19"/>
      <c r="DM10" s="11"/>
      <c r="DN10" s="19"/>
      <c r="DO10" s="25"/>
      <c r="DP10" s="19"/>
      <c r="DQ10" s="19"/>
      <c r="DR10" s="11"/>
      <c r="DS10" s="19"/>
      <c r="DT10" s="25"/>
      <c r="DU10" s="19"/>
      <c r="DV10" s="19"/>
      <c r="DW10" s="11"/>
      <c r="DX10" s="19"/>
      <c r="DY10" s="25"/>
      <c r="DZ10" s="19"/>
      <c r="EA10" s="19"/>
      <c r="EB10" s="11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67"/>
      <c r="GV10" s="67"/>
      <c r="GW10" s="67"/>
      <c r="GX10" s="67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25"/>
      <c r="IO10" s="18"/>
      <c r="IP10" s="18"/>
      <c r="IQ10" s="18"/>
      <c r="IR10" s="18"/>
      <c r="IS10" s="18"/>
      <c r="IT10" s="18"/>
      <c r="IU10" s="18"/>
      <c r="IV10" s="18"/>
    </row>
    <row r="11" spans="1:256" ht="12" hidden="1">
      <c r="A11" s="2">
        <v>41730</v>
      </c>
      <c r="H11" s="19"/>
      <c r="I11" s="19"/>
      <c r="J11" s="19"/>
      <c r="K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L11" s="19"/>
      <c r="AM11" s="25"/>
      <c r="AN11" s="19"/>
      <c r="AO11" s="19"/>
      <c r="AP11" s="19"/>
      <c r="AQ11" s="19"/>
      <c r="AR11" s="25"/>
      <c r="AS11" s="19"/>
      <c r="AT11" s="19"/>
      <c r="AU11" s="19"/>
      <c r="AV11" s="19"/>
      <c r="AW11" s="25"/>
      <c r="AX11" s="19"/>
      <c r="AY11" s="19"/>
      <c r="AZ11" s="19"/>
      <c r="BA11" s="19"/>
      <c r="BB11" s="25"/>
      <c r="BC11" s="19"/>
      <c r="BD11" s="19"/>
      <c r="BE11" s="19"/>
      <c r="BF11" s="19"/>
      <c r="BG11" s="25"/>
      <c r="BH11" s="19"/>
      <c r="BI11" s="19"/>
      <c r="BJ11" s="19"/>
      <c r="BK11" s="19"/>
      <c r="BL11" s="25"/>
      <c r="BM11" s="19"/>
      <c r="BN11" s="19"/>
      <c r="BO11" s="19"/>
      <c r="BP11" s="19"/>
      <c r="BQ11" s="25"/>
      <c r="BR11" s="19"/>
      <c r="BS11" s="19"/>
      <c r="BT11" s="19"/>
      <c r="BU11" s="19"/>
      <c r="BV11" s="25"/>
      <c r="BW11" s="19"/>
      <c r="BX11" s="19"/>
      <c r="BZ11" s="19"/>
      <c r="CA11" s="25"/>
      <c r="CB11" s="19"/>
      <c r="CC11" s="19"/>
      <c r="CE11" s="19"/>
      <c r="CF11" s="25"/>
      <c r="CG11" s="19"/>
      <c r="CH11" s="19"/>
      <c r="CJ11" s="19"/>
      <c r="CK11" s="25"/>
      <c r="CL11" s="19"/>
      <c r="CM11" s="19"/>
      <c r="CO11" s="19"/>
      <c r="CP11" s="25"/>
      <c r="CQ11" s="19"/>
      <c r="CR11" s="19"/>
      <c r="CT11" s="19"/>
      <c r="CU11" s="25"/>
      <c r="CV11" s="19"/>
      <c r="CW11" s="19"/>
      <c r="CY11" s="19"/>
      <c r="CZ11" s="25"/>
      <c r="DA11" s="19"/>
      <c r="DB11" s="19"/>
      <c r="DD11" s="19"/>
      <c r="DE11" s="25"/>
      <c r="DF11" s="19"/>
      <c r="DG11" s="19"/>
      <c r="DI11" s="19"/>
      <c r="DJ11" s="25"/>
      <c r="DK11" s="19"/>
      <c r="DL11" s="19"/>
      <c r="DN11" s="19"/>
      <c r="DO11" s="25"/>
      <c r="DP11" s="19"/>
      <c r="DQ11" s="19"/>
      <c r="DS11" s="19"/>
      <c r="DT11" s="25"/>
      <c r="DU11" s="19"/>
      <c r="DV11" s="19"/>
      <c r="DX11" s="19"/>
      <c r="DY11" s="25"/>
      <c r="DZ11" s="19"/>
      <c r="EA11" s="19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67"/>
      <c r="GV11" s="67"/>
      <c r="GW11" s="67"/>
      <c r="GX11" s="67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25"/>
      <c r="IO11" s="18"/>
      <c r="IP11" s="18"/>
      <c r="IQ11" s="18"/>
      <c r="IR11" s="18"/>
      <c r="IS11" s="18"/>
      <c r="IT11" s="18"/>
      <c r="IU11" s="18"/>
      <c r="IV11" s="18"/>
    </row>
    <row r="12" spans="1:256" ht="12" hidden="1">
      <c r="A12" s="2">
        <v>41913</v>
      </c>
      <c r="H12" s="19"/>
      <c r="I12" s="19"/>
      <c r="J12" s="19"/>
      <c r="K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L12" s="19"/>
      <c r="AM12" s="25"/>
      <c r="AN12" s="19"/>
      <c r="AO12" s="19"/>
      <c r="AP12" s="19"/>
      <c r="AQ12" s="19"/>
      <c r="AR12" s="25"/>
      <c r="AS12" s="19"/>
      <c r="AT12" s="19"/>
      <c r="AU12" s="19"/>
      <c r="AV12" s="19"/>
      <c r="AW12" s="25"/>
      <c r="AX12" s="19"/>
      <c r="AY12" s="19"/>
      <c r="AZ12" s="19"/>
      <c r="BA12" s="19"/>
      <c r="BB12" s="25"/>
      <c r="BC12" s="19"/>
      <c r="BD12" s="19"/>
      <c r="BE12" s="19"/>
      <c r="BF12" s="19"/>
      <c r="BG12" s="25"/>
      <c r="BH12" s="19"/>
      <c r="BI12" s="19"/>
      <c r="BJ12" s="19"/>
      <c r="BK12" s="19"/>
      <c r="BL12" s="25"/>
      <c r="BM12" s="19"/>
      <c r="BN12" s="19"/>
      <c r="BO12" s="19"/>
      <c r="BP12" s="19"/>
      <c r="BQ12" s="25"/>
      <c r="BR12" s="19"/>
      <c r="BS12" s="19"/>
      <c r="BT12" s="19"/>
      <c r="BU12" s="19"/>
      <c r="BV12" s="25"/>
      <c r="BW12" s="19"/>
      <c r="BX12" s="19"/>
      <c r="BZ12" s="19"/>
      <c r="CA12" s="25"/>
      <c r="CB12" s="19"/>
      <c r="CC12" s="19"/>
      <c r="CE12" s="19"/>
      <c r="CF12" s="25"/>
      <c r="CG12" s="19"/>
      <c r="CH12" s="19"/>
      <c r="CJ12" s="19"/>
      <c r="CK12" s="25"/>
      <c r="CL12" s="19"/>
      <c r="CM12" s="19"/>
      <c r="CO12" s="19"/>
      <c r="CP12" s="25"/>
      <c r="CQ12" s="19"/>
      <c r="CR12" s="19"/>
      <c r="CT12" s="19"/>
      <c r="CU12" s="25"/>
      <c r="CV12" s="19"/>
      <c r="CW12" s="19"/>
      <c r="CY12" s="19"/>
      <c r="CZ12" s="25"/>
      <c r="DA12" s="19"/>
      <c r="DB12" s="19"/>
      <c r="DD12" s="19"/>
      <c r="DE12" s="25"/>
      <c r="DF12" s="19"/>
      <c r="DG12" s="19"/>
      <c r="DI12" s="19"/>
      <c r="DJ12" s="25"/>
      <c r="DK12" s="19"/>
      <c r="DL12" s="19"/>
      <c r="DN12" s="19"/>
      <c r="DO12" s="25"/>
      <c r="DP12" s="19"/>
      <c r="DQ12" s="19"/>
      <c r="DS12" s="19"/>
      <c r="DT12" s="25"/>
      <c r="DU12" s="19"/>
      <c r="DV12" s="19"/>
      <c r="DX12" s="19"/>
      <c r="DY12" s="25"/>
      <c r="DZ12" s="19"/>
      <c r="EA12" s="19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67"/>
      <c r="GV12" s="67"/>
      <c r="GW12" s="67"/>
      <c r="GX12" s="67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25"/>
      <c r="IO12" s="18"/>
      <c r="IP12" s="18"/>
      <c r="IQ12" s="18"/>
      <c r="IR12" s="18"/>
      <c r="IS12" s="18"/>
      <c r="IT12" s="18"/>
      <c r="IU12" s="18"/>
      <c r="IV12" s="18"/>
    </row>
    <row r="13" spans="1:256" ht="12" hidden="1">
      <c r="A13" s="2">
        <v>42095</v>
      </c>
      <c r="H13" s="19"/>
      <c r="I13" s="19"/>
      <c r="J13" s="19"/>
      <c r="K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L13" s="19"/>
      <c r="AM13" s="25"/>
      <c r="AN13" s="19"/>
      <c r="AO13" s="19"/>
      <c r="AP13" s="19"/>
      <c r="AQ13" s="19"/>
      <c r="AR13" s="25"/>
      <c r="AS13" s="19"/>
      <c r="AT13" s="19"/>
      <c r="AU13" s="19"/>
      <c r="AV13" s="19"/>
      <c r="AW13" s="25"/>
      <c r="AX13" s="19"/>
      <c r="AY13" s="19"/>
      <c r="AZ13" s="19"/>
      <c r="BA13" s="19"/>
      <c r="BB13" s="25"/>
      <c r="BC13" s="19"/>
      <c r="BD13" s="19"/>
      <c r="BE13" s="19"/>
      <c r="BF13" s="19"/>
      <c r="BG13" s="25"/>
      <c r="BH13" s="19"/>
      <c r="BI13" s="19"/>
      <c r="BJ13" s="19"/>
      <c r="BK13" s="19"/>
      <c r="BL13" s="25"/>
      <c r="BM13" s="19"/>
      <c r="BN13" s="19"/>
      <c r="BO13" s="19"/>
      <c r="BP13" s="19"/>
      <c r="BQ13" s="25"/>
      <c r="BR13" s="19"/>
      <c r="BS13" s="19"/>
      <c r="BT13" s="19"/>
      <c r="BU13" s="19"/>
      <c r="BV13" s="25"/>
      <c r="BW13" s="19"/>
      <c r="BX13" s="19"/>
      <c r="BZ13" s="19"/>
      <c r="CA13" s="25"/>
      <c r="CB13" s="19"/>
      <c r="CC13" s="19"/>
      <c r="CE13" s="19"/>
      <c r="CF13" s="25"/>
      <c r="CG13" s="19"/>
      <c r="CH13" s="19"/>
      <c r="CJ13" s="19"/>
      <c r="CK13" s="25"/>
      <c r="CL13" s="19"/>
      <c r="CM13" s="19"/>
      <c r="CO13" s="19"/>
      <c r="CP13" s="25"/>
      <c r="CQ13" s="19"/>
      <c r="CR13" s="19"/>
      <c r="CT13" s="19"/>
      <c r="CU13" s="25"/>
      <c r="CV13" s="19"/>
      <c r="CW13" s="19"/>
      <c r="CY13" s="19"/>
      <c r="CZ13" s="25"/>
      <c r="DA13" s="19"/>
      <c r="DB13" s="19"/>
      <c r="DD13" s="19"/>
      <c r="DE13" s="25"/>
      <c r="DF13" s="19"/>
      <c r="DG13" s="19"/>
      <c r="DI13" s="19"/>
      <c r="DJ13" s="25"/>
      <c r="DK13" s="19"/>
      <c r="DL13" s="19"/>
      <c r="DN13" s="19"/>
      <c r="DO13" s="25"/>
      <c r="DP13" s="19"/>
      <c r="DQ13" s="19"/>
      <c r="DS13" s="19"/>
      <c r="DT13" s="25"/>
      <c r="DU13" s="19"/>
      <c r="DV13" s="19"/>
      <c r="DX13" s="19"/>
      <c r="DY13" s="25"/>
      <c r="DZ13" s="19"/>
      <c r="EA13" s="19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67"/>
      <c r="GV13" s="67"/>
      <c r="GW13" s="67"/>
      <c r="GX13" s="67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25"/>
      <c r="IO13" s="18"/>
      <c r="IP13" s="18"/>
      <c r="IQ13" s="18"/>
      <c r="IR13" s="18"/>
      <c r="IS13" s="18"/>
      <c r="IT13" s="18"/>
      <c r="IU13" s="18"/>
      <c r="IV13" s="18"/>
    </row>
    <row r="14" spans="1:256" ht="12" hidden="1">
      <c r="A14" s="2">
        <v>42278</v>
      </c>
      <c r="H14" s="19"/>
      <c r="I14" s="19"/>
      <c r="J14" s="19"/>
      <c r="K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L14" s="19"/>
      <c r="AM14" s="25"/>
      <c r="AN14" s="19"/>
      <c r="AO14" s="19"/>
      <c r="AP14" s="19"/>
      <c r="AQ14" s="19"/>
      <c r="AR14" s="25"/>
      <c r="AS14" s="19"/>
      <c r="AT14" s="19"/>
      <c r="AU14" s="19"/>
      <c r="AV14" s="19"/>
      <c r="AW14" s="25"/>
      <c r="AX14" s="19"/>
      <c r="AY14" s="19"/>
      <c r="AZ14" s="19"/>
      <c r="BA14" s="19"/>
      <c r="BB14" s="25"/>
      <c r="BC14" s="19"/>
      <c r="BD14" s="19"/>
      <c r="BE14" s="19"/>
      <c r="BF14" s="19"/>
      <c r="BG14" s="25"/>
      <c r="BH14" s="19"/>
      <c r="BI14" s="19"/>
      <c r="BJ14" s="19"/>
      <c r="BK14" s="19"/>
      <c r="BL14" s="25"/>
      <c r="BM14" s="19"/>
      <c r="BN14" s="19"/>
      <c r="BO14" s="19"/>
      <c r="BP14" s="19"/>
      <c r="BQ14" s="25"/>
      <c r="BR14" s="19"/>
      <c r="BS14" s="19"/>
      <c r="BT14" s="19"/>
      <c r="BU14" s="19"/>
      <c r="BV14" s="25"/>
      <c r="BW14" s="19"/>
      <c r="BX14" s="19"/>
      <c r="BZ14" s="19"/>
      <c r="CA14" s="25"/>
      <c r="CB14" s="19"/>
      <c r="CC14" s="19"/>
      <c r="CE14" s="19"/>
      <c r="CF14" s="25"/>
      <c r="CG14" s="19"/>
      <c r="CH14" s="19"/>
      <c r="CJ14" s="19"/>
      <c r="CK14" s="25"/>
      <c r="CL14" s="19"/>
      <c r="CM14" s="19"/>
      <c r="CO14" s="19"/>
      <c r="CP14" s="25"/>
      <c r="CQ14" s="19"/>
      <c r="CR14" s="19"/>
      <c r="CT14" s="19"/>
      <c r="CU14" s="25"/>
      <c r="CV14" s="19"/>
      <c r="CW14" s="19"/>
      <c r="CY14" s="19"/>
      <c r="CZ14" s="25"/>
      <c r="DA14" s="19"/>
      <c r="DB14" s="19"/>
      <c r="DD14" s="19"/>
      <c r="DE14" s="25"/>
      <c r="DF14" s="19"/>
      <c r="DG14" s="19"/>
      <c r="DI14" s="19"/>
      <c r="DJ14" s="25"/>
      <c r="DK14" s="19"/>
      <c r="DL14" s="19"/>
      <c r="DN14" s="19"/>
      <c r="DO14" s="25"/>
      <c r="DP14" s="19"/>
      <c r="DQ14" s="19"/>
      <c r="DS14" s="19"/>
      <c r="DT14" s="25"/>
      <c r="DU14" s="19"/>
      <c r="DV14" s="19"/>
      <c r="DX14" s="19"/>
      <c r="DY14" s="25"/>
      <c r="DZ14" s="19"/>
      <c r="EA14" s="19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67"/>
      <c r="GV14" s="67"/>
      <c r="GW14" s="67"/>
      <c r="GX14" s="67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25"/>
      <c r="IO14" s="18"/>
      <c r="IP14" s="18"/>
      <c r="IQ14" s="18"/>
      <c r="IR14" s="18"/>
      <c r="IS14" s="18"/>
      <c r="IT14" s="18"/>
      <c r="IU14" s="18"/>
      <c r="IV14" s="18"/>
    </row>
    <row r="15" spans="1:256" ht="12" hidden="1">
      <c r="A15" s="2">
        <v>42461</v>
      </c>
      <c r="H15" s="19"/>
      <c r="I15" s="19"/>
      <c r="J15" s="19"/>
      <c r="K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L15" s="19"/>
      <c r="AM15" s="25"/>
      <c r="AN15" s="19"/>
      <c r="AO15" s="19"/>
      <c r="AP15" s="19"/>
      <c r="AQ15" s="19"/>
      <c r="AR15" s="25"/>
      <c r="AS15" s="19"/>
      <c r="AT15" s="19"/>
      <c r="AU15" s="19"/>
      <c r="AV15" s="19"/>
      <c r="AW15" s="25"/>
      <c r="AX15" s="19"/>
      <c r="AY15" s="19"/>
      <c r="AZ15" s="19"/>
      <c r="BA15" s="19"/>
      <c r="BB15" s="25"/>
      <c r="BC15" s="19"/>
      <c r="BD15" s="19"/>
      <c r="BE15" s="19"/>
      <c r="BF15" s="19"/>
      <c r="BG15" s="25"/>
      <c r="BH15" s="19"/>
      <c r="BI15" s="19"/>
      <c r="BJ15" s="19"/>
      <c r="BK15" s="19"/>
      <c r="BL15" s="25"/>
      <c r="BM15" s="19"/>
      <c r="BN15" s="19"/>
      <c r="BO15" s="19"/>
      <c r="BP15" s="19"/>
      <c r="BQ15" s="25"/>
      <c r="BR15" s="19"/>
      <c r="BS15" s="19"/>
      <c r="BT15" s="19"/>
      <c r="BU15" s="19"/>
      <c r="BV15" s="25"/>
      <c r="BW15" s="19"/>
      <c r="BX15" s="19"/>
      <c r="BZ15" s="19"/>
      <c r="CA15" s="25"/>
      <c r="CB15" s="19"/>
      <c r="CC15" s="19"/>
      <c r="CE15" s="19"/>
      <c r="CF15" s="25"/>
      <c r="CG15" s="19"/>
      <c r="CH15" s="19"/>
      <c r="CJ15" s="19"/>
      <c r="CK15" s="25"/>
      <c r="CL15" s="19"/>
      <c r="CM15" s="19"/>
      <c r="CO15" s="19"/>
      <c r="CP15" s="25"/>
      <c r="CQ15" s="19"/>
      <c r="CR15" s="19"/>
      <c r="CT15" s="19"/>
      <c r="CU15" s="25"/>
      <c r="CV15" s="19"/>
      <c r="CW15" s="19"/>
      <c r="CY15" s="19"/>
      <c r="CZ15" s="25"/>
      <c r="DA15" s="19"/>
      <c r="DB15" s="19"/>
      <c r="DD15" s="19"/>
      <c r="DE15" s="25"/>
      <c r="DF15" s="19"/>
      <c r="DG15" s="19"/>
      <c r="DI15" s="19"/>
      <c r="DJ15" s="25"/>
      <c r="DK15" s="19"/>
      <c r="DL15" s="19"/>
      <c r="DN15" s="19"/>
      <c r="DO15" s="25"/>
      <c r="DP15" s="19"/>
      <c r="DQ15" s="19"/>
      <c r="DS15" s="19"/>
      <c r="DT15" s="25"/>
      <c r="DU15" s="19"/>
      <c r="DV15" s="19"/>
      <c r="DX15" s="19"/>
      <c r="DY15" s="25"/>
      <c r="DZ15" s="19"/>
      <c r="EA15" s="19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67"/>
      <c r="GV15" s="67"/>
      <c r="GW15" s="67"/>
      <c r="GX15" s="67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25"/>
      <c r="IO15" s="18"/>
      <c r="IP15" s="18"/>
      <c r="IQ15" s="18"/>
      <c r="IR15" s="18"/>
      <c r="IS15" s="18"/>
      <c r="IT15" s="18"/>
      <c r="IU15" s="18"/>
      <c r="IV15" s="18"/>
    </row>
    <row r="16" spans="1:256" ht="12" hidden="1">
      <c r="A16" s="2">
        <v>42644</v>
      </c>
      <c r="H16" s="19"/>
      <c r="I16" s="19"/>
      <c r="J16" s="19"/>
      <c r="K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L16" s="19"/>
      <c r="AM16" s="25"/>
      <c r="AN16" s="19"/>
      <c r="AO16" s="19"/>
      <c r="AP16" s="19"/>
      <c r="AQ16" s="19"/>
      <c r="AR16" s="25"/>
      <c r="AS16" s="19"/>
      <c r="AT16" s="19"/>
      <c r="AU16" s="19"/>
      <c r="AV16" s="19"/>
      <c r="AW16" s="25"/>
      <c r="AX16" s="19"/>
      <c r="AY16" s="19"/>
      <c r="AZ16" s="19"/>
      <c r="BA16" s="19"/>
      <c r="BB16" s="25"/>
      <c r="BC16" s="19"/>
      <c r="BD16" s="19"/>
      <c r="BE16" s="19"/>
      <c r="BF16" s="19"/>
      <c r="BG16" s="25"/>
      <c r="BH16" s="19"/>
      <c r="BI16" s="19"/>
      <c r="BJ16" s="19"/>
      <c r="BK16" s="19"/>
      <c r="BL16" s="25"/>
      <c r="BM16" s="19"/>
      <c r="BN16" s="19"/>
      <c r="BO16" s="19"/>
      <c r="BP16" s="19"/>
      <c r="BQ16" s="25"/>
      <c r="BR16" s="19"/>
      <c r="BS16" s="19"/>
      <c r="BT16" s="19"/>
      <c r="BU16" s="19"/>
      <c r="BV16" s="25"/>
      <c r="BW16" s="19"/>
      <c r="BX16" s="19"/>
      <c r="BZ16" s="19"/>
      <c r="CA16" s="25"/>
      <c r="CB16" s="19"/>
      <c r="CC16" s="19"/>
      <c r="CE16" s="19"/>
      <c r="CF16" s="25"/>
      <c r="CG16" s="19"/>
      <c r="CH16" s="19"/>
      <c r="CJ16" s="19"/>
      <c r="CK16" s="25"/>
      <c r="CL16" s="19"/>
      <c r="CM16" s="19"/>
      <c r="CO16" s="19"/>
      <c r="CP16" s="25"/>
      <c r="CQ16" s="19"/>
      <c r="CR16" s="19"/>
      <c r="CT16" s="19"/>
      <c r="CU16" s="25"/>
      <c r="CV16" s="19"/>
      <c r="CW16" s="19"/>
      <c r="CY16" s="19"/>
      <c r="CZ16" s="25"/>
      <c r="DA16" s="19"/>
      <c r="DB16" s="19"/>
      <c r="DD16" s="19"/>
      <c r="DE16" s="25"/>
      <c r="DF16" s="19"/>
      <c r="DG16" s="19"/>
      <c r="DI16" s="19"/>
      <c r="DJ16" s="25"/>
      <c r="DK16" s="19"/>
      <c r="DL16" s="19"/>
      <c r="DN16" s="19"/>
      <c r="DO16" s="25"/>
      <c r="DP16" s="19"/>
      <c r="DQ16" s="19"/>
      <c r="DS16" s="19"/>
      <c r="DT16" s="25"/>
      <c r="DU16" s="19"/>
      <c r="DV16" s="19"/>
      <c r="DX16" s="19"/>
      <c r="DY16" s="25"/>
      <c r="DZ16" s="19"/>
      <c r="EA16" s="19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67"/>
      <c r="GV16" s="67"/>
      <c r="GW16" s="67"/>
      <c r="GX16" s="67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25"/>
      <c r="IO16" s="18"/>
      <c r="IP16" s="18"/>
      <c r="IQ16" s="18"/>
      <c r="IR16" s="18"/>
      <c r="IS16" s="18"/>
      <c r="IT16" s="18"/>
      <c r="IU16" s="18"/>
      <c r="IV16" s="18"/>
    </row>
    <row r="17" spans="1:256" ht="12" hidden="1">
      <c r="A17" s="2">
        <v>42826</v>
      </c>
      <c r="H17" s="19"/>
      <c r="I17" s="19"/>
      <c r="J17" s="19"/>
      <c r="K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L17" s="19"/>
      <c r="AM17" s="25"/>
      <c r="AN17" s="19"/>
      <c r="AO17" s="19"/>
      <c r="AP17" s="19"/>
      <c r="AQ17" s="19"/>
      <c r="AR17" s="25"/>
      <c r="AS17" s="19"/>
      <c r="AT17" s="19"/>
      <c r="AU17" s="19"/>
      <c r="AV17" s="19"/>
      <c r="AW17" s="25"/>
      <c r="AX17" s="19"/>
      <c r="AY17" s="19"/>
      <c r="AZ17" s="19"/>
      <c r="BA17" s="19"/>
      <c r="BB17" s="25"/>
      <c r="BC17" s="19"/>
      <c r="BD17" s="19"/>
      <c r="BE17" s="19"/>
      <c r="BF17" s="19"/>
      <c r="BG17" s="25"/>
      <c r="BH17" s="19"/>
      <c r="BI17" s="19"/>
      <c r="BJ17" s="19"/>
      <c r="BK17" s="19"/>
      <c r="BL17" s="25"/>
      <c r="BM17" s="19"/>
      <c r="BN17" s="19"/>
      <c r="BO17" s="19"/>
      <c r="BP17" s="19"/>
      <c r="BQ17" s="25"/>
      <c r="BR17" s="19"/>
      <c r="BS17" s="19"/>
      <c r="BT17" s="19"/>
      <c r="BU17" s="19"/>
      <c r="BV17" s="25"/>
      <c r="BW17" s="19"/>
      <c r="BX17" s="19"/>
      <c r="BZ17" s="19"/>
      <c r="CA17" s="25"/>
      <c r="CB17" s="19"/>
      <c r="CC17" s="19"/>
      <c r="CE17" s="19"/>
      <c r="CF17" s="25"/>
      <c r="CG17" s="19"/>
      <c r="CH17" s="19"/>
      <c r="CJ17" s="19"/>
      <c r="CK17" s="25"/>
      <c r="CL17" s="19"/>
      <c r="CM17" s="19"/>
      <c r="CO17" s="19"/>
      <c r="CP17" s="25"/>
      <c r="CQ17" s="19"/>
      <c r="CR17" s="19"/>
      <c r="CT17" s="19"/>
      <c r="CU17" s="25"/>
      <c r="CV17" s="19"/>
      <c r="CW17" s="19"/>
      <c r="CY17" s="19"/>
      <c r="CZ17" s="25"/>
      <c r="DA17" s="19"/>
      <c r="DB17" s="19"/>
      <c r="DD17" s="19"/>
      <c r="DE17" s="25"/>
      <c r="DF17" s="19"/>
      <c r="DG17" s="19"/>
      <c r="DI17" s="19"/>
      <c r="DJ17" s="25"/>
      <c r="DK17" s="19"/>
      <c r="DL17" s="19"/>
      <c r="DN17" s="19"/>
      <c r="DO17" s="25"/>
      <c r="DP17" s="19"/>
      <c r="DQ17" s="19"/>
      <c r="DS17" s="19"/>
      <c r="DT17" s="25"/>
      <c r="DU17" s="19"/>
      <c r="DV17" s="19"/>
      <c r="DX17" s="19"/>
      <c r="DY17" s="25"/>
      <c r="DZ17" s="19"/>
      <c r="EA17" s="19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67"/>
      <c r="GV17" s="67"/>
      <c r="GW17" s="67"/>
      <c r="GX17" s="67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25"/>
      <c r="IO17" s="18"/>
      <c r="IP17" s="18"/>
      <c r="IQ17" s="18"/>
      <c r="IR17" s="18"/>
      <c r="IS17" s="18"/>
      <c r="IT17" s="18"/>
      <c r="IU17" s="18"/>
      <c r="IV17" s="18"/>
    </row>
    <row r="18" spans="1:256" ht="12" hidden="1">
      <c r="A18" s="2">
        <v>43009</v>
      </c>
      <c r="H18" s="19"/>
      <c r="I18" s="19"/>
      <c r="J18" s="19"/>
      <c r="K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L18" s="19"/>
      <c r="AM18" s="25"/>
      <c r="AN18" s="19"/>
      <c r="AO18" s="19"/>
      <c r="AP18" s="19"/>
      <c r="AQ18" s="19"/>
      <c r="AR18" s="25"/>
      <c r="AS18" s="19"/>
      <c r="AT18" s="19"/>
      <c r="AU18" s="19"/>
      <c r="AV18" s="19"/>
      <c r="AW18" s="25"/>
      <c r="AX18" s="19"/>
      <c r="AY18" s="19"/>
      <c r="AZ18" s="19"/>
      <c r="BA18" s="19"/>
      <c r="BB18" s="25"/>
      <c r="BC18" s="19"/>
      <c r="BD18" s="19"/>
      <c r="BE18" s="19"/>
      <c r="BF18" s="19"/>
      <c r="BG18" s="25"/>
      <c r="BH18" s="19"/>
      <c r="BI18" s="19"/>
      <c r="BJ18" s="19"/>
      <c r="BK18" s="19"/>
      <c r="BL18" s="25"/>
      <c r="BM18" s="19"/>
      <c r="BN18" s="19"/>
      <c r="BO18" s="19"/>
      <c r="BP18" s="19"/>
      <c r="BQ18" s="25"/>
      <c r="BR18" s="19"/>
      <c r="BS18" s="19"/>
      <c r="BT18" s="19"/>
      <c r="BU18" s="19"/>
      <c r="BV18" s="25"/>
      <c r="BW18" s="19"/>
      <c r="BX18" s="19"/>
      <c r="BZ18" s="19"/>
      <c r="CA18" s="25"/>
      <c r="CB18" s="19"/>
      <c r="CC18" s="19"/>
      <c r="CE18" s="19"/>
      <c r="CF18" s="25"/>
      <c r="CG18" s="19"/>
      <c r="CH18" s="19"/>
      <c r="CJ18" s="19"/>
      <c r="CK18" s="25"/>
      <c r="CL18" s="19"/>
      <c r="CM18" s="19"/>
      <c r="CO18" s="19"/>
      <c r="CP18" s="25"/>
      <c r="CQ18" s="19"/>
      <c r="CR18" s="19"/>
      <c r="CT18" s="19"/>
      <c r="CU18" s="25"/>
      <c r="CV18" s="19"/>
      <c r="CW18" s="19"/>
      <c r="CY18" s="19"/>
      <c r="CZ18" s="25"/>
      <c r="DA18" s="19"/>
      <c r="DB18" s="19"/>
      <c r="DD18" s="19"/>
      <c r="DE18" s="25"/>
      <c r="DF18" s="19"/>
      <c r="DG18" s="19"/>
      <c r="DI18" s="19"/>
      <c r="DJ18" s="25"/>
      <c r="DK18" s="19"/>
      <c r="DL18" s="19"/>
      <c r="DN18" s="19"/>
      <c r="DO18" s="25"/>
      <c r="DP18" s="19"/>
      <c r="DQ18" s="19"/>
      <c r="DS18" s="19"/>
      <c r="DT18" s="25"/>
      <c r="DU18" s="19"/>
      <c r="DV18" s="19"/>
      <c r="DX18" s="19"/>
      <c r="DY18" s="25"/>
      <c r="DZ18" s="19"/>
      <c r="EA18" s="19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67"/>
      <c r="GV18" s="67"/>
      <c r="GW18" s="67"/>
      <c r="GX18" s="67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25"/>
      <c r="IO18" s="18"/>
      <c r="IP18" s="18"/>
      <c r="IQ18" s="18"/>
      <c r="IR18" s="18"/>
      <c r="IS18" s="18"/>
      <c r="IT18" s="18"/>
      <c r="IU18" s="18"/>
      <c r="IV18" s="18"/>
    </row>
    <row r="19" spans="1:256" s="36" customFormat="1" ht="12" hidden="1">
      <c r="A19" s="35">
        <v>43191</v>
      </c>
      <c r="C19" s="19"/>
      <c r="D19" s="19"/>
      <c r="E19" s="19"/>
      <c r="F19" s="19"/>
      <c r="G19" s="34"/>
      <c r="H19" s="25"/>
      <c r="I19" s="25"/>
      <c r="J19" s="19"/>
      <c r="K19" s="19"/>
      <c r="L19" s="34"/>
      <c r="M19" s="25"/>
      <c r="N19" s="25"/>
      <c r="O19" s="19"/>
      <c r="P19" s="19"/>
      <c r="Q19" s="34"/>
      <c r="R19" s="25"/>
      <c r="S19" s="25"/>
      <c r="T19" s="19"/>
      <c r="U19" s="19"/>
      <c r="V19" s="34"/>
      <c r="W19" s="25"/>
      <c r="X19" s="25"/>
      <c r="Y19" s="19"/>
      <c r="Z19" s="19"/>
      <c r="AA19" s="19"/>
      <c r="AB19" s="19"/>
      <c r="AC19" s="19"/>
      <c r="AD19" s="19"/>
      <c r="AE19" s="19"/>
      <c r="AF19" s="19"/>
      <c r="AG19" s="18"/>
      <c r="AH19" s="18"/>
      <c r="AI19" s="18"/>
      <c r="AJ19" s="18"/>
      <c r="AK19" s="18"/>
      <c r="AL19" s="19"/>
      <c r="AM19" s="25"/>
      <c r="AN19" s="19"/>
      <c r="AO19" s="19"/>
      <c r="AP19" s="19"/>
      <c r="AQ19" s="19"/>
      <c r="AR19" s="25"/>
      <c r="AS19" s="19"/>
      <c r="AT19" s="19"/>
      <c r="AU19" s="19"/>
      <c r="AV19" s="19"/>
      <c r="AW19" s="25"/>
      <c r="AX19" s="19"/>
      <c r="AY19" s="19"/>
      <c r="AZ19" s="19"/>
      <c r="BA19" s="19"/>
      <c r="BB19" s="25"/>
      <c r="BC19" s="19"/>
      <c r="BD19" s="19"/>
      <c r="BE19" s="19"/>
      <c r="BF19" s="19"/>
      <c r="BG19" s="25"/>
      <c r="BH19" s="19"/>
      <c r="BI19" s="19"/>
      <c r="BJ19" s="19"/>
      <c r="BK19" s="19"/>
      <c r="BL19" s="25"/>
      <c r="BM19" s="19"/>
      <c r="BN19" s="19"/>
      <c r="BO19" s="19"/>
      <c r="BP19" s="19"/>
      <c r="BQ19" s="25"/>
      <c r="BR19" s="19"/>
      <c r="BS19" s="19"/>
      <c r="BT19" s="19"/>
      <c r="BU19" s="19"/>
      <c r="BV19" s="25"/>
      <c r="BW19" s="19"/>
      <c r="BX19" s="19"/>
      <c r="BZ19" s="19"/>
      <c r="CA19" s="25"/>
      <c r="CB19" s="19"/>
      <c r="CC19" s="19"/>
      <c r="CE19" s="19"/>
      <c r="CF19" s="25"/>
      <c r="CG19" s="19"/>
      <c r="CH19" s="19"/>
      <c r="CJ19" s="19"/>
      <c r="CK19" s="25"/>
      <c r="CL19" s="19"/>
      <c r="CM19" s="19"/>
      <c r="CO19" s="19"/>
      <c r="CP19" s="25"/>
      <c r="CQ19" s="19"/>
      <c r="CR19" s="19"/>
      <c r="CT19" s="19"/>
      <c r="CU19" s="25"/>
      <c r="CV19" s="19"/>
      <c r="CW19" s="19"/>
      <c r="CY19" s="19"/>
      <c r="CZ19" s="25"/>
      <c r="DA19" s="19"/>
      <c r="DB19" s="19"/>
      <c r="DD19" s="19"/>
      <c r="DE19" s="25"/>
      <c r="DF19" s="19"/>
      <c r="DG19" s="19"/>
      <c r="DI19" s="19"/>
      <c r="DJ19" s="25"/>
      <c r="DK19" s="19"/>
      <c r="DL19" s="19"/>
      <c r="DN19" s="19"/>
      <c r="DO19" s="25"/>
      <c r="DP19" s="19"/>
      <c r="DQ19" s="19"/>
      <c r="DS19" s="19"/>
      <c r="DT19" s="25"/>
      <c r="DU19" s="19"/>
      <c r="DV19" s="19"/>
      <c r="DX19" s="19"/>
      <c r="DY19" s="25"/>
      <c r="DZ19" s="19"/>
      <c r="EA19" s="19"/>
      <c r="EC19" s="18"/>
      <c r="ED19" s="18"/>
      <c r="EE19" s="18"/>
      <c r="EF19" s="18"/>
      <c r="EG19" s="34"/>
      <c r="EH19" s="18"/>
      <c r="EI19" s="18"/>
      <c r="EJ19" s="18"/>
      <c r="EK19" s="18"/>
      <c r="EL19" s="34"/>
      <c r="EM19" s="18"/>
      <c r="EN19" s="18"/>
      <c r="EO19" s="18"/>
      <c r="EP19" s="18"/>
      <c r="EQ19" s="34"/>
      <c r="ER19" s="18"/>
      <c r="ES19" s="18"/>
      <c r="ET19" s="18"/>
      <c r="EU19" s="18"/>
      <c r="EV19" s="34"/>
      <c r="EW19" s="18"/>
      <c r="EX19" s="18"/>
      <c r="EY19" s="18"/>
      <c r="EZ19" s="18"/>
      <c r="FA19" s="34"/>
      <c r="FB19" s="18"/>
      <c r="FC19" s="18"/>
      <c r="FD19" s="18"/>
      <c r="FE19" s="18"/>
      <c r="FF19" s="34"/>
      <c r="FG19" s="18"/>
      <c r="FH19" s="18"/>
      <c r="FI19" s="18"/>
      <c r="FJ19" s="18"/>
      <c r="FK19" s="34"/>
      <c r="FL19" s="18"/>
      <c r="FM19" s="18"/>
      <c r="FN19" s="18"/>
      <c r="FO19" s="18"/>
      <c r="FP19" s="34"/>
      <c r="FQ19" s="18"/>
      <c r="FR19" s="18"/>
      <c r="FS19" s="18"/>
      <c r="FT19" s="18"/>
      <c r="FU19" s="34"/>
      <c r="FV19" s="18"/>
      <c r="FW19" s="18"/>
      <c r="FX19" s="18"/>
      <c r="FY19" s="18"/>
      <c r="FZ19" s="34"/>
      <c r="GA19" s="18"/>
      <c r="GB19" s="18"/>
      <c r="GC19" s="18"/>
      <c r="GD19" s="18"/>
      <c r="GE19" s="34"/>
      <c r="GF19" s="18"/>
      <c r="GG19" s="18"/>
      <c r="GH19" s="18"/>
      <c r="GI19" s="18"/>
      <c r="GJ19" s="34"/>
      <c r="GK19" s="18"/>
      <c r="GL19" s="18"/>
      <c r="GM19" s="18"/>
      <c r="GN19" s="18"/>
      <c r="GO19" s="34"/>
      <c r="GP19" s="18"/>
      <c r="GQ19" s="18"/>
      <c r="GR19" s="18"/>
      <c r="GS19" s="18"/>
      <c r="GT19" s="34"/>
      <c r="GU19" s="67"/>
      <c r="GV19" s="67"/>
      <c r="GW19" s="67"/>
      <c r="GX19" s="67"/>
      <c r="GY19" s="34"/>
      <c r="GZ19" s="18"/>
      <c r="HA19" s="18"/>
      <c r="HB19" s="18"/>
      <c r="HC19" s="18"/>
      <c r="HD19" s="34"/>
      <c r="HE19" s="18"/>
      <c r="HF19" s="18"/>
      <c r="HG19" s="18"/>
      <c r="HH19" s="18"/>
      <c r="HI19" s="34"/>
      <c r="HJ19" s="18"/>
      <c r="HK19" s="18"/>
      <c r="HL19" s="18"/>
      <c r="HM19" s="18"/>
      <c r="HN19" s="34"/>
      <c r="HO19" s="18"/>
      <c r="HP19" s="18"/>
      <c r="HQ19" s="18"/>
      <c r="HR19" s="18"/>
      <c r="HS19" s="34"/>
      <c r="HT19" s="18"/>
      <c r="HU19" s="18"/>
      <c r="HV19" s="18"/>
      <c r="HW19" s="18"/>
      <c r="HX19" s="34"/>
      <c r="HY19" s="18"/>
      <c r="HZ19" s="18"/>
      <c r="IA19" s="18"/>
      <c r="IB19" s="18"/>
      <c r="IC19" s="34"/>
      <c r="ID19" s="18"/>
      <c r="IE19" s="18"/>
      <c r="IF19" s="18"/>
      <c r="IG19" s="18"/>
      <c r="IH19" s="34"/>
      <c r="II19" s="18"/>
      <c r="IJ19" s="18"/>
      <c r="IK19" s="18"/>
      <c r="IL19" s="18"/>
      <c r="IM19" s="34"/>
      <c r="IN19" s="25"/>
      <c r="IO19" s="34"/>
      <c r="IP19" s="34"/>
      <c r="IQ19" s="34"/>
      <c r="IR19" s="34"/>
      <c r="IS19" s="34"/>
      <c r="IT19" s="34"/>
      <c r="IU19" s="34"/>
      <c r="IV19" s="34"/>
    </row>
    <row r="20" spans="1:256" s="36" customFormat="1" ht="12" hidden="1">
      <c r="A20" s="35">
        <v>43374</v>
      </c>
      <c r="C20" s="19"/>
      <c r="D20" s="19"/>
      <c r="E20" s="19"/>
      <c r="F20" s="19"/>
      <c r="G20" s="34"/>
      <c r="H20" s="25"/>
      <c r="I20" s="25"/>
      <c r="J20" s="19"/>
      <c r="K20" s="19"/>
      <c r="L20" s="34"/>
      <c r="M20" s="25"/>
      <c r="N20" s="25"/>
      <c r="O20" s="19"/>
      <c r="P20" s="19"/>
      <c r="Q20" s="34"/>
      <c r="R20" s="25"/>
      <c r="S20" s="25"/>
      <c r="T20" s="19"/>
      <c r="U20" s="19"/>
      <c r="V20" s="34"/>
      <c r="W20" s="25"/>
      <c r="X20" s="25"/>
      <c r="Y20" s="19"/>
      <c r="Z20" s="19"/>
      <c r="AA20" s="19"/>
      <c r="AB20" s="19"/>
      <c r="AC20" s="19"/>
      <c r="AD20" s="19"/>
      <c r="AE20" s="19"/>
      <c r="AF20" s="19"/>
      <c r="AG20" s="18"/>
      <c r="AH20" s="18"/>
      <c r="AI20" s="18"/>
      <c r="AJ20" s="18"/>
      <c r="AK20" s="18"/>
      <c r="AL20" s="19"/>
      <c r="AM20" s="25"/>
      <c r="AN20" s="19"/>
      <c r="AO20" s="19"/>
      <c r="AP20" s="19"/>
      <c r="AQ20" s="19"/>
      <c r="AR20" s="25"/>
      <c r="AS20" s="19"/>
      <c r="AT20" s="19"/>
      <c r="AU20" s="19"/>
      <c r="AV20" s="19"/>
      <c r="AW20" s="25"/>
      <c r="AX20" s="19"/>
      <c r="AY20" s="19"/>
      <c r="AZ20" s="19"/>
      <c r="BA20" s="19"/>
      <c r="BB20" s="25"/>
      <c r="BC20" s="19"/>
      <c r="BD20" s="19"/>
      <c r="BE20" s="19"/>
      <c r="BF20" s="19"/>
      <c r="BG20" s="25"/>
      <c r="BH20" s="19"/>
      <c r="BI20" s="19"/>
      <c r="BJ20" s="19"/>
      <c r="BK20" s="19"/>
      <c r="BL20" s="25"/>
      <c r="BM20" s="19"/>
      <c r="BN20" s="19"/>
      <c r="BO20" s="19"/>
      <c r="BP20" s="19"/>
      <c r="BQ20" s="25"/>
      <c r="BR20" s="19"/>
      <c r="BS20" s="19"/>
      <c r="BT20" s="19"/>
      <c r="BU20" s="19"/>
      <c r="BV20" s="25"/>
      <c r="BW20" s="19"/>
      <c r="BX20" s="19"/>
      <c r="BZ20" s="19"/>
      <c r="CA20" s="25"/>
      <c r="CB20" s="19"/>
      <c r="CC20" s="19"/>
      <c r="CE20" s="19"/>
      <c r="CF20" s="25"/>
      <c r="CG20" s="19"/>
      <c r="CH20" s="19"/>
      <c r="CJ20" s="19"/>
      <c r="CK20" s="25"/>
      <c r="CL20" s="19"/>
      <c r="CM20" s="19"/>
      <c r="CO20" s="19"/>
      <c r="CP20" s="25"/>
      <c r="CQ20" s="19"/>
      <c r="CR20" s="19"/>
      <c r="CT20" s="19"/>
      <c r="CU20" s="25"/>
      <c r="CV20" s="19"/>
      <c r="CW20" s="19"/>
      <c r="CY20" s="19"/>
      <c r="CZ20" s="25"/>
      <c r="DA20" s="19"/>
      <c r="DB20" s="19"/>
      <c r="DD20" s="19"/>
      <c r="DE20" s="25"/>
      <c r="DF20" s="19"/>
      <c r="DG20" s="19"/>
      <c r="DI20" s="19"/>
      <c r="DJ20" s="25"/>
      <c r="DK20" s="19"/>
      <c r="DL20" s="19"/>
      <c r="DN20" s="19"/>
      <c r="DO20" s="25"/>
      <c r="DP20" s="19"/>
      <c r="DQ20" s="19"/>
      <c r="DS20" s="19"/>
      <c r="DT20" s="25"/>
      <c r="DU20" s="19"/>
      <c r="DV20" s="19"/>
      <c r="DX20" s="19"/>
      <c r="DY20" s="25"/>
      <c r="DZ20" s="19"/>
      <c r="EA20" s="19"/>
      <c r="EC20" s="18"/>
      <c r="ED20" s="18"/>
      <c r="EE20" s="18"/>
      <c r="EF20" s="18"/>
      <c r="EG20" s="34"/>
      <c r="EH20" s="18"/>
      <c r="EI20" s="18"/>
      <c r="EJ20" s="18"/>
      <c r="EK20" s="18"/>
      <c r="EL20" s="34"/>
      <c r="EM20" s="18"/>
      <c r="EN20" s="18"/>
      <c r="EO20" s="18"/>
      <c r="EP20" s="18"/>
      <c r="EQ20" s="34"/>
      <c r="ER20" s="18"/>
      <c r="ES20" s="18"/>
      <c r="ET20" s="18"/>
      <c r="EU20" s="18"/>
      <c r="EV20" s="34"/>
      <c r="EW20" s="18"/>
      <c r="EX20" s="18"/>
      <c r="EY20" s="18"/>
      <c r="EZ20" s="18"/>
      <c r="FA20" s="34"/>
      <c r="FB20" s="18"/>
      <c r="FC20" s="18"/>
      <c r="FD20" s="18"/>
      <c r="FE20" s="18"/>
      <c r="FF20" s="34"/>
      <c r="FG20" s="18"/>
      <c r="FH20" s="18"/>
      <c r="FI20" s="18"/>
      <c r="FJ20" s="18"/>
      <c r="FK20" s="34"/>
      <c r="FL20" s="18"/>
      <c r="FM20" s="18"/>
      <c r="FN20" s="18"/>
      <c r="FO20" s="18"/>
      <c r="FP20" s="34"/>
      <c r="FQ20" s="18"/>
      <c r="FR20" s="18"/>
      <c r="FS20" s="18"/>
      <c r="FT20" s="18"/>
      <c r="FU20" s="34"/>
      <c r="FV20" s="18"/>
      <c r="FW20" s="18"/>
      <c r="FX20" s="18"/>
      <c r="FY20" s="18"/>
      <c r="FZ20" s="34"/>
      <c r="GA20" s="18"/>
      <c r="GB20" s="18"/>
      <c r="GC20" s="18"/>
      <c r="GD20" s="18"/>
      <c r="GE20" s="34"/>
      <c r="GF20" s="18"/>
      <c r="GG20" s="18"/>
      <c r="GH20" s="18"/>
      <c r="GI20" s="18"/>
      <c r="GJ20" s="34"/>
      <c r="GK20" s="18"/>
      <c r="GL20" s="18"/>
      <c r="GM20" s="18"/>
      <c r="GN20" s="18"/>
      <c r="GO20" s="34"/>
      <c r="GP20" s="18"/>
      <c r="GQ20" s="18"/>
      <c r="GR20" s="18"/>
      <c r="GS20" s="18"/>
      <c r="GT20" s="34"/>
      <c r="GU20" s="67"/>
      <c r="GV20" s="67"/>
      <c r="GW20" s="67"/>
      <c r="GX20" s="67"/>
      <c r="GY20" s="34"/>
      <c r="GZ20" s="18"/>
      <c r="HA20" s="18"/>
      <c r="HB20" s="18"/>
      <c r="HC20" s="18"/>
      <c r="HD20" s="34"/>
      <c r="HE20" s="18"/>
      <c r="HF20" s="18"/>
      <c r="HG20" s="18"/>
      <c r="HH20" s="18"/>
      <c r="HI20" s="34"/>
      <c r="HJ20" s="18"/>
      <c r="HK20" s="18"/>
      <c r="HL20" s="18"/>
      <c r="HM20" s="18"/>
      <c r="HN20" s="34"/>
      <c r="HO20" s="18"/>
      <c r="HP20" s="18"/>
      <c r="HQ20" s="18"/>
      <c r="HR20" s="18"/>
      <c r="HS20" s="34"/>
      <c r="HT20" s="18"/>
      <c r="HU20" s="18"/>
      <c r="HV20" s="18"/>
      <c r="HW20" s="18"/>
      <c r="HX20" s="34"/>
      <c r="HY20" s="18"/>
      <c r="HZ20" s="18"/>
      <c r="IA20" s="18"/>
      <c r="IB20" s="18"/>
      <c r="IC20" s="34"/>
      <c r="ID20" s="18"/>
      <c r="IE20" s="18"/>
      <c r="IF20" s="18"/>
      <c r="IG20" s="18"/>
      <c r="IH20" s="34"/>
      <c r="II20" s="18"/>
      <c r="IJ20" s="18"/>
      <c r="IK20" s="18"/>
      <c r="IL20" s="18"/>
      <c r="IM20" s="34"/>
      <c r="IN20" s="25"/>
      <c r="IO20" s="34"/>
      <c r="IP20" s="34"/>
      <c r="IQ20" s="34"/>
      <c r="IR20" s="34"/>
      <c r="IS20" s="34"/>
      <c r="IT20" s="34"/>
      <c r="IU20" s="34"/>
      <c r="IV20" s="34"/>
    </row>
    <row r="21" spans="1:256" s="36" customFormat="1" ht="12" hidden="1">
      <c r="A21" s="35">
        <v>43556</v>
      </c>
      <c r="C21" s="19"/>
      <c r="D21" s="19"/>
      <c r="E21" s="19"/>
      <c r="F21" s="19"/>
      <c r="G21" s="34"/>
      <c r="H21" s="25"/>
      <c r="I21" s="25"/>
      <c r="J21" s="19"/>
      <c r="K21" s="19"/>
      <c r="L21" s="34"/>
      <c r="M21" s="25"/>
      <c r="N21" s="25"/>
      <c r="O21" s="19"/>
      <c r="P21" s="19"/>
      <c r="Q21" s="34"/>
      <c r="R21" s="25"/>
      <c r="S21" s="25"/>
      <c r="T21" s="19"/>
      <c r="U21" s="19"/>
      <c r="V21" s="34"/>
      <c r="W21" s="25"/>
      <c r="X21" s="25"/>
      <c r="Y21" s="19"/>
      <c r="Z21" s="19"/>
      <c r="AA21" s="19"/>
      <c r="AB21" s="19"/>
      <c r="AC21" s="19"/>
      <c r="AD21" s="19"/>
      <c r="AE21" s="19"/>
      <c r="AF21" s="19"/>
      <c r="AG21" s="18"/>
      <c r="AH21" s="18"/>
      <c r="AI21" s="18"/>
      <c r="AJ21" s="18"/>
      <c r="AK21" s="18"/>
      <c r="AL21" s="19"/>
      <c r="AM21" s="25"/>
      <c r="AN21" s="19"/>
      <c r="AO21" s="19"/>
      <c r="AP21" s="19"/>
      <c r="AQ21" s="19"/>
      <c r="AR21" s="25"/>
      <c r="AS21" s="19"/>
      <c r="AT21" s="19"/>
      <c r="AU21" s="19"/>
      <c r="AV21" s="19"/>
      <c r="AW21" s="25"/>
      <c r="AX21" s="19"/>
      <c r="AY21" s="19"/>
      <c r="AZ21" s="19"/>
      <c r="BA21" s="19"/>
      <c r="BB21" s="25"/>
      <c r="BC21" s="19"/>
      <c r="BD21" s="19"/>
      <c r="BE21" s="19"/>
      <c r="BF21" s="19"/>
      <c r="BG21" s="25"/>
      <c r="BH21" s="19"/>
      <c r="BI21" s="19"/>
      <c r="BJ21" s="19"/>
      <c r="BK21" s="19"/>
      <c r="BL21" s="25"/>
      <c r="BM21" s="19"/>
      <c r="BN21" s="19"/>
      <c r="BO21" s="19"/>
      <c r="BP21" s="19"/>
      <c r="BQ21" s="25"/>
      <c r="BR21" s="19"/>
      <c r="BS21" s="19"/>
      <c r="BT21" s="19"/>
      <c r="BU21" s="19"/>
      <c r="BV21" s="25"/>
      <c r="BW21" s="19"/>
      <c r="BX21" s="19"/>
      <c r="BZ21" s="19"/>
      <c r="CA21" s="25"/>
      <c r="CB21" s="19"/>
      <c r="CC21" s="19"/>
      <c r="CE21" s="19"/>
      <c r="CF21" s="25"/>
      <c r="CG21" s="19"/>
      <c r="CH21" s="19"/>
      <c r="CJ21" s="19"/>
      <c r="CK21" s="25"/>
      <c r="CL21" s="19"/>
      <c r="CM21" s="19"/>
      <c r="CO21" s="19"/>
      <c r="CP21" s="25"/>
      <c r="CQ21" s="19"/>
      <c r="CR21" s="19"/>
      <c r="CT21" s="19"/>
      <c r="CU21" s="25"/>
      <c r="CV21" s="19"/>
      <c r="CW21" s="19"/>
      <c r="CY21" s="19"/>
      <c r="CZ21" s="25"/>
      <c r="DA21" s="19"/>
      <c r="DB21" s="19"/>
      <c r="DD21" s="19"/>
      <c r="DE21" s="25"/>
      <c r="DF21" s="19"/>
      <c r="DG21" s="19"/>
      <c r="DI21" s="19"/>
      <c r="DJ21" s="25"/>
      <c r="DK21" s="19"/>
      <c r="DL21" s="19"/>
      <c r="DN21" s="19"/>
      <c r="DO21" s="25"/>
      <c r="DP21" s="19"/>
      <c r="DQ21" s="19"/>
      <c r="DS21" s="19"/>
      <c r="DT21" s="25"/>
      <c r="DU21" s="19"/>
      <c r="DV21" s="19"/>
      <c r="DX21" s="19"/>
      <c r="DY21" s="25"/>
      <c r="DZ21" s="19"/>
      <c r="EA21" s="19"/>
      <c r="EC21" s="18"/>
      <c r="ED21" s="18"/>
      <c r="EE21" s="18"/>
      <c r="EF21" s="18"/>
      <c r="EG21" s="34"/>
      <c r="EH21" s="18"/>
      <c r="EI21" s="18"/>
      <c r="EJ21" s="18"/>
      <c r="EK21" s="18"/>
      <c r="EL21" s="34"/>
      <c r="EM21" s="18"/>
      <c r="EN21" s="18"/>
      <c r="EO21" s="18"/>
      <c r="EP21" s="18"/>
      <c r="EQ21" s="34"/>
      <c r="ER21" s="18"/>
      <c r="ES21" s="18"/>
      <c r="ET21" s="18"/>
      <c r="EU21" s="18"/>
      <c r="EV21" s="34"/>
      <c r="EW21" s="18"/>
      <c r="EX21" s="18"/>
      <c r="EY21" s="18"/>
      <c r="EZ21" s="18"/>
      <c r="FA21" s="34"/>
      <c r="FB21" s="18"/>
      <c r="FC21" s="18"/>
      <c r="FD21" s="18"/>
      <c r="FE21" s="18"/>
      <c r="FF21" s="34"/>
      <c r="FG21" s="18"/>
      <c r="FH21" s="18"/>
      <c r="FI21" s="18"/>
      <c r="FJ21" s="18"/>
      <c r="FK21" s="34"/>
      <c r="FL21" s="18"/>
      <c r="FM21" s="18"/>
      <c r="FN21" s="18"/>
      <c r="FO21" s="18"/>
      <c r="FP21" s="34"/>
      <c r="FQ21" s="18"/>
      <c r="FR21" s="18"/>
      <c r="FS21" s="18"/>
      <c r="FT21" s="18"/>
      <c r="FU21" s="34"/>
      <c r="FV21" s="18"/>
      <c r="FW21" s="18"/>
      <c r="FX21" s="18"/>
      <c r="FY21" s="18"/>
      <c r="FZ21" s="34"/>
      <c r="GA21" s="18"/>
      <c r="GB21" s="18"/>
      <c r="GC21" s="18"/>
      <c r="GD21" s="18"/>
      <c r="GE21" s="34"/>
      <c r="GF21" s="18"/>
      <c r="GG21" s="18"/>
      <c r="GH21" s="18"/>
      <c r="GI21" s="18"/>
      <c r="GJ21" s="34"/>
      <c r="GK21" s="18"/>
      <c r="GL21" s="18"/>
      <c r="GM21" s="18"/>
      <c r="GN21" s="18"/>
      <c r="GO21" s="34"/>
      <c r="GP21" s="18"/>
      <c r="GQ21" s="18"/>
      <c r="GR21" s="18"/>
      <c r="GS21" s="18"/>
      <c r="GT21" s="34"/>
      <c r="GU21" s="67"/>
      <c r="GV21" s="67"/>
      <c r="GW21" s="67"/>
      <c r="GX21" s="67"/>
      <c r="GY21" s="34"/>
      <c r="GZ21" s="18"/>
      <c r="HA21" s="18"/>
      <c r="HB21" s="18"/>
      <c r="HC21" s="18"/>
      <c r="HD21" s="34"/>
      <c r="HE21" s="18"/>
      <c r="HF21" s="18"/>
      <c r="HG21" s="18"/>
      <c r="HH21" s="18"/>
      <c r="HI21" s="34"/>
      <c r="HJ21" s="18"/>
      <c r="HK21" s="18"/>
      <c r="HL21" s="18"/>
      <c r="HM21" s="18"/>
      <c r="HN21" s="34"/>
      <c r="HO21" s="18"/>
      <c r="HP21" s="18"/>
      <c r="HQ21" s="18"/>
      <c r="HR21" s="18"/>
      <c r="HS21" s="34"/>
      <c r="HT21" s="18"/>
      <c r="HU21" s="18"/>
      <c r="HV21" s="18"/>
      <c r="HW21" s="18"/>
      <c r="HX21" s="34"/>
      <c r="HY21" s="18"/>
      <c r="HZ21" s="18"/>
      <c r="IA21" s="18"/>
      <c r="IB21" s="18"/>
      <c r="IC21" s="34"/>
      <c r="ID21" s="18"/>
      <c r="IE21" s="18"/>
      <c r="IF21" s="18"/>
      <c r="IG21" s="18"/>
      <c r="IH21" s="34"/>
      <c r="II21" s="18"/>
      <c r="IJ21" s="18"/>
      <c r="IK21" s="18"/>
      <c r="IL21" s="18"/>
      <c r="IM21" s="34"/>
      <c r="IN21" s="25"/>
      <c r="IO21" s="34"/>
      <c r="IP21" s="34"/>
      <c r="IQ21" s="34"/>
      <c r="IR21" s="34"/>
      <c r="IS21" s="34"/>
      <c r="IT21" s="34"/>
      <c r="IU21" s="34"/>
      <c r="IV21" s="34"/>
    </row>
    <row r="22" spans="1:256" s="36" customFormat="1" ht="12" hidden="1">
      <c r="A22" s="35">
        <v>43739</v>
      </c>
      <c r="C22" s="19"/>
      <c r="D22" s="19"/>
      <c r="E22" s="19"/>
      <c r="F22" s="19"/>
      <c r="G22" s="34"/>
      <c r="H22" s="25"/>
      <c r="I22" s="25"/>
      <c r="J22" s="19"/>
      <c r="K22" s="19"/>
      <c r="L22" s="34"/>
      <c r="M22" s="25"/>
      <c r="N22" s="25"/>
      <c r="O22" s="19"/>
      <c r="P22" s="19"/>
      <c r="Q22" s="34"/>
      <c r="R22" s="25"/>
      <c r="S22" s="25"/>
      <c r="T22" s="19"/>
      <c r="U22" s="19"/>
      <c r="V22" s="34"/>
      <c r="W22" s="25"/>
      <c r="X22" s="25"/>
      <c r="Y22" s="19"/>
      <c r="Z22" s="19"/>
      <c r="AA22" s="19"/>
      <c r="AB22" s="19"/>
      <c r="AC22" s="19"/>
      <c r="AD22" s="19"/>
      <c r="AE22" s="19"/>
      <c r="AF22" s="19"/>
      <c r="AG22" s="18"/>
      <c r="AH22" s="18"/>
      <c r="AI22" s="18"/>
      <c r="AJ22" s="18"/>
      <c r="AK22" s="18"/>
      <c r="AL22" s="19"/>
      <c r="AM22" s="25"/>
      <c r="AN22" s="19"/>
      <c r="AO22" s="19"/>
      <c r="AP22" s="19"/>
      <c r="AQ22" s="19"/>
      <c r="AR22" s="25"/>
      <c r="AS22" s="19"/>
      <c r="AT22" s="19"/>
      <c r="AU22" s="19"/>
      <c r="AV22" s="19"/>
      <c r="AW22" s="25"/>
      <c r="AX22" s="19"/>
      <c r="AY22" s="19"/>
      <c r="AZ22" s="19"/>
      <c r="BA22" s="19"/>
      <c r="BB22" s="25"/>
      <c r="BC22" s="19"/>
      <c r="BD22" s="19"/>
      <c r="BE22" s="19"/>
      <c r="BF22" s="19"/>
      <c r="BG22" s="25"/>
      <c r="BH22" s="19"/>
      <c r="BI22" s="19"/>
      <c r="BJ22" s="19"/>
      <c r="BK22" s="19"/>
      <c r="BL22" s="25"/>
      <c r="BM22" s="19"/>
      <c r="BN22" s="19"/>
      <c r="BO22" s="19"/>
      <c r="BP22" s="19"/>
      <c r="BQ22" s="25"/>
      <c r="BR22" s="19"/>
      <c r="BS22" s="19"/>
      <c r="BT22" s="19"/>
      <c r="BU22" s="19"/>
      <c r="BV22" s="25"/>
      <c r="BW22" s="19"/>
      <c r="BX22" s="19"/>
      <c r="BZ22" s="19"/>
      <c r="CA22" s="25"/>
      <c r="CB22" s="19"/>
      <c r="CC22" s="19"/>
      <c r="CE22" s="19"/>
      <c r="CF22" s="25"/>
      <c r="CG22" s="19"/>
      <c r="CH22" s="19"/>
      <c r="CJ22" s="19"/>
      <c r="CK22" s="25"/>
      <c r="CL22" s="19"/>
      <c r="CM22" s="19"/>
      <c r="CO22" s="19"/>
      <c r="CP22" s="25"/>
      <c r="CQ22" s="19"/>
      <c r="CR22" s="19"/>
      <c r="CT22" s="19"/>
      <c r="CU22" s="25"/>
      <c r="CV22" s="19"/>
      <c r="CW22" s="19"/>
      <c r="CY22" s="19"/>
      <c r="CZ22" s="25"/>
      <c r="DA22" s="19"/>
      <c r="DB22" s="19"/>
      <c r="DD22" s="19"/>
      <c r="DE22" s="25"/>
      <c r="DF22" s="19"/>
      <c r="DG22" s="19"/>
      <c r="DI22" s="19"/>
      <c r="DJ22" s="25"/>
      <c r="DK22" s="19"/>
      <c r="DL22" s="19"/>
      <c r="DN22" s="19"/>
      <c r="DO22" s="25"/>
      <c r="DP22" s="19"/>
      <c r="DQ22" s="19"/>
      <c r="DS22" s="19"/>
      <c r="DT22" s="25"/>
      <c r="DU22" s="19"/>
      <c r="DV22" s="19"/>
      <c r="DX22" s="19"/>
      <c r="DY22" s="25"/>
      <c r="DZ22" s="19"/>
      <c r="EA22" s="19"/>
      <c r="EC22" s="18"/>
      <c r="ED22" s="18"/>
      <c r="EE22" s="18"/>
      <c r="EF22" s="18"/>
      <c r="EG22" s="34"/>
      <c r="EH22" s="18"/>
      <c r="EI22" s="18"/>
      <c r="EJ22" s="18"/>
      <c r="EK22" s="18"/>
      <c r="EL22" s="34"/>
      <c r="EM22" s="18"/>
      <c r="EN22" s="18"/>
      <c r="EO22" s="18"/>
      <c r="EP22" s="18"/>
      <c r="EQ22" s="34"/>
      <c r="ER22" s="18"/>
      <c r="ES22" s="18"/>
      <c r="ET22" s="18"/>
      <c r="EU22" s="18"/>
      <c r="EV22" s="34"/>
      <c r="EW22" s="18"/>
      <c r="EX22" s="18"/>
      <c r="EY22" s="18"/>
      <c r="EZ22" s="18"/>
      <c r="FA22" s="34"/>
      <c r="FB22" s="18"/>
      <c r="FC22" s="18"/>
      <c r="FD22" s="18"/>
      <c r="FE22" s="18"/>
      <c r="FF22" s="34"/>
      <c r="FG22" s="18"/>
      <c r="FH22" s="18"/>
      <c r="FI22" s="18"/>
      <c r="FJ22" s="18"/>
      <c r="FK22" s="34"/>
      <c r="FL22" s="18"/>
      <c r="FM22" s="18"/>
      <c r="FN22" s="18"/>
      <c r="FO22" s="18"/>
      <c r="FP22" s="34"/>
      <c r="FQ22" s="18"/>
      <c r="FR22" s="18"/>
      <c r="FS22" s="18"/>
      <c r="FT22" s="18"/>
      <c r="FU22" s="34"/>
      <c r="FV22" s="18"/>
      <c r="FW22" s="18"/>
      <c r="FX22" s="18"/>
      <c r="FY22" s="18"/>
      <c r="FZ22" s="34"/>
      <c r="GA22" s="18"/>
      <c r="GB22" s="18"/>
      <c r="GC22" s="18"/>
      <c r="GD22" s="18"/>
      <c r="GE22" s="34"/>
      <c r="GF22" s="18"/>
      <c r="GG22" s="18"/>
      <c r="GH22" s="18"/>
      <c r="GI22" s="18"/>
      <c r="GJ22" s="34"/>
      <c r="GK22" s="18"/>
      <c r="GL22" s="18"/>
      <c r="GM22" s="18"/>
      <c r="GN22" s="18"/>
      <c r="GO22" s="34"/>
      <c r="GP22" s="18"/>
      <c r="GQ22" s="18"/>
      <c r="GR22" s="18"/>
      <c r="GS22" s="18"/>
      <c r="GT22" s="34"/>
      <c r="GU22" s="67"/>
      <c r="GV22" s="67"/>
      <c r="GW22" s="67"/>
      <c r="GX22" s="67"/>
      <c r="GY22" s="34"/>
      <c r="GZ22" s="18"/>
      <c r="HA22" s="18"/>
      <c r="HB22" s="18"/>
      <c r="HC22" s="18"/>
      <c r="HD22" s="34"/>
      <c r="HE22" s="18"/>
      <c r="HF22" s="18"/>
      <c r="HG22" s="18"/>
      <c r="HH22" s="18"/>
      <c r="HI22" s="34"/>
      <c r="HJ22" s="18"/>
      <c r="HK22" s="18"/>
      <c r="HL22" s="18"/>
      <c r="HM22" s="18"/>
      <c r="HN22" s="34"/>
      <c r="HO22" s="18"/>
      <c r="HP22" s="18"/>
      <c r="HQ22" s="18"/>
      <c r="HR22" s="18"/>
      <c r="HS22" s="34"/>
      <c r="HT22" s="18"/>
      <c r="HU22" s="18"/>
      <c r="HV22" s="18"/>
      <c r="HW22" s="18"/>
      <c r="HX22" s="34"/>
      <c r="HY22" s="18"/>
      <c r="HZ22" s="18"/>
      <c r="IA22" s="18"/>
      <c r="IB22" s="18"/>
      <c r="IC22" s="34"/>
      <c r="ID22" s="18"/>
      <c r="IE22" s="18"/>
      <c r="IF22" s="18"/>
      <c r="IG22" s="18"/>
      <c r="IH22" s="34"/>
      <c r="II22" s="18"/>
      <c r="IJ22" s="18"/>
      <c r="IK22" s="18"/>
      <c r="IL22" s="18"/>
      <c r="IM22" s="34"/>
      <c r="IN22" s="25"/>
      <c r="IO22" s="34"/>
      <c r="IP22" s="34"/>
      <c r="IQ22" s="34"/>
      <c r="IR22" s="34"/>
      <c r="IS22" s="34"/>
      <c r="IT22" s="34"/>
      <c r="IU22" s="34"/>
      <c r="IV22" s="34"/>
    </row>
    <row r="23" spans="1:256" s="36" customFormat="1" ht="12" hidden="1">
      <c r="A23" s="35">
        <v>43922</v>
      </c>
      <c r="C23" s="19"/>
      <c r="D23" s="19"/>
      <c r="E23" s="19"/>
      <c r="F23" s="19"/>
      <c r="G23" s="34"/>
      <c r="H23" s="25"/>
      <c r="I23" s="25"/>
      <c r="J23" s="19"/>
      <c r="K23" s="19"/>
      <c r="L23" s="34"/>
      <c r="M23" s="25"/>
      <c r="N23" s="25"/>
      <c r="O23" s="19"/>
      <c r="P23" s="19"/>
      <c r="Q23" s="34"/>
      <c r="R23" s="25"/>
      <c r="S23" s="25"/>
      <c r="T23" s="19"/>
      <c r="U23" s="19"/>
      <c r="V23" s="34"/>
      <c r="W23" s="25"/>
      <c r="X23" s="25"/>
      <c r="Y23" s="19"/>
      <c r="Z23" s="19"/>
      <c r="AA23" s="19"/>
      <c r="AB23" s="19"/>
      <c r="AC23" s="19"/>
      <c r="AD23" s="19"/>
      <c r="AE23" s="19"/>
      <c r="AF23" s="19"/>
      <c r="AG23" s="18"/>
      <c r="AH23" s="18"/>
      <c r="AI23" s="18"/>
      <c r="AJ23" s="18"/>
      <c r="AK23" s="18"/>
      <c r="AL23" s="19"/>
      <c r="AM23" s="25"/>
      <c r="AN23" s="19"/>
      <c r="AO23" s="19"/>
      <c r="AP23" s="19"/>
      <c r="AQ23" s="19"/>
      <c r="AR23" s="25"/>
      <c r="AS23" s="19"/>
      <c r="AT23" s="19"/>
      <c r="AU23" s="19"/>
      <c r="AV23" s="19"/>
      <c r="AW23" s="25"/>
      <c r="AX23" s="19"/>
      <c r="AY23" s="19"/>
      <c r="AZ23" s="19"/>
      <c r="BA23" s="19"/>
      <c r="BB23" s="25"/>
      <c r="BC23" s="19"/>
      <c r="BD23" s="19"/>
      <c r="BE23" s="19"/>
      <c r="BF23" s="19"/>
      <c r="BG23" s="25"/>
      <c r="BH23" s="19"/>
      <c r="BI23" s="19"/>
      <c r="BJ23" s="19"/>
      <c r="BK23" s="19"/>
      <c r="BL23" s="25"/>
      <c r="BM23" s="19"/>
      <c r="BN23" s="19"/>
      <c r="BO23" s="19"/>
      <c r="BP23" s="19"/>
      <c r="BQ23" s="25"/>
      <c r="BR23" s="19"/>
      <c r="BS23" s="19"/>
      <c r="BT23" s="19"/>
      <c r="BU23" s="19"/>
      <c r="BV23" s="25"/>
      <c r="BW23" s="19"/>
      <c r="BX23" s="19"/>
      <c r="BZ23" s="19"/>
      <c r="CA23" s="25"/>
      <c r="CB23" s="19"/>
      <c r="CC23" s="19"/>
      <c r="CE23" s="19"/>
      <c r="CF23" s="25"/>
      <c r="CG23" s="19"/>
      <c r="CH23" s="19"/>
      <c r="CJ23" s="19"/>
      <c r="CK23" s="25"/>
      <c r="CL23" s="19"/>
      <c r="CM23" s="19"/>
      <c r="CO23" s="19"/>
      <c r="CP23" s="25"/>
      <c r="CQ23" s="19"/>
      <c r="CR23" s="19"/>
      <c r="CT23" s="19"/>
      <c r="CU23" s="25"/>
      <c r="CV23" s="19"/>
      <c r="CW23" s="19"/>
      <c r="CY23" s="19"/>
      <c r="CZ23" s="25"/>
      <c r="DA23" s="19"/>
      <c r="DB23" s="19"/>
      <c r="DD23" s="19"/>
      <c r="DE23" s="25"/>
      <c r="DF23" s="19"/>
      <c r="DG23" s="19"/>
      <c r="DI23" s="19"/>
      <c r="DJ23" s="25"/>
      <c r="DK23" s="19"/>
      <c r="DL23" s="19"/>
      <c r="DN23" s="19"/>
      <c r="DO23" s="25"/>
      <c r="DP23" s="19"/>
      <c r="DQ23" s="19"/>
      <c r="DS23" s="19"/>
      <c r="DT23" s="25"/>
      <c r="DU23" s="19"/>
      <c r="DV23" s="19"/>
      <c r="DX23" s="19"/>
      <c r="DY23" s="25"/>
      <c r="DZ23" s="19"/>
      <c r="EA23" s="19"/>
      <c r="EC23" s="18"/>
      <c r="ED23" s="18"/>
      <c r="EE23" s="18"/>
      <c r="EF23" s="18"/>
      <c r="EG23" s="34"/>
      <c r="EH23" s="18"/>
      <c r="EI23" s="18"/>
      <c r="EJ23" s="18"/>
      <c r="EK23" s="18"/>
      <c r="EL23" s="34"/>
      <c r="EM23" s="18"/>
      <c r="EN23" s="18"/>
      <c r="EO23" s="18"/>
      <c r="EP23" s="18"/>
      <c r="EQ23" s="34"/>
      <c r="ER23" s="18"/>
      <c r="ES23" s="18"/>
      <c r="ET23" s="18"/>
      <c r="EU23" s="18"/>
      <c r="EV23" s="34"/>
      <c r="EW23" s="18"/>
      <c r="EX23" s="18"/>
      <c r="EY23" s="18"/>
      <c r="EZ23" s="18"/>
      <c r="FA23" s="34"/>
      <c r="FB23" s="18"/>
      <c r="FC23" s="18"/>
      <c r="FD23" s="18"/>
      <c r="FE23" s="18"/>
      <c r="FF23" s="34"/>
      <c r="FG23" s="18"/>
      <c r="FH23" s="18"/>
      <c r="FI23" s="18"/>
      <c r="FJ23" s="18"/>
      <c r="FK23" s="34"/>
      <c r="FL23" s="18"/>
      <c r="FM23" s="18"/>
      <c r="FN23" s="18"/>
      <c r="FO23" s="18"/>
      <c r="FP23" s="34"/>
      <c r="FQ23" s="18"/>
      <c r="FR23" s="18"/>
      <c r="FS23" s="18"/>
      <c r="FT23" s="18"/>
      <c r="FU23" s="34"/>
      <c r="FV23" s="18"/>
      <c r="FW23" s="18"/>
      <c r="FX23" s="18"/>
      <c r="FY23" s="18"/>
      <c r="FZ23" s="34"/>
      <c r="GA23" s="18"/>
      <c r="GB23" s="18"/>
      <c r="GC23" s="18"/>
      <c r="GD23" s="18"/>
      <c r="GE23" s="34"/>
      <c r="GF23" s="18"/>
      <c r="GG23" s="18"/>
      <c r="GH23" s="18"/>
      <c r="GI23" s="18"/>
      <c r="GJ23" s="34"/>
      <c r="GK23" s="18"/>
      <c r="GL23" s="18"/>
      <c r="GM23" s="18"/>
      <c r="GN23" s="18"/>
      <c r="GO23" s="34"/>
      <c r="GP23" s="18"/>
      <c r="GQ23" s="18"/>
      <c r="GR23" s="18"/>
      <c r="GS23" s="18"/>
      <c r="GT23" s="34"/>
      <c r="GU23" s="67"/>
      <c r="GV23" s="67"/>
      <c r="GW23" s="67"/>
      <c r="GX23" s="67"/>
      <c r="GY23" s="34"/>
      <c r="GZ23" s="18"/>
      <c r="HA23" s="18"/>
      <c r="HB23" s="18"/>
      <c r="HC23" s="18"/>
      <c r="HD23" s="34"/>
      <c r="HE23" s="18"/>
      <c r="HF23" s="18"/>
      <c r="HG23" s="18"/>
      <c r="HH23" s="18"/>
      <c r="HI23" s="34"/>
      <c r="HJ23" s="18"/>
      <c r="HK23" s="18"/>
      <c r="HL23" s="18"/>
      <c r="HM23" s="18"/>
      <c r="HN23" s="34"/>
      <c r="HO23" s="18"/>
      <c r="HP23" s="18"/>
      <c r="HQ23" s="18"/>
      <c r="HR23" s="18"/>
      <c r="HS23" s="34"/>
      <c r="HT23" s="18"/>
      <c r="HU23" s="18"/>
      <c r="HV23" s="18"/>
      <c r="HW23" s="18"/>
      <c r="HX23" s="34"/>
      <c r="HY23" s="18"/>
      <c r="HZ23" s="18"/>
      <c r="IA23" s="18"/>
      <c r="IB23" s="18"/>
      <c r="IC23" s="34"/>
      <c r="ID23" s="18"/>
      <c r="IE23" s="18"/>
      <c r="IF23" s="18"/>
      <c r="IG23" s="18"/>
      <c r="IH23" s="34"/>
      <c r="II23" s="18"/>
      <c r="IJ23" s="18"/>
      <c r="IK23" s="18"/>
      <c r="IL23" s="18"/>
      <c r="IM23" s="34"/>
      <c r="IN23" s="25"/>
      <c r="IO23" s="34"/>
      <c r="IP23" s="34"/>
      <c r="IQ23" s="34"/>
      <c r="IR23" s="34"/>
      <c r="IS23" s="34"/>
      <c r="IT23" s="34"/>
      <c r="IU23" s="34"/>
      <c r="IV23" s="34"/>
    </row>
    <row r="24" spans="1:256" s="36" customFormat="1" ht="12" hidden="1">
      <c r="A24" s="35">
        <v>44105</v>
      </c>
      <c r="C24" s="19"/>
      <c r="D24" s="19"/>
      <c r="E24" s="19"/>
      <c r="F24" s="19"/>
      <c r="G24" s="34"/>
      <c r="H24" s="25"/>
      <c r="I24" s="25"/>
      <c r="J24" s="19"/>
      <c r="K24" s="19"/>
      <c r="L24" s="34"/>
      <c r="M24" s="25"/>
      <c r="N24" s="25"/>
      <c r="O24" s="19"/>
      <c r="P24" s="19"/>
      <c r="Q24" s="34"/>
      <c r="R24" s="25"/>
      <c r="S24" s="25"/>
      <c r="T24" s="19"/>
      <c r="U24" s="19"/>
      <c r="V24" s="34"/>
      <c r="W24" s="25"/>
      <c r="X24" s="25"/>
      <c r="Y24" s="19"/>
      <c r="Z24" s="19"/>
      <c r="AA24" s="19"/>
      <c r="AB24" s="19"/>
      <c r="AC24" s="19"/>
      <c r="AD24" s="19"/>
      <c r="AE24" s="19"/>
      <c r="AF24" s="19"/>
      <c r="AG24" s="18"/>
      <c r="AH24" s="18"/>
      <c r="AI24" s="18"/>
      <c r="AJ24" s="18"/>
      <c r="AK24" s="18"/>
      <c r="AL24" s="19"/>
      <c r="AM24" s="25"/>
      <c r="AN24" s="19"/>
      <c r="AO24" s="19"/>
      <c r="AP24" s="19"/>
      <c r="AQ24" s="19"/>
      <c r="AR24" s="25"/>
      <c r="AS24" s="19"/>
      <c r="AT24" s="19"/>
      <c r="AU24" s="19"/>
      <c r="AV24" s="19"/>
      <c r="AW24" s="25"/>
      <c r="AX24" s="19"/>
      <c r="AY24" s="19"/>
      <c r="AZ24" s="19"/>
      <c r="BA24" s="19"/>
      <c r="BB24" s="25"/>
      <c r="BC24" s="19"/>
      <c r="BD24" s="19"/>
      <c r="BE24" s="19"/>
      <c r="BF24" s="19"/>
      <c r="BG24" s="25"/>
      <c r="BH24" s="19"/>
      <c r="BI24" s="19"/>
      <c r="BJ24" s="19"/>
      <c r="BK24" s="19"/>
      <c r="BL24" s="25"/>
      <c r="BM24" s="19"/>
      <c r="BN24" s="19"/>
      <c r="BO24" s="19"/>
      <c r="BP24" s="19"/>
      <c r="BQ24" s="25"/>
      <c r="BR24" s="19"/>
      <c r="BS24" s="19"/>
      <c r="BT24" s="19"/>
      <c r="BU24" s="19"/>
      <c r="BV24" s="25"/>
      <c r="BW24" s="19"/>
      <c r="BX24" s="19"/>
      <c r="BZ24" s="19"/>
      <c r="CA24" s="25"/>
      <c r="CB24" s="19"/>
      <c r="CC24" s="19"/>
      <c r="CE24" s="19"/>
      <c r="CF24" s="25"/>
      <c r="CG24" s="19"/>
      <c r="CH24" s="19"/>
      <c r="CJ24" s="19"/>
      <c r="CK24" s="25"/>
      <c r="CL24" s="19"/>
      <c r="CM24" s="19"/>
      <c r="CO24" s="19"/>
      <c r="CP24" s="25"/>
      <c r="CQ24" s="19"/>
      <c r="CR24" s="19"/>
      <c r="CT24" s="19"/>
      <c r="CU24" s="25"/>
      <c r="CV24" s="19"/>
      <c r="CW24" s="19"/>
      <c r="CY24" s="19"/>
      <c r="CZ24" s="25"/>
      <c r="DA24" s="19"/>
      <c r="DB24" s="19"/>
      <c r="DD24" s="19"/>
      <c r="DE24" s="25"/>
      <c r="DF24" s="19"/>
      <c r="DG24" s="19"/>
      <c r="DI24" s="19"/>
      <c r="DJ24" s="25"/>
      <c r="DK24" s="19"/>
      <c r="DL24" s="19"/>
      <c r="DN24" s="19"/>
      <c r="DO24" s="25"/>
      <c r="DP24" s="19"/>
      <c r="DQ24" s="19"/>
      <c r="DS24" s="19"/>
      <c r="DT24" s="25"/>
      <c r="DU24" s="19"/>
      <c r="DV24" s="19"/>
      <c r="DX24" s="19"/>
      <c r="DY24" s="25"/>
      <c r="DZ24" s="19"/>
      <c r="EA24" s="19"/>
      <c r="EC24" s="18"/>
      <c r="ED24" s="18"/>
      <c r="EE24" s="18"/>
      <c r="EF24" s="18"/>
      <c r="EG24" s="34"/>
      <c r="EH24" s="18"/>
      <c r="EI24" s="18"/>
      <c r="EJ24" s="18"/>
      <c r="EK24" s="18"/>
      <c r="EL24" s="34"/>
      <c r="EM24" s="18"/>
      <c r="EN24" s="18"/>
      <c r="EO24" s="18"/>
      <c r="EP24" s="18"/>
      <c r="EQ24" s="34"/>
      <c r="ER24" s="18"/>
      <c r="ES24" s="18"/>
      <c r="ET24" s="18"/>
      <c r="EU24" s="18"/>
      <c r="EV24" s="34"/>
      <c r="EW24" s="18"/>
      <c r="EX24" s="18"/>
      <c r="EY24" s="18"/>
      <c r="EZ24" s="18"/>
      <c r="FA24" s="34"/>
      <c r="FB24" s="18"/>
      <c r="FC24" s="18"/>
      <c r="FD24" s="18"/>
      <c r="FE24" s="18"/>
      <c r="FF24" s="34"/>
      <c r="FG24" s="18"/>
      <c r="FH24" s="18"/>
      <c r="FI24" s="18"/>
      <c r="FJ24" s="18"/>
      <c r="FK24" s="34"/>
      <c r="FL24" s="18"/>
      <c r="FM24" s="18"/>
      <c r="FN24" s="18"/>
      <c r="FO24" s="18"/>
      <c r="FP24" s="34"/>
      <c r="FQ24" s="18"/>
      <c r="FR24" s="18"/>
      <c r="FS24" s="18"/>
      <c r="FT24" s="18"/>
      <c r="FU24" s="34"/>
      <c r="FV24" s="18"/>
      <c r="FW24" s="18"/>
      <c r="FX24" s="18"/>
      <c r="FY24" s="18"/>
      <c r="FZ24" s="34"/>
      <c r="GA24" s="18"/>
      <c r="GB24" s="18"/>
      <c r="GC24" s="18"/>
      <c r="GD24" s="18"/>
      <c r="GE24" s="34"/>
      <c r="GF24" s="18"/>
      <c r="GG24" s="18"/>
      <c r="GH24" s="18"/>
      <c r="GI24" s="18"/>
      <c r="GJ24" s="34"/>
      <c r="GK24" s="18"/>
      <c r="GL24" s="18"/>
      <c r="GM24" s="18"/>
      <c r="GN24" s="18"/>
      <c r="GO24" s="34"/>
      <c r="GP24" s="18"/>
      <c r="GQ24" s="18"/>
      <c r="GR24" s="18"/>
      <c r="GS24" s="18"/>
      <c r="GT24" s="34"/>
      <c r="GU24" s="67"/>
      <c r="GV24" s="67"/>
      <c r="GW24" s="67"/>
      <c r="GX24" s="67"/>
      <c r="GY24" s="34"/>
      <c r="GZ24" s="18"/>
      <c r="HA24" s="18"/>
      <c r="HB24" s="18"/>
      <c r="HC24" s="18"/>
      <c r="HD24" s="34"/>
      <c r="HE24" s="18"/>
      <c r="HF24" s="18"/>
      <c r="HG24" s="18"/>
      <c r="HH24" s="18"/>
      <c r="HI24" s="34"/>
      <c r="HJ24" s="18"/>
      <c r="HK24" s="18"/>
      <c r="HL24" s="18"/>
      <c r="HM24" s="18"/>
      <c r="HN24" s="34"/>
      <c r="HO24" s="18"/>
      <c r="HP24" s="18"/>
      <c r="HQ24" s="18"/>
      <c r="HR24" s="18"/>
      <c r="HS24" s="34"/>
      <c r="HT24" s="18"/>
      <c r="HU24" s="18"/>
      <c r="HV24" s="18"/>
      <c r="HW24" s="18"/>
      <c r="HX24" s="34"/>
      <c r="HY24" s="18"/>
      <c r="HZ24" s="18"/>
      <c r="IA24" s="18"/>
      <c r="IB24" s="18"/>
      <c r="IC24" s="34"/>
      <c r="ID24" s="18"/>
      <c r="IE24" s="18"/>
      <c r="IF24" s="18"/>
      <c r="IG24" s="18"/>
      <c r="IH24" s="34"/>
      <c r="II24" s="18"/>
      <c r="IJ24" s="18"/>
      <c r="IK24" s="18"/>
      <c r="IL24" s="18"/>
      <c r="IM24" s="34"/>
      <c r="IN24" s="25"/>
      <c r="IO24" s="34"/>
      <c r="IP24" s="34"/>
      <c r="IQ24" s="34"/>
      <c r="IR24" s="34"/>
      <c r="IS24" s="34"/>
      <c r="IT24" s="34"/>
      <c r="IU24" s="34"/>
      <c r="IV24" s="34"/>
    </row>
    <row r="25" spans="1:256" s="36" customFormat="1" ht="12" hidden="1">
      <c r="A25" s="35">
        <v>44287</v>
      </c>
      <c r="C25" s="19"/>
      <c r="D25" s="19"/>
      <c r="E25" s="19"/>
      <c r="F25" s="19"/>
      <c r="G25" s="34"/>
      <c r="H25" s="25"/>
      <c r="I25" s="25"/>
      <c r="J25" s="19"/>
      <c r="K25" s="19"/>
      <c r="L25" s="34"/>
      <c r="M25" s="25"/>
      <c r="N25" s="25"/>
      <c r="O25" s="19"/>
      <c r="P25" s="19"/>
      <c r="Q25" s="34"/>
      <c r="R25" s="25"/>
      <c r="S25" s="25"/>
      <c r="T25" s="19"/>
      <c r="U25" s="19"/>
      <c r="V25" s="34"/>
      <c r="W25" s="25"/>
      <c r="X25" s="25"/>
      <c r="Y25" s="19"/>
      <c r="Z25" s="19"/>
      <c r="AA25" s="19"/>
      <c r="AB25" s="19"/>
      <c r="AC25" s="19"/>
      <c r="AD25" s="19"/>
      <c r="AE25" s="19"/>
      <c r="AF25" s="19"/>
      <c r="AG25" s="18"/>
      <c r="AH25" s="18"/>
      <c r="AI25" s="18"/>
      <c r="AJ25" s="18"/>
      <c r="AK25" s="18"/>
      <c r="AL25" s="19"/>
      <c r="AM25" s="25"/>
      <c r="AN25" s="19"/>
      <c r="AO25" s="19"/>
      <c r="AP25" s="19"/>
      <c r="AQ25" s="19"/>
      <c r="AR25" s="25"/>
      <c r="AS25" s="19"/>
      <c r="AT25" s="19"/>
      <c r="AU25" s="19"/>
      <c r="AV25" s="19"/>
      <c r="AW25" s="25"/>
      <c r="AX25" s="19"/>
      <c r="AY25" s="19"/>
      <c r="AZ25" s="19"/>
      <c r="BA25" s="19"/>
      <c r="BB25" s="25"/>
      <c r="BC25" s="19"/>
      <c r="BD25" s="19"/>
      <c r="BE25" s="19"/>
      <c r="BF25" s="19"/>
      <c r="BG25" s="25"/>
      <c r="BH25" s="19"/>
      <c r="BI25" s="19"/>
      <c r="BJ25" s="19"/>
      <c r="BK25" s="19"/>
      <c r="BL25" s="25"/>
      <c r="BM25" s="19"/>
      <c r="BN25" s="19"/>
      <c r="BO25" s="19"/>
      <c r="BP25" s="19"/>
      <c r="BQ25" s="25"/>
      <c r="BR25" s="19"/>
      <c r="BS25" s="19"/>
      <c r="BT25" s="19"/>
      <c r="BU25" s="19"/>
      <c r="BV25" s="25"/>
      <c r="BW25" s="19"/>
      <c r="BX25" s="19"/>
      <c r="BZ25" s="19"/>
      <c r="CA25" s="25"/>
      <c r="CB25" s="19"/>
      <c r="CC25" s="19"/>
      <c r="CE25" s="19"/>
      <c r="CF25" s="25"/>
      <c r="CG25" s="19"/>
      <c r="CH25" s="19"/>
      <c r="CJ25" s="19"/>
      <c r="CK25" s="25"/>
      <c r="CL25" s="19"/>
      <c r="CM25" s="19"/>
      <c r="CO25" s="19"/>
      <c r="CP25" s="25"/>
      <c r="CQ25" s="19"/>
      <c r="CR25" s="19"/>
      <c r="CT25" s="19"/>
      <c r="CU25" s="25"/>
      <c r="CV25" s="19"/>
      <c r="CW25" s="19"/>
      <c r="CY25" s="19"/>
      <c r="CZ25" s="25"/>
      <c r="DA25" s="19"/>
      <c r="DB25" s="19"/>
      <c r="DD25" s="19"/>
      <c r="DE25" s="25"/>
      <c r="DF25" s="19"/>
      <c r="DG25" s="19"/>
      <c r="DI25" s="19"/>
      <c r="DJ25" s="25"/>
      <c r="DK25" s="19"/>
      <c r="DL25" s="19"/>
      <c r="DN25" s="19"/>
      <c r="DO25" s="25"/>
      <c r="DP25" s="19"/>
      <c r="DQ25" s="19"/>
      <c r="DS25" s="19"/>
      <c r="DT25" s="25"/>
      <c r="DU25" s="19"/>
      <c r="DV25" s="19"/>
      <c r="DX25" s="19"/>
      <c r="DY25" s="25"/>
      <c r="DZ25" s="19"/>
      <c r="EA25" s="19"/>
      <c r="EC25" s="18"/>
      <c r="ED25" s="18"/>
      <c r="EE25" s="18"/>
      <c r="EF25" s="18"/>
      <c r="EG25" s="34"/>
      <c r="EH25" s="18"/>
      <c r="EI25" s="18"/>
      <c r="EJ25" s="18"/>
      <c r="EK25" s="18"/>
      <c r="EL25" s="34"/>
      <c r="EM25" s="18"/>
      <c r="EN25" s="18"/>
      <c r="EO25" s="18"/>
      <c r="EP25" s="18"/>
      <c r="EQ25" s="34"/>
      <c r="ER25" s="18"/>
      <c r="ES25" s="18"/>
      <c r="ET25" s="18"/>
      <c r="EU25" s="18"/>
      <c r="EV25" s="34"/>
      <c r="EW25" s="18"/>
      <c r="EX25" s="18"/>
      <c r="EY25" s="18"/>
      <c r="EZ25" s="18"/>
      <c r="FA25" s="34"/>
      <c r="FB25" s="18"/>
      <c r="FC25" s="18"/>
      <c r="FD25" s="18"/>
      <c r="FE25" s="18"/>
      <c r="FF25" s="34"/>
      <c r="FG25" s="18"/>
      <c r="FH25" s="18"/>
      <c r="FI25" s="18"/>
      <c r="FJ25" s="18"/>
      <c r="FK25" s="34"/>
      <c r="FL25" s="18"/>
      <c r="FM25" s="18"/>
      <c r="FN25" s="18"/>
      <c r="FO25" s="18"/>
      <c r="FP25" s="34"/>
      <c r="FQ25" s="18"/>
      <c r="FR25" s="18"/>
      <c r="FS25" s="18"/>
      <c r="FT25" s="18"/>
      <c r="FU25" s="34"/>
      <c r="FV25" s="18"/>
      <c r="FW25" s="18"/>
      <c r="FX25" s="18"/>
      <c r="FY25" s="18"/>
      <c r="FZ25" s="34"/>
      <c r="GA25" s="18"/>
      <c r="GB25" s="18"/>
      <c r="GC25" s="18"/>
      <c r="GD25" s="18"/>
      <c r="GE25" s="34"/>
      <c r="GF25" s="18"/>
      <c r="GG25" s="18"/>
      <c r="GH25" s="18"/>
      <c r="GI25" s="18"/>
      <c r="GJ25" s="34"/>
      <c r="GK25" s="18"/>
      <c r="GL25" s="18"/>
      <c r="GM25" s="18"/>
      <c r="GN25" s="18"/>
      <c r="GO25" s="34"/>
      <c r="GP25" s="18"/>
      <c r="GQ25" s="18"/>
      <c r="GR25" s="18"/>
      <c r="GS25" s="18"/>
      <c r="GT25" s="34"/>
      <c r="GU25" s="67"/>
      <c r="GV25" s="67"/>
      <c r="GW25" s="67"/>
      <c r="GX25" s="67"/>
      <c r="GY25" s="34"/>
      <c r="GZ25" s="18"/>
      <c r="HA25" s="18"/>
      <c r="HB25" s="18"/>
      <c r="HC25" s="18"/>
      <c r="HD25" s="34"/>
      <c r="HE25" s="18"/>
      <c r="HF25" s="18"/>
      <c r="HG25" s="18"/>
      <c r="HH25" s="18"/>
      <c r="HI25" s="34"/>
      <c r="HJ25" s="18"/>
      <c r="HK25" s="18"/>
      <c r="HL25" s="18"/>
      <c r="HM25" s="18"/>
      <c r="HN25" s="34"/>
      <c r="HO25" s="18"/>
      <c r="HP25" s="18"/>
      <c r="HQ25" s="18"/>
      <c r="HR25" s="18"/>
      <c r="HS25" s="34"/>
      <c r="HT25" s="18"/>
      <c r="HU25" s="18"/>
      <c r="HV25" s="18"/>
      <c r="HW25" s="18"/>
      <c r="HX25" s="34"/>
      <c r="HY25" s="18"/>
      <c r="HZ25" s="18"/>
      <c r="IA25" s="18"/>
      <c r="IB25" s="18"/>
      <c r="IC25" s="34"/>
      <c r="ID25" s="18"/>
      <c r="IE25" s="18"/>
      <c r="IF25" s="18"/>
      <c r="IG25" s="18"/>
      <c r="IH25" s="34"/>
      <c r="II25" s="18"/>
      <c r="IJ25" s="18"/>
      <c r="IK25" s="18"/>
      <c r="IL25" s="18"/>
      <c r="IM25" s="34"/>
      <c r="IN25" s="25"/>
      <c r="IO25" s="34"/>
      <c r="IP25" s="34"/>
      <c r="IQ25" s="34"/>
      <c r="IR25" s="34"/>
      <c r="IS25" s="34"/>
      <c r="IT25" s="34"/>
      <c r="IU25" s="34"/>
      <c r="IV25" s="34"/>
    </row>
    <row r="26" spans="1:256" s="36" customFormat="1" ht="12" hidden="1">
      <c r="A26" s="35">
        <v>44470</v>
      </c>
      <c r="C26" s="19"/>
      <c r="D26" s="19"/>
      <c r="E26" s="19"/>
      <c r="F26" s="19"/>
      <c r="G26" s="34"/>
      <c r="H26" s="25"/>
      <c r="I26" s="25"/>
      <c r="J26" s="19"/>
      <c r="K26" s="19"/>
      <c r="L26" s="34"/>
      <c r="M26" s="25"/>
      <c r="N26" s="25"/>
      <c r="O26" s="19"/>
      <c r="P26" s="19"/>
      <c r="Q26" s="34"/>
      <c r="R26" s="25"/>
      <c r="S26" s="25"/>
      <c r="T26" s="19"/>
      <c r="U26" s="19"/>
      <c r="V26" s="34"/>
      <c r="W26" s="25"/>
      <c r="X26" s="25"/>
      <c r="Y26" s="19"/>
      <c r="Z26" s="19"/>
      <c r="AA26" s="19"/>
      <c r="AB26" s="19"/>
      <c r="AC26" s="19"/>
      <c r="AD26" s="19"/>
      <c r="AE26" s="19"/>
      <c r="AF26" s="19"/>
      <c r="AG26" s="18"/>
      <c r="AH26" s="18"/>
      <c r="AI26" s="18"/>
      <c r="AJ26" s="18"/>
      <c r="AK26" s="18"/>
      <c r="AL26" s="19"/>
      <c r="AM26" s="25"/>
      <c r="AN26" s="19"/>
      <c r="AO26" s="19"/>
      <c r="AP26" s="19"/>
      <c r="AQ26" s="19"/>
      <c r="AR26" s="25"/>
      <c r="AS26" s="19"/>
      <c r="AT26" s="19"/>
      <c r="AU26" s="19"/>
      <c r="AV26" s="19"/>
      <c r="AW26" s="25"/>
      <c r="AX26" s="19"/>
      <c r="AY26" s="19"/>
      <c r="AZ26" s="19"/>
      <c r="BA26" s="19"/>
      <c r="BB26" s="25"/>
      <c r="BC26" s="19"/>
      <c r="BD26" s="19"/>
      <c r="BE26" s="19"/>
      <c r="BF26" s="19"/>
      <c r="BG26" s="25"/>
      <c r="BH26" s="19"/>
      <c r="BI26" s="19"/>
      <c r="BJ26" s="19"/>
      <c r="BK26" s="19"/>
      <c r="BL26" s="25"/>
      <c r="BM26" s="19"/>
      <c r="BN26" s="19"/>
      <c r="BO26" s="19"/>
      <c r="BP26" s="19"/>
      <c r="BQ26" s="25"/>
      <c r="BR26" s="19"/>
      <c r="BS26" s="19"/>
      <c r="BT26" s="19"/>
      <c r="BU26" s="19"/>
      <c r="BV26" s="25"/>
      <c r="BW26" s="19"/>
      <c r="BX26" s="19"/>
      <c r="BZ26" s="19"/>
      <c r="CA26" s="25"/>
      <c r="CB26" s="19"/>
      <c r="CC26" s="19"/>
      <c r="CE26" s="19"/>
      <c r="CF26" s="25"/>
      <c r="CG26" s="19"/>
      <c r="CH26" s="19"/>
      <c r="CJ26" s="19"/>
      <c r="CK26" s="25"/>
      <c r="CL26" s="19"/>
      <c r="CM26" s="19"/>
      <c r="CO26" s="19"/>
      <c r="CP26" s="25"/>
      <c r="CQ26" s="19"/>
      <c r="CR26" s="19"/>
      <c r="CT26" s="19"/>
      <c r="CU26" s="25"/>
      <c r="CV26" s="19"/>
      <c r="CW26" s="19"/>
      <c r="CY26" s="19"/>
      <c r="CZ26" s="25"/>
      <c r="DA26" s="19"/>
      <c r="DB26" s="19"/>
      <c r="DD26" s="19"/>
      <c r="DE26" s="25"/>
      <c r="DF26" s="19"/>
      <c r="DG26" s="19"/>
      <c r="DI26" s="19"/>
      <c r="DJ26" s="25"/>
      <c r="DK26" s="19"/>
      <c r="DL26" s="19"/>
      <c r="DN26" s="19"/>
      <c r="DO26" s="25"/>
      <c r="DP26" s="19"/>
      <c r="DQ26" s="19"/>
      <c r="DS26" s="19"/>
      <c r="DT26" s="25"/>
      <c r="DU26" s="19"/>
      <c r="DV26" s="19"/>
      <c r="DX26" s="19"/>
      <c r="DY26" s="25"/>
      <c r="DZ26" s="19"/>
      <c r="EA26" s="19"/>
      <c r="EC26" s="18"/>
      <c r="ED26" s="18"/>
      <c r="EE26" s="18"/>
      <c r="EF26" s="18"/>
      <c r="EG26" s="34"/>
      <c r="EH26" s="18"/>
      <c r="EI26" s="18"/>
      <c r="EJ26" s="18"/>
      <c r="EK26" s="18"/>
      <c r="EL26" s="34"/>
      <c r="EM26" s="18"/>
      <c r="EN26" s="18"/>
      <c r="EO26" s="18"/>
      <c r="EP26" s="18"/>
      <c r="EQ26" s="34"/>
      <c r="ER26" s="18"/>
      <c r="ES26" s="18"/>
      <c r="ET26" s="18"/>
      <c r="EU26" s="18"/>
      <c r="EV26" s="34"/>
      <c r="EW26" s="18"/>
      <c r="EX26" s="18"/>
      <c r="EY26" s="18"/>
      <c r="EZ26" s="18"/>
      <c r="FA26" s="34"/>
      <c r="FB26" s="18"/>
      <c r="FC26" s="18"/>
      <c r="FD26" s="18"/>
      <c r="FE26" s="18"/>
      <c r="FF26" s="34"/>
      <c r="FG26" s="18"/>
      <c r="FH26" s="18"/>
      <c r="FI26" s="18"/>
      <c r="FJ26" s="18"/>
      <c r="FK26" s="34"/>
      <c r="FL26" s="18"/>
      <c r="FM26" s="18"/>
      <c r="FN26" s="18"/>
      <c r="FO26" s="18"/>
      <c r="FP26" s="34"/>
      <c r="FQ26" s="18"/>
      <c r="FR26" s="18"/>
      <c r="FS26" s="18"/>
      <c r="FT26" s="18"/>
      <c r="FU26" s="34"/>
      <c r="FV26" s="18"/>
      <c r="FW26" s="18"/>
      <c r="FX26" s="18"/>
      <c r="FY26" s="18"/>
      <c r="FZ26" s="34"/>
      <c r="GA26" s="18"/>
      <c r="GB26" s="18"/>
      <c r="GC26" s="18"/>
      <c r="GD26" s="18"/>
      <c r="GE26" s="34"/>
      <c r="GF26" s="18"/>
      <c r="GG26" s="18"/>
      <c r="GH26" s="18"/>
      <c r="GI26" s="18"/>
      <c r="GJ26" s="34"/>
      <c r="GK26" s="18"/>
      <c r="GL26" s="18"/>
      <c r="GM26" s="18"/>
      <c r="GN26" s="18"/>
      <c r="GO26" s="34"/>
      <c r="GP26" s="18"/>
      <c r="GQ26" s="18"/>
      <c r="GR26" s="18"/>
      <c r="GS26" s="18"/>
      <c r="GT26" s="34"/>
      <c r="GU26" s="67"/>
      <c r="GV26" s="67"/>
      <c r="GW26" s="67"/>
      <c r="GX26" s="67"/>
      <c r="GY26" s="34"/>
      <c r="GZ26" s="18"/>
      <c r="HA26" s="18"/>
      <c r="HB26" s="18"/>
      <c r="HC26" s="18"/>
      <c r="HD26" s="34"/>
      <c r="HE26" s="18"/>
      <c r="HF26" s="18"/>
      <c r="HG26" s="18"/>
      <c r="HH26" s="18"/>
      <c r="HI26" s="34"/>
      <c r="HJ26" s="18"/>
      <c r="HK26" s="18"/>
      <c r="HL26" s="18"/>
      <c r="HM26" s="18"/>
      <c r="HN26" s="34"/>
      <c r="HO26" s="18"/>
      <c r="HP26" s="18"/>
      <c r="HQ26" s="18"/>
      <c r="HR26" s="18"/>
      <c r="HS26" s="34"/>
      <c r="HT26" s="18"/>
      <c r="HU26" s="18"/>
      <c r="HV26" s="18"/>
      <c r="HW26" s="18"/>
      <c r="HX26" s="34"/>
      <c r="HY26" s="18"/>
      <c r="HZ26" s="18"/>
      <c r="IA26" s="18"/>
      <c r="IB26" s="18"/>
      <c r="IC26" s="34"/>
      <c r="ID26" s="18"/>
      <c r="IE26" s="18"/>
      <c r="IF26" s="18"/>
      <c r="IG26" s="18"/>
      <c r="IH26" s="34"/>
      <c r="II26" s="18"/>
      <c r="IJ26" s="18"/>
      <c r="IK26" s="18"/>
      <c r="IL26" s="18"/>
      <c r="IM26" s="34"/>
      <c r="IN26" s="25"/>
      <c r="IO26" s="34"/>
      <c r="IP26" s="34"/>
      <c r="IQ26" s="34"/>
      <c r="IR26" s="34"/>
      <c r="IS26" s="34"/>
      <c r="IT26" s="34"/>
      <c r="IU26" s="34"/>
      <c r="IV26" s="34"/>
    </row>
    <row r="27" spans="1:256" s="36" customFormat="1" ht="12" hidden="1">
      <c r="A27" s="35">
        <v>44652</v>
      </c>
      <c r="C27" s="19"/>
      <c r="D27" s="19"/>
      <c r="E27" s="19"/>
      <c r="F27" s="19"/>
      <c r="G27" s="34"/>
      <c r="H27" s="25"/>
      <c r="I27" s="25"/>
      <c r="J27" s="19"/>
      <c r="K27" s="19"/>
      <c r="L27" s="34"/>
      <c r="M27" s="25"/>
      <c r="N27" s="25"/>
      <c r="O27" s="19"/>
      <c r="P27" s="19"/>
      <c r="Q27" s="34"/>
      <c r="R27" s="25"/>
      <c r="S27" s="25"/>
      <c r="T27" s="19"/>
      <c r="U27" s="19"/>
      <c r="V27" s="34"/>
      <c r="W27" s="25"/>
      <c r="X27" s="25"/>
      <c r="Y27" s="19"/>
      <c r="Z27" s="19"/>
      <c r="AA27" s="19"/>
      <c r="AB27" s="19"/>
      <c r="AC27" s="19"/>
      <c r="AD27" s="19"/>
      <c r="AE27" s="19"/>
      <c r="AF27" s="19"/>
      <c r="AG27" s="18"/>
      <c r="AH27" s="18"/>
      <c r="AI27" s="18"/>
      <c r="AJ27" s="18"/>
      <c r="AK27" s="18"/>
      <c r="AL27" s="19"/>
      <c r="AM27" s="25"/>
      <c r="AN27" s="19"/>
      <c r="AO27" s="19"/>
      <c r="AP27" s="19"/>
      <c r="AQ27" s="19"/>
      <c r="AR27" s="25"/>
      <c r="AS27" s="19"/>
      <c r="AT27" s="19"/>
      <c r="AU27" s="19"/>
      <c r="AV27" s="19"/>
      <c r="AW27" s="25"/>
      <c r="AX27" s="19"/>
      <c r="AY27" s="19"/>
      <c r="AZ27" s="19"/>
      <c r="BA27" s="19"/>
      <c r="BB27" s="25"/>
      <c r="BC27" s="19"/>
      <c r="BD27" s="19"/>
      <c r="BE27" s="19"/>
      <c r="BF27" s="19"/>
      <c r="BG27" s="25"/>
      <c r="BH27" s="19"/>
      <c r="BI27" s="19"/>
      <c r="BJ27" s="19"/>
      <c r="BK27" s="19"/>
      <c r="BL27" s="25"/>
      <c r="BM27" s="19"/>
      <c r="BN27" s="19"/>
      <c r="BO27" s="19"/>
      <c r="BP27" s="19"/>
      <c r="BQ27" s="25"/>
      <c r="BR27" s="19"/>
      <c r="BS27" s="19"/>
      <c r="BT27" s="19"/>
      <c r="BU27" s="19"/>
      <c r="BV27" s="25"/>
      <c r="BW27" s="19"/>
      <c r="BX27" s="19"/>
      <c r="BZ27" s="19"/>
      <c r="CA27" s="25"/>
      <c r="CB27" s="19"/>
      <c r="CC27" s="19"/>
      <c r="CE27" s="19"/>
      <c r="CF27" s="25"/>
      <c r="CG27" s="19"/>
      <c r="CH27" s="19"/>
      <c r="CJ27" s="19"/>
      <c r="CK27" s="25"/>
      <c r="CL27" s="19"/>
      <c r="CM27" s="19"/>
      <c r="CO27" s="19"/>
      <c r="CP27" s="25"/>
      <c r="CQ27" s="19"/>
      <c r="CR27" s="19"/>
      <c r="CT27" s="19"/>
      <c r="CU27" s="25"/>
      <c r="CV27" s="19"/>
      <c r="CW27" s="19"/>
      <c r="CY27" s="19"/>
      <c r="CZ27" s="25"/>
      <c r="DA27" s="19"/>
      <c r="DB27" s="19"/>
      <c r="DD27" s="19"/>
      <c r="DE27" s="25"/>
      <c r="DF27" s="19"/>
      <c r="DG27" s="19"/>
      <c r="DI27" s="19"/>
      <c r="DJ27" s="25"/>
      <c r="DK27" s="19"/>
      <c r="DL27" s="19"/>
      <c r="DN27" s="19"/>
      <c r="DO27" s="25"/>
      <c r="DP27" s="19"/>
      <c r="DQ27" s="19"/>
      <c r="DS27" s="19"/>
      <c r="DT27" s="25"/>
      <c r="DU27" s="19"/>
      <c r="DV27" s="19"/>
      <c r="DX27" s="19"/>
      <c r="DY27" s="25"/>
      <c r="DZ27" s="19"/>
      <c r="EA27" s="19"/>
      <c r="EC27" s="18"/>
      <c r="ED27" s="18"/>
      <c r="EE27" s="18"/>
      <c r="EF27" s="18"/>
      <c r="EG27" s="34"/>
      <c r="EH27" s="18"/>
      <c r="EI27" s="18"/>
      <c r="EJ27" s="18"/>
      <c r="EK27" s="18"/>
      <c r="EL27" s="34"/>
      <c r="EM27" s="18"/>
      <c r="EN27" s="18"/>
      <c r="EO27" s="18"/>
      <c r="EP27" s="18"/>
      <c r="EQ27" s="34"/>
      <c r="ER27" s="18"/>
      <c r="ES27" s="18"/>
      <c r="ET27" s="18"/>
      <c r="EU27" s="18"/>
      <c r="EV27" s="34"/>
      <c r="EW27" s="18"/>
      <c r="EX27" s="18"/>
      <c r="EY27" s="18"/>
      <c r="EZ27" s="18"/>
      <c r="FA27" s="34"/>
      <c r="FB27" s="18"/>
      <c r="FC27" s="18"/>
      <c r="FD27" s="18"/>
      <c r="FE27" s="18"/>
      <c r="FF27" s="34"/>
      <c r="FG27" s="18"/>
      <c r="FH27" s="18"/>
      <c r="FI27" s="18"/>
      <c r="FJ27" s="18"/>
      <c r="FK27" s="34"/>
      <c r="FL27" s="18"/>
      <c r="FM27" s="18"/>
      <c r="FN27" s="18"/>
      <c r="FO27" s="18"/>
      <c r="FP27" s="34"/>
      <c r="FQ27" s="18"/>
      <c r="FR27" s="18"/>
      <c r="FS27" s="18"/>
      <c r="FT27" s="18"/>
      <c r="FU27" s="34"/>
      <c r="FV27" s="18"/>
      <c r="FW27" s="18"/>
      <c r="FX27" s="18"/>
      <c r="FY27" s="18"/>
      <c r="FZ27" s="34"/>
      <c r="GA27" s="18"/>
      <c r="GB27" s="18"/>
      <c r="GC27" s="18"/>
      <c r="GD27" s="18"/>
      <c r="GE27" s="34"/>
      <c r="GF27" s="18"/>
      <c r="GG27" s="18"/>
      <c r="GH27" s="18"/>
      <c r="GI27" s="18"/>
      <c r="GJ27" s="34"/>
      <c r="GK27" s="18"/>
      <c r="GL27" s="18"/>
      <c r="GM27" s="18"/>
      <c r="GN27" s="18"/>
      <c r="GO27" s="34"/>
      <c r="GP27" s="18"/>
      <c r="GQ27" s="18"/>
      <c r="GR27" s="18"/>
      <c r="GS27" s="18"/>
      <c r="GT27" s="34"/>
      <c r="GU27" s="67"/>
      <c r="GV27" s="67"/>
      <c r="GW27" s="67"/>
      <c r="GX27" s="67"/>
      <c r="GY27" s="34"/>
      <c r="GZ27" s="18"/>
      <c r="HA27" s="18"/>
      <c r="HB27" s="18"/>
      <c r="HC27" s="18"/>
      <c r="HD27" s="34"/>
      <c r="HE27" s="18"/>
      <c r="HF27" s="18"/>
      <c r="HG27" s="18"/>
      <c r="HH27" s="18"/>
      <c r="HI27" s="34"/>
      <c r="HJ27" s="18"/>
      <c r="HK27" s="18"/>
      <c r="HL27" s="18"/>
      <c r="HM27" s="18"/>
      <c r="HN27" s="34"/>
      <c r="HO27" s="18"/>
      <c r="HP27" s="18"/>
      <c r="HQ27" s="18"/>
      <c r="HR27" s="18"/>
      <c r="HS27" s="34"/>
      <c r="HT27" s="18"/>
      <c r="HU27" s="18"/>
      <c r="HV27" s="18"/>
      <c r="HW27" s="18"/>
      <c r="HX27" s="34"/>
      <c r="HY27" s="18"/>
      <c r="HZ27" s="18"/>
      <c r="IA27" s="18"/>
      <c r="IB27" s="18"/>
      <c r="IC27" s="34"/>
      <c r="ID27" s="18"/>
      <c r="IE27" s="18"/>
      <c r="IF27" s="18"/>
      <c r="IG27" s="18"/>
      <c r="IH27" s="34"/>
      <c r="II27" s="18"/>
      <c r="IJ27" s="18"/>
      <c r="IK27" s="18"/>
      <c r="IL27" s="18"/>
      <c r="IM27" s="34"/>
      <c r="IN27" s="25"/>
      <c r="IO27" s="34"/>
      <c r="IP27" s="34"/>
      <c r="IQ27" s="34"/>
      <c r="IR27" s="34"/>
      <c r="IS27" s="34"/>
      <c r="IT27" s="34"/>
      <c r="IU27" s="34"/>
      <c r="IV27" s="34"/>
    </row>
    <row r="28" spans="3:256" ht="12">
      <c r="C28" s="25"/>
      <c r="D28" s="25"/>
      <c r="E28" s="25"/>
      <c r="F28" s="25"/>
      <c r="H28" s="25"/>
      <c r="I28" s="25"/>
      <c r="J28" s="25"/>
      <c r="K28" s="25"/>
      <c r="M28" s="25"/>
      <c r="N28" s="25"/>
      <c r="O28" s="25"/>
      <c r="P28" s="25"/>
      <c r="R28" s="25"/>
      <c r="S28" s="25"/>
      <c r="T28" s="25"/>
      <c r="U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/>
      <c r="AH28"/>
      <c r="AI28"/>
      <c r="AJ28"/>
      <c r="AK28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Z28" s="25"/>
      <c r="CA28" s="25"/>
      <c r="CB28" s="25"/>
      <c r="CC28" s="25"/>
      <c r="CE28" s="25"/>
      <c r="CF28" s="25"/>
      <c r="CG28" s="25"/>
      <c r="CH28" s="25"/>
      <c r="CJ28" s="25"/>
      <c r="CK28" s="25"/>
      <c r="CL28" s="25"/>
      <c r="CM28" s="25"/>
      <c r="CO28" s="25"/>
      <c r="CP28" s="25"/>
      <c r="CQ28" s="25"/>
      <c r="CR28" s="25"/>
      <c r="CT28" s="25"/>
      <c r="CU28" s="25"/>
      <c r="CV28" s="25"/>
      <c r="CW28" s="25"/>
      <c r="CY28" s="25"/>
      <c r="CZ28" s="25"/>
      <c r="DA28" s="25"/>
      <c r="DB28" s="25"/>
      <c r="DD28" s="25"/>
      <c r="DE28" s="25"/>
      <c r="DF28" s="25"/>
      <c r="DG28" s="25"/>
      <c r="DI28" s="25"/>
      <c r="DJ28" s="25"/>
      <c r="DK28" s="25"/>
      <c r="DL28" s="25"/>
      <c r="DN28" s="25"/>
      <c r="DO28" s="25"/>
      <c r="DP28" s="25"/>
      <c r="DQ28" s="25"/>
      <c r="DS28" s="25"/>
      <c r="DT28" s="25"/>
      <c r="DU28" s="25"/>
      <c r="DV28" s="25"/>
      <c r="DX28" s="25"/>
      <c r="DY28" s="25"/>
      <c r="DZ28" s="25"/>
      <c r="EA28" s="25"/>
      <c r="EC28" s="34"/>
      <c r="ED28" s="34"/>
      <c r="EE28" s="34"/>
      <c r="EF28" s="34"/>
      <c r="EG28" s="18"/>
      <c r="EH28" s="34"/>
      <c r="EI28" s="34"/>
      <c r="EJ28" s="34"/>
      <c r="EK28" s="34"/>
      <c r="EL28" s="18"/>
      <c r="EM28" s="34"/>
      <c r="EN28" s="34"/>
      <c r="EO28" s="34"/>
      <c r="EP28" s="34"/>
      <c r="EQ28" s="18"/>
      <c r="ER28" s="34"/>
      <c r="ES28" s="34"/>
      <c r="ET28" s="34"/>
      <c r="EU28" s="34"/>
      <c r="EV28" s="18"/>
      <c r="EW28" s="34"/>
      <c r="EX28" s="34"/>
      <c r="EY28" s="34"/>
      <c r="EZ28" s="34"/>
      <c r="FA28" s="18"/>
      <c r="FB28" s="34"/>
      <c r="FC28" s="34"/>
      <c r="FD28" s="34"/>
      <c r="FE28" s="34"/>
      <c r="FF28" s="18"/>
      <c r="FG28" s="34"/>
      <c r="FH28" s="34"/>
      <c r="FI28" s="34"/>
      <c r="FJ28" s="34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34"/>
      <c r="GG28" s="34"/>
      <c r="GH28" s="34"/>
      <c r="GI28" s="34"/>
      <c r="GJ28" s="34"/>
      <c r="GK28" s="34"/>
      <c r="GL28" s="34"/>
      <c r="GM28" s="34"/>
      <c r="GN28" s="34"/>
      <c r="GO28" s="18"/>
      <c r="GP28" s="18"/>
      <c r="GQ28" s="18"/>
      <c r="GR28" s="18"/>
      <c r="GS28" s="18"/>
      <c r="GT28" s="18"/>
      <c r="GU28" s="67"/>
      <c r="GV28" s="67"/>
      <c r="GW28" s="67"/>
      <c r="GX28" s="67"/>
      <c r="GY28" s="18"/>
      <c r="GZ28" s="34"/>
      <c r="HA28" s="34"/>
      <c r="HB28" s="34"/>
      <c r="HC28" s="34"/>
      <c r="HD28" s="18"/>
      <c r="HE28" s="18"/>
      <c r="HF28" s="18"/>
      <c r="HG28" s="18"/>
      <c r="HH28" s="18"/>
      <c r="HI28" s="18"/>
      <c r="HJ28" s="34"/>
      <c r="HK28" s="34"/>
      <c r="HL28" s="34"/>
      <c r="HM28" s="34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34"/>
      <c r="IO28" s="34"/>
      <c r="IP28" s="34"/>
      <c r="IQ28" s="18"/>
      <c r="IR28" s="18"/>
      <c r="IS28" s="18"/>
      <c r="IT28" s="18"/>
      <c r="IU28" s="18"/>
      <c r="IV28" s="18"/>
    </row>
    <row r="29" spans="1:256" ht="12.75" thickBot="1">
      <c r="A29" s="16" t="s">
        <v>0</v>
      </c>
      <c r="C29" s="33">
        <f>SUM(C8:C28)</f>
        <v>0</v>
      </c>
      <c r="D29" s="33">
        <f>SUM(D8:D28)</f>
        <v>0</v>
      </c>
      <c r="E29" s="33">
        <f>SUM(E8:E28)</f>
        <v>0</v>
      </c>
      <c r="F29" s="33">
        <f>SUM(F8:F28)</f>
        <v>0</v>
      </c>
      <c r="H29" s="33">
        <f>SUM(H8:H28)</f>
        <v>0</v>
      </c>
      <c r="I29" s="33">
        <f>SUM(I8:I28)</f>
        <v>0</v>
      </c>
      <c r="J29" s="33">
        <f>SUM(J8:J28)</f>
        <v>0</v>
      </c>
      <c r="K29" s="25"/>
      <c r="M29" s="33">
        <f>SUM(M8:M28)</f>
        <v>0</v>
      </c>
      <c r="N29" s="33">
        <f>SUM(N8:N28)</f>
        <v>0</v>
      </c>
      <c r="O29" s="33">
        <f>SUM(O8:O28)</f>
        <v>0</v>
      </c>
      <c r="P29" s="33">
        <f>SUM(P8:P28)</f>
        <v>0</v>
      </c>
      <c r="R29" s="33">
        <f>SUM(R8:R28)</f>
        <v>0</v>
      </c>
      <c r="S29" s="33">
        <f>SUM(S8:S28)</f>
        <v>0</v>
      </c>
      <c r="T29" s="33">
        <f>SUM(T8:T28)</f>
        <v>0</v>
      </c>
      <c r="U29" s="33">
        <f>SUM(U8:U28)</f>
        <v>0</v>
      </c>
      <c r="W29" s="33">
        <f>SUM(W8:W28)</f>
        <v>0</v>
      </c>
      <c r="X29" s="33">
        <f>SUM(X8:X28)</f>
        <v>0</v>
      </c>
      <c r="Y29" s="33">
        <f>SUM(Y8:Y28)</f>
        <v>0</v>
      </c>
      <c r="Z29" s="33">
        <f>SUM(Z8:Z28)</f>
        <v>0</v>
      </c>
      <c r="AA29" s="25"/>
      <c r="AB29" s="33">
        <f>SUM(AB8:AB28)</f>
        <v>0</v>
      </c>
      <c r="AC29" s="33">
        <f>SUM(AC8:AC28)</f>
        <v>0</v>
      </c>
      <c r="AD29" s="33">
        <f>SUM(AD8:AD28)</f>
        <v>0</v>
      </c>
      <c r="AE29" s="33">
        <f>SUM(AE8:AE28)</f>
        <v>0</v>
      </c>
      <c r="AF29" s="25"/>
      <c r="AG29" s="33">
        <f>SUM(AG8:AG28)</f>
        <v>0</v>
      </c>
      <c r="AH29" s="33">
        <f>SUM(AH8:AH28)</f>
        <v>0</v>
      </c>
      <c r="AI29" s="33">
        <f>SUM(AI8:AI28)</f>
        <v>0</v>
      </c>
      <c r="AJ29" s="33">
        <f>SUM(AJ8:AJ28)</f>
        <v>0</v>
      </c>
      <c r="AK29" s="33"/>
      <c r="AL29" s="33">
        <f>SUM(AL8:AL28)</f>
        <v>0</v>
      </c>
      <c r="AM29" s="33">
        <f>SUM(AM8:AM28)</f>
        <v>0</v>
      </c>
      <c r="AN29" s="33">
        <f>SUM(AN8:AN28)</f>
        <v>0</v>
      </c>
      <c r="AO29" s="33">
        <f>SUM(AO8:AO28)</f>
        <v>0</v>
      </c>
      <c r="AP29" s="25"/>
      <c r="AQ29" s="33">
        <f>SUM(AQ8:AQ28)</f>
        <v>0</v>
      </c>
      <c r="AR29" s="33">
        <f>SUM(AR8:AR28)</f>
        <v>0</v>
      </c>
      <c r="AS29" s="33">
        <f>SUM(AS8:AS28)</f>
        <v>0</v>
      </c>
      <c r="AT29" s="33">
        <f>SUM(AT8:AT28)</f>
        <v>0</v>
      </c>
      <c r="AU29" s="25"/>
      <c r="AV29" s="33">
        <f>SUM(AV8:AV28)</f>
        <v>0</v>
      </c>
      <c r="AW29" s="33">
        <f>SUM(AW8:AW28)</f>
        <v>0</v>
      </c>
      <c r="AX29" s="33">
        <f>SUM(AX8:AX28)</f>
        <v>0</v>
      </c>
      <c r="AY29" s="33">
        <f>SUM(AY8:AY28)</f>
        <v>0</v>
      </c>
      <c r="AZ29" s="25"/>
      <c r="BA29" s="33">
        <f>SUM(BA8:BA28)</f>
        <v>0</v>
      </c>
      <c r="BB29" s="33">
        <f>SUM(BB8:BB28)</f>
        <v>0</v>
      </c>
      <c r="BC29" s="33">
        <f>SUM(BC8:BC28)</f>
        <v>0</v>
      </c>
      <c r="BD29" s="33">
        <f>SUM(BD8:BD28)</f>
        <v>0</v>
      </c>
      <c r="BE29" s="25"/>
      <c r="BF29" s="33">
        <f>SUM(BF8:BF28)</f>
        <v>0</v>
      </c>
      <c r="BG29" s="33">
        <f>SUM(BG8:BG28)</f>
        <v>0</v>
      </c>
      <c r="BH29" s="33">
        <f>SUM(BH8:BH28)</f>
        <v>0</v>
      </c>
      <c r="BI29" s="33">
        <f>SUM(BI8:BI28)</f>
        <v>0</v>
      </c>
      <c r="BJ29" s="25"/>
      <c r="BK29" s="33">
        <f>SUM(BK8:BK28)</f>
        <v>0</v>
      </c>
      <c r="BL29" s="33">
        <f>SUM(BL8:BL28)</f>
        <v>0</v>
      </c>
      <c r="BM29" s="33">
        <f>SUM(BM8:BM28)</f>
        <v>0</v>
      </c>
      <c r="BN29" s="33">
        <f>SUM(BN8:BN28)</f>
        <v>0</v>
      </c>
      <c r="BO29" s="25"/>
      <c r="BP29" s="33">
        <f>SUM(BP8:BP28)</f>
        <v>0</v>
      </c>
      <c r="BQ29" s="33">
        <f>SUM(BQ8:BQ28)</f>
        <v>0</v>
      </c>
      <c r="BR29" s="33">
        <f>SUM(BR8:BR28)</f>
        <v>0</v>
      </c>
      <c r="BS29" s="33">
        <f>SUM(BS8:BS28)</f>
        <v>0</v>
      </c>
      <c r="BT29" s="25"/>
      <c r="BU29" s="33">
        <f>SUM(BU8:BU28)</f>
        <v>0</v>
      </c>
      <c r="BV29" s="33">
        <f>SUM(BV8:BV28)</f>
        <v>0</v>
      </c>
      <c r="BW29" s="33">
        <f>SUM(BW8:BW28)</f>
        <v>0</v>
      </c>
      <c r="BX29" s="33">
        <f>SUM(BX8:BX28)</f>
        <v>0</v>
      </c>
      <c r="BZ29" s="33">
        <f>SUM(BZ8:BZ28)</f>
        <v>0</v>
      </c>
      <c r="CA29" s="33">
        <f>SUM(CA8:CA28)</f>
        <v>0</v>
      </c>
      <c r="CB29" s="33">
        <f>SUM(CB8:CB28)</f>
        <v>0</v>
      </c>
      <c r="CC29" s="33">
        <f>SUM(CC8:CC28)</f>
        <v>0</v>
      </c>
      <c r="CE29" s="33">
        <f>SUM(CE8:CE28)</f>
        <v>0</v>
      </c>
      <c r="CF29" s="33">
        <f>SUM(CF8:CF28)</f>
        <v>0</v>
      </c>
      <c r="CG29" s="33">
        <f>SUM(CG8:CG28)</f>
        <v>0</v>
      </c>
      <c r="CH29" s="33">
        <f>SUM(CH8:CH28)</f>
        <v>0</v>
      </c>
      <c r="CJ29" s="33">
        <f>SUM(CJ8:CJ28)</f>
        <v>0</v>
      </c>
      <c r="CK29" s="33">
        <f>SUM(CK8:CK28)</f>
        <v>0</v>
      </c>
      <c r="CL29" s="33">
        <f>SUM(CL8:CL28)</f>
        <v>0</v>
      </c>
      <c r="CM29" s="33">
        <f>SUM(CM8:CM28)</f>
        <v>0</v>
      </c>
      <c r="CO29" s="33">
        <f>SUM(CO8:CO28)</f>
        <v>0</v>
      </c>
      <c r="CP29" s="33">
        <f>SUM(CP8:CP28)</f>
        <v>0</v>
      </c>
      <c r="CQ29" s="33">
        <f>SUM(CQ8:CQ28)</f>
        <v>0</v>
      </c>
      <c r="CR29" s="33">
        <f>SUM(CR8:CR28)</f>
        <v>0</v>
      </c>
      <c r="CT29" s="33">
        <f>SUM(CT8:CT28)</f>
        <v>0</v>
      </c>
      <c r="CU29" s="33">
        <f>SUM(CU8:CU28)</f>
        <v>0</v>
      </c>
      <c r="CV29" s="33">
        <f>SUM(CV8:CV28)</f>
        <v>0</v>
      </c>
      <c r="CW29" s="33">
        <f>SUM(CW8:CW28)</f>
        <v>0</v>
      </c>
      <c r="CY29" s="33">
        <f>SUM(CY8:CY28)</f>
        <v>0</v>
      </c>
      <c r="CZ29" s="33">
        <f>SUM(CZ8:CZ28)</f>
        <v>0</v>
      </c>
      <c r="DA29" s="33">
        <f>SUM(DA8:DA28)</f>
        <v>0</v>
      </c>
      <c r="DB29" s="33">
        <f>SUM(DB8:DB28)</f>
        <v>0</v>
      </c>
      <c r="DD29" s="33">
        <f>SUM(DD8:DD28)</f>
        <v>0</v>
      </c>
      <c r="DE29" s="33">
        <f>SUM(DE8:DE28)</f>
        <v>0</v>
      </c>
      <c r="DF29" s="33">
        <f>SUM(DF8:DF28)</f>
        <v>0</v>
      </c>
      <c r="DG29" s="33">
        <f>SUM(DG8:DG28)</f>
        <v>0</v>
      </c>
      <c r="DI29" s="33">
        <f>SUM(DI8:DI28)</f>
        <v>0</v>
      </c>
      <c r="DJ29" s="33">
        <f>SUM(DJ8:DJ28)</f>
        <v>0</v>
      </c>
      <c r="DK29" s="33">
        <f>SUM(DK8:DK28)</f>
        <v>0</v>
      </c>
      <c r="DL29" s="33">
        <f>SUM(DL8:DL28)</f>
        <v>0</v>
      </c>
      <c r="DN29" s="33">
        <f>SUM(DN8:DN28)</f>
        <v>0</v>
      </c>
      <c r="DO29" s="33">
        <f>SUM(DO8:DO28)</f>
        <v>0</v>
      </c>
      <c r="DP29" s="33">
        <f>SUM(DP8:DP28)</f>
        <v>0</v>
      </c>
      <c r="DQ29" s="33">
        <f>SUM(DQ8:DQ28)</f>
        <v>0</v>
      </c>
      <c r="DS29" s="33">
        <f>SUM(DS8:DS28)</f>
        <v>0</v>
      </c>
      <c r="DT29" s="33">
        <f>SUM(DT8:DT28)</f>
        <v>0</v>
      </c>
      <c r="DU29" s="33">
        <f>SUM(DU8:DU28)</f>
        <v>0</v>
      </c>
      <c r="DV29" s="33">
        <f>SUM(DV8:DV28)</f>
        <v>0</v>
      </c>
      <c r="DX29" s="33">
        <f>SUM(DX8:DX28)</f>
        <v>0</v>
      </c>
      <c r="DY29" s="33">
        <f>SUM(DY8:DY28)</f>
        <v>0</v>
      </c>
      <c r="DZ29" s="33">
        <f>SUM(DZ8:DZ28)</f>
        <v>0</v>
      </c>
      <c r="EA29" s="33">
        <f>SUM(EA8:EA28)</f>
        <v>0</v>
      </c>
      <c r="EC29" s="33">
        <f>SUM(EC8:EC28)</f>
        <v>0</v>
      </c>
      <c r="ED29" s="33">
        <f>SUM(ED8:ED28)</f>
        <v>0</v>
      </c>
      <c r="EE29" s="33">
        <f>SUM(EE8:EE28)</f>
        <v>0</v>
      </c>
      <c r="EF29" s="33">
        <f>SUM(EF8:EF28)</f>
        <v>0</v>
      </c>
      <c r="EG29" s="18"/>
      <c r="EH29" s="33">
        <f>SUM(EH8:EH28)</f>
        <v>0</v>
      </c>
      <c r="EI29" s="33">
        <f>SUM(EI8:EI28)</f>
        <v>0</v>
      </c>
      <c r="EJ29" s="33">
        <f>SUM(EJ8:EJ28)</f>
        <v>0</v>
      </c>
      <c r="EK29" s="33">
        <f>SUM(EK8:EK28)</f>
        <v>0</v>
      </c>
      <c r="EL29" s="18"/>
      <c r="EM29" s="33">
        <f>SUM(EM8:EM28)</f>
        <v>0</v>
      </c>
      <c r="EN29" s="33">
        <f>SUM(EN8:EN28)</f>
        <v>0</v>
      </c>
      <c r="EO29" s="33">
        <f>SUM(EO8:EO28)</f>
        <v>0</v>
      </c>
      <c r="EP29" s="33">
        <f>SUM(EP8:EP28)</f>
        <v>0</v>
      </c>
      <c r="EQ29" s="18"/>
      <c r="ER29" s="33">
        <f>SUM(ER8:ER28)</f>
        <v>0</v>
      </c>
      <c r="ES29" s="33">
        <f>SUM(ES8:ES28)</f>
        <v>0</v>
      </c>
      <c r="ET29" s="33">
        <f>SUM(ET8:ET28)</f>
        <v>0</v>
      </c>
      <c r="EU29" s="33">
        <f>SUM(EU8:EU28)</f>
        <v>0</v>
      </c>
      <c r="EV29" s="18"/>
      <c r="EW29" s="33">
        <f>SUM(EW8:EW28)</f>
        <v>0</v>
      </c>
      <c r="EX29" s="33">
        <f>SUM(EX8:EX28)</f>
        <v>0</v>
      </c>
      <c r="EY29" s="33">
        <f>SUM(EY8:EY28)</f>
        <v>0</v>
      </c>
      <c r="EZ29" s="33">
        <f>SUM(EZ8:EZ28)</f>
        <v>0</v>
      </c>
      <c r="FA29" s="18"/>
      <c r="FB29" s="33">
        <f>SUM(FB8:FB28)</f>
        <v>0</v>
      </c>
      <c r="FC29" s="33">
        <f>SUM(FC8:FC28)</f>
        <v>0</v>
      </c>
      <c r="FD29" s="33">
        <f>SUM(FD8:FD28)</f>
        <v>0</v>
      </c>
      <c r="FE29" s="33">
        <f>SUM(FE8:FE28)</f>
        <v>0</v>
      </c>
      <c r="FF29" s="18"/>
      <c r="FG29" s="33">
        <f>SUM(FG8:FG28)</f>
        <v>0</v>
      </c>
      <c r="FH29" s="33">
        <f>SUM(FH8:FH28)</f>
        <v>0</v>
      </c>
      <c r="FI29" s="33">
        <f>SUM(FI8:FI28)</f>
        <v>0</v>
      </c>
      <c r="FJ29" s="33">
        <f>SUM(FJ8:FJ28)</f>
        <v>0</v>
      </c>
      <c r="FK29" s="18"/>
      <c r="FL29" s="33">
        <f>SUM(FL8:FL28)</f>
        <v>0</v>
      </c>
      <c r="FM29" s="33">
        <f>SUM(FM8:FM28)</f>
        <v>0</v>
      </c>
      <c r="FN29" s="33">
        <f>SUM(FN8:FN28)</f>
        <v>0</v>
      </c>
      <c r="FO29" s="33">
        <f>SUM(FO8:FO28)</f>
        <v>0</v>
      </c>
      <c r="FP29" s="18"/>
      <c r="FQ29" s="33">
        <f>SUM(FQ8:FQ28)</f>
        <v>0</v>
      </c>
      <c r="FR29" s="33">
        <f>SUM(FR8:FR28)</f>
        <v>0</v>
      </c>
      <c r="FS29" s="33">
        <f>SUM(FS8:FS28)</f>
        <v>0</v>
      </c>
      <c r="FT29" s="33">
        <f>SUM(FT8:FT28)</f>
        <v>0</v>
      </c>
      <c r="FU29" s="18"/>
      <c r="FV29" s="33">
        <f>SUM(FV8:FV28)</f>
        <v>0</v>
      </c>
      <c r="FW29" s="33">
        <f>SUM(FW8:FW28)</f>
        <v>0</v>
      </c>
      <c r="FX29" s="33">
        <f>SUM(FX8:FX28)</f>
        <v>0</v>
      </c>
      <c r="FY29" s="33">
        <f>SUM(FY8:FY28)</f>
        <v>0</v>
      </c>
      <c r="FZ29" s="18"/>
      <c r="GA29" s="33">
        <f>SUM(GA8:GA28)</f>
        <v>0</v>
      </c>
      <c r="GB29" s="33">
        <f>SUM(GB8:GB28)</f>
        <v>0</v>
      </c>
      <c r="GC29" s="33">
        <f>SUM(GC8:GC28)</f>
        <v>0</v>
      </c>
      <c r="GD29" s="33">
        <f>SUM(GD8:GD28)</f>
        <v>0</v>
      </c>
      <c r="GE29" s="18"/>
      <c r="GF29" s="33">
        <f>SUM(GF8:GF28)</f>
        <v>0</v>
      </c>
      <c r="GG29" s="33">
        <f>SUM(GG8:GG28)</f>
        <v>0</v>
      </c>
      <c r="GH29" s="33">
        <f>SUM(GH8:GH28)</f>
        <v>0</v>
      </c>
      <c r="GI29" s="33">
        <f>SUM(GI8:GI28)</f>
        <v>0</v>
      </c>
      <c r="GJ29" s="25"/>
      <c r="GK29" s="33">
        <f>SUM(GK8:GK28)</f>
        <v>0</v>
      </c>
      <c r="GL29" s="33">
        <f>SUM(GL8:GL28)</f>
        <v>0</v>
      </c>
      <c r="GM29" s="33">
        <f>SUM(GM8:GM28)</f>
        <v>0</v>
      </c>
      <c r="GN29" s="33">
        <f>SUM(GN8:GN28)</f>
        <v>0</v>
      </c>
      <c r="GO29" s="18"/>
      <c r="GP29" s="33">
        <f>SUM(GP8:GP28)</f>
        <v>0</v>
      </c>
      <c r="GQ29" s="33">
        <f>SUM(GQ8:GQ28)</f>
        <v>0</v>
      </c>
      <c r="GR29" s="33">
        <f>SUM(GR8:GR28)</f>
        <v>0</v>
      </c>
      <c r="GS29" s="33">
        <f>SUM(GS8:GS28)</f>
        <v>0</v>
      </c>
      <c r="GT29" s="18"/>
      <c r="GU29" s="69">
        <f>SUM(GU8:GU28)</f>
        <v>0</v>
      </c>
      <c r="GV29" s="69">
        <f>SUM(GV8:GV28)</f>
        <v>0</v>
      </c>
      <c r="GW29" s="69">
        <f>SUM(GW8:GW28)</f>
        <v>0</v>
      </c>
      <c r="GX29" s="69">
        <f>SUM(GX8:GX28)</f>
        <v>0</v>
      </c>
      <c r="GY29" s="18"/>
      <c r="GZ29" s="33">
        <f>SUM(GZ8:GZ28)</f>
        <v>0</v>
      </c>
      <c r="HA29" s="33">
        <f>SUM(HA8:HA28)</f>
        <v>0</v>
      </c>
      <c r="HB29" s="33">
        <f>SUM(HB8:HB28)</f>
        <v>0</v>
      </c>
      <c r="HC29" s="33">
        <f>SUM(HC8:HC28)</f>
        <v>0</v>
      </c>
      <c r="HD29" s="18"/>
      <c r="HE29" s="33">
        <f>SUM(HE8:HE28)</f>
        <v>0</v>
      </c>
      <c r="HF29" s="33">
        <f>SUM(HF8:HF28)</f>
        <v>0</v>
      </c>
      <c r="HG29" s="33">
        <f>SUM(HG8:HG28)</f>
        <v>0</v>
      </c>
      <c r="HH29" s="33">
        <f>SUM(HH8:HH28)</f>
        <v>0</v>
      </c>
      <c r="HI29" s="18"/>
      <c r="HJ29" s="33">
        <f>SUM(HJ8:HJ28)</f>
        <v>0</v>
      </c>
      <c r="HK29" s="33">
        <f>SUM(HK8:HK28)</f>
        <v>0</v>
      </c>
      <c r="HL29" s="33">
        <f>SUM(HL8:HL28)</f>
        <v>0</v>
      </c>
      <c r="HM29" s="33">
        <f>SUM(HM8:HM28)</f>
        <v>0</v>
      </c>
      <c r="HN29" s="18"/>
      <c r="HO29" s="33">
        <f>SUM(HO8:HO28)</f>
        <v>0</v>
      </c>
      <c r="HP29" s="33">
        <f>SUM(HP8:HP28)</f>
        <v>0</v>
      </c>
      <c r="HQ29" s="33">
        <f>SUM(HQ8:HQ28)</f>
        <v>0</v>
      </c>
      <c r="HR29" s="33">
        <f>SUM(HR8:HR28)</f>
        <v>0</v>
      </c>
      <c r="HS29" s="18"/>
      <c r="HT29" s="33">
        <f>SUM(HT8:HT28)</f>
        <v>0</v>
      </c>
      <c r="HU29" s="33">
        <f>SUM(HU8:HU28)</f>
        <v>0</v>
      </c>
      <c r="HV29" s="33">
        <f>SUM(HV8:HV28)</f>
        <v>0</v>
      </c>
      <c r="HW29" s="33">
        <f>SUM(HW8:HW28)</f>
        <v>0</v>
      </c>
      <c r="HX29" s="18"/>
      <c r="HY29" s="33">
        <f>SUM(HY8:HY28)</f>
        <v>0</v>
      </c>
      <c r="HZ29" s="33">
        <f>SUM(HZ8:HZ28)</f>
        <v>0</v>
      </c>
      <c r="IA29" s="33">
        <f>SUM(IA8:IA28)</f>
        <v>0</v>
      </c>
      <c r="IB29" s="33">
        <f>SUM(IB8:IB28)</f>
        <v>0</v>
      </c>
      <c r="IC29" s="18"/>
      <c r="ID29" s="33">
        <f>SUM(ID8:ID28)</f>
        <v>0</v>
      </c>
      <c r="IE29" s="33">
        <f>SUM(IE8:IE28)</f>
        <v>0</v>
      </c>
      <c r="IF29" s="33">
        <f>SUM(IF8:IF28)</f>
        <v>0</v>
      </c>
      <c r="IG29" s="33">
        <f>SUM(IG8:IG28)</f>
        <v>0</v>
      </c>
      <c r="IH29" s="18"/>
      <c r="II29" s="33">
        <f>SUM(II8:II28)</f>
        <v>0</v>
      </c>
      <c r="IJ29" s="33">
        <f>SUM(IJ8:IJ28)</f>
        <v>0</v>
      </c>
      <c r="IK29" s="33">
        <f>SUM(IK8:IK28)</f>
        <v>0</v>
      </c>
      <c r="IL29" s="33">
        <f>SUM(IL8:IL28)</f>
        <v>0</v>
      </c>
      <c r="IM29" s="18"/>
      <c r="IN29" s="33">
        <f>SUM(IN8:IN28)</f>
        <v>0</v>
      </c>
      <c r="IO29" s="33">
        <f>SUM(IO8:IO28)</f>
        <v>0</v>
      </c>
      <c r="IP29" s="33">
        <f>SUM(IP8:IP28)</f>
        <v>0</v>
      </c>
      <c r="IQ29" s="18"/>
      <c r="IR29" s="18"/>
      <c r="IS29" s="18"/>
      <c r="IT29" s="18"/>
      <c r="IU29" s="18"/>
      <c r="IV29" s="18"/>
    </row>
    <row r="30" spans="78:131" ht="12.75" thickTop="1">
      <c r="BZ30" s="18"/>
      <c r="CA30" s="18"/>
      <c r="CB30" s="18"/>
      <c r="CC30" s="18"/>
      <c r="CE30" s="18"/>
      <c r="CF30" s="18"/>
      <c r="CG30" s="18"/>
      <c r="CH30" s="18"/>
      <c r="CJ30" s="18"/>
      <c r="CK30" s="18"/>
      <c r="CL30" s="18"/>
      <c r="CM30" s="18"/>
      <c r="CO30" s="18"/>
      <c r="CP30" s="18"/>
      <c r="CQ30" s="18"/>
      <c r="CR30" s="18"/>
      <c r="CT30" s="18"/>
      <c r="CU30" s="18"/>
      <c r="CV30" s="18"/>
      <c r="CW30" s="18"/>
      <c r="CY30" s="18"/>
      <c r="CZ30" s="18"/>
      <c r="DA30" s="18"/>
      <c r="DB30" s="18"/>
      <c r="DD30" s="18"/>
      <c r="DE30" s="18"/>
      <c r="DF30" s="18"/>
      <c r="DG30" s="18"/>
      <c r="DI30" s="18"/>
      <c r="DJ30" s="18"/>
      <c r="DK30" s="18"/>
      <c r="DL30" s="18"/>
      <c r="DN30" s="18"/>
      <c r="DO30" s="18"/>
      <c r="DP30" s="18"/>
      <c r="DQ30" s="18"/>
      <c r="DS30" s="18"/>
      <c r="DT30" s="18"/>
      <c r="DU30" s="18"/>
      <c r="DV30" s="18"/>
      <c r="DX30" s="18"/>
      <c r="DY30" s="18"/>
      <c r="DZ30" s="18"/>
      <c r="EA30" s="18"/>
    </row>
    <row r="31" spans="3:121" ht="12">
      <c r="C31" s="19">
        <f>M29+R29+W29</f>
        <v>0</v>
      </c>
      <c r="D31" s="19">
        <f>N29+S29+X29</f>
        <v>0</v>
      </c>
      <c r="F31" s="19">
        <f>P29+U29+Z29</f>
        <v>0</v>
      </c>
      <c r="W31" s="18">
        <f>AB29+AG29</f>
        <v>0</v>
      </c>
      <c r="X31" s="18">
        <f>AC29+AH29</f>
        <v>0</v>
      </c>
      <c r="Z31" s="18">
        <f>AE29+AJ29</f>
        <v>0</v>
      </c>
      <c r="BZ31" s="18"/>
      <c r="CA31" s="18"/>
      <c r="CB31" s="18"/>
      <c r="CC31" s="18"/>
      <c r="CE31" s="18"/>
      <c r="CF31" s="18"/>
      <c r="CG31" s="18"/>
      <c r="CH31" s="18"/>
      <c r="CJ31" s="18"/>
      <c r="CK31" s="18"/>
      <c r="CL31" s="18"/>
      <c r="CM31" s="18"/>
      <c r="CO31" s="18"/>
      <c r="CP31" s="18"/>
      <c r="CQ31" s="18"/>
      <c r="CR31" s="18"/>
      <c r="CT31" s="18"/>
      <c r="CU31" s="18"/>
      <c r="CV31" s="18"/>
      <c r="CW31" s="18"/>
      <c r="CY31" s="18"/>
      <c r="CZ31" s="18"/>
      <c r="DA31" s="18"/>
      <c r="DB31" s="18"/>
      <c r="DD31" s="18"/>
      <c r="DE31" s="18"/>
      <c r="DF31" s="18"/>
      <c r="DG31" s="18"/>
      <c r="DI31" s="18"/>
      <c r="DJ31" s="18"/>
      <c r="DK31" s="18"/>
      <c r="DL31" s="18"/>
      <c r="DN31" s="18"/>
      <c r="DO31" s="18"/>
      <c r="DP31" s="18"/>
      <c r="DQ31" s="18"/>
    </row>
    <row r="32" spans="78:121" ht="12">
      <c r="BZ32" s="18"/>
      <c r="CA32" s="18"/>
      <c r="CB32" s="18"/>
      <c r="CC32" s="18"/>
      <c r="CE32" s="18"/>
      <c r="CF32" s="18"/>
      <c r="CG32" s="18"/>
      <c r="CH32" s="18"/>
      <c r="CJ32" s="18"/>
      <c r="CK32" s="18"/>
      <c r="CL32" s="18"/>
      <c r="CM32" s="18"/>
      <c r="CO32" s="18"/>
      <c r="CP32" s="18"/>
      <c r="CQ32" s="18"/>
      <c r="CR32" s="18"/>
      <c r="CT32" s="18"/>
      <c r="CU32" s="18"/>
      <c r="CV32" s="18"/>
      <c r="CW32" s="18"/>
      <c r="CY32" s="18"/>
      <c r="CZ32" s="18"/>
      <c r="DA32" s="18"/>
      <c r="DB32" s="18"/>
      <c r="DD32" s="18"/>
      <c r="DE32" s="18"/>
      <c r="DF32" s="18"/>
      <c r="DG32" s="18"/>
      <c r="DI32" s="18"/>
      <c r="DJ32" s="18"/>
      <c r="DK32" s="18"/>
      <c r="DL32" s="18"/>
      <c r="DN32" s="18"/>
      <c r="DO32" s="18"/>
      <c r="DP32" s="18"/>
      <c r="DQ32" s="18"/>
    </row>
    <row r="33" spans="78:121" ht="12">
      <c r="BZ33" s="18"/>
      <c r="CA33" s="18"/>
      <c r="CB33" s="18"/>
      <c r="CC33" s="18"/>
      <c r="CE33" s="18"/>
      <c r="CF33" s="18"/>
      <c r="CG33" s="18"/>
      <c r="CH33" s="18"/>
      <c r="CJ33" s="18"/>
      <c r="CK33" s="18"/>
      <c r="CL33" s="18"/>
      <c r="CM33" s="18"/>
      <c r="CO33" s="18"/>
      <c r="CP33" s="18"/>
      <c r="CQ33" s="18"/>
      <c r="CR33" s="18"/>
      <c r="CT33" s="18"/>
      <c r="CU33" s="18"/>
      <c r="CV33" s="18"/>
      <c r="CW33" s="18"/>
      <c r="CY33" s="18"/>
      <c r="CZ33" s="18"/>
      <c r="DA33" s="18"/>
      <c r="DB33" s="18"/>
      <c r="DD33" s="18"/>
      <c r="DE33" s="18"/>
      <c r="DF33" s="18"/>
      <c r="DG33" s="18"/>
      <c r="DI33" s="18"/>
      <c r="DJ33" s="18"/>
      <c r="DK33" s="18"/>
      <c r="DL33" s="18"/>
      <c r="DN33" s="18"/>
      <c r="DO33" s="18"/>
      <c r="DP33" s="18"/>
      <c r="DQ33" s="18"/>
    </row>
    <row r="34" spans="78:121" ht="12">
      <c r="BZ34" s="18"/>
      <c r="CA34" s="18"/>
      <c r="CB34" s="18"/>
      <c r="CC34" s="18"/>
      <c r="CE34" s="18"/>
      <c r="CF34" s="18"/>
      <c r="CG34" s="18"/>
      <c r="CH34" s="18"/>
      <c r="CJ34" s="18"/>
      <c r="CK34" s="18"/>
      <c r="CL34" s="18"/>
      <c r="CM34" s="18"/>
      <c r="CO34" s="18"/>
      <c r="CP34" s="18"/>
      <c r="CQ34" s="18"/>
      <c r="CR34" s="18"/>
      <c r="CT34" s="18"/>
      <c r="CU34" s="18"/>
      <c r="CV34" s="18"/>
      <c r="CW34" s="18"/>
      <c r="CY34" s="18"/>
      <c r="CZ34" s="18"/>
      <c r="DA34" s="18"/>
      <c r="DB34" s="18"/>
      <c r="DD34" s="18"/>
      <c r="DE34" s="18"/>
      <c r="DF34" s="18"/>
      <c r="DG34" s="18"/>
      <c r="DI34" s="18"/>
      <c r="DJ34" s="18"/>
      <c r="DK34" s="18"/>
      <c r="DL34" s="18"/>
      <c r="DN34" s="18"/>
      <c r="DO34" s="18"/>
      <c r="DP34" s="18"/>
      <c r="DQ34" s="18"/>
    </row>
    <row r="35" spans="78:121" ht="12">
      <c r="BZ35" s="18"/>
      <c r="CA35" s="18"/>
      <c r="CB35" s="18"/>
      <c r="CC35" s="18"/>
      <c r="CE35" s="18"/>
      <c r="CF35" s="18"/>
      <c r="CG35" s="18"/>
      <c r="CH35" s="18"/>
      <c r="CJ35" s="18"/>
      <c r="CK35" s="18"/>
      <c r="CL35" s="18"/>
      <c r="CM35" s="18"/>
      <c r="CO35" s="18"/>
      <c r="CP35" s="18"/>
      <c r="CQ35" s="18"/>
      <c r="CR35" s="18"/>
      <c r="CT35" s="18"/>
      <c r="CU35" s="18"/>
      <c r="CV35" s="18"/>
      <c r="CW35" s="18"/>
      <c r="CY35" s="18"/>
      <c r="CZ35" s="18"/>
      <c r="DA35" s="18"/>
      <c r="DB35" s="18"/>
      <c r="DD35" s="18"/>
      <c r="DE35" s="18"/>
      <c r="DF35" s="18"/>
      <c r="DG35" s="18"/>
      <c r="DI35" s="18"/>
      <c r="DJ35" s="18"/>
      <c r="DK35" s="18"/>
      <c r="DL35" s="18"/>
      <c r="DN35" s="18"/>
      <c r="DO35" s="18"/>
      <c r="DP35" s="18"/>
      <c r="DQ35" s="18"/>
    </row>
    <row r="36" spans="78:121" ht="12">
      <c r="BZ36" s="18"/>
      <c r="CA36" s="18"/>
      <c r="CB36" s="18"/>
      <c r="CC36" s="18"/>
      <c r="CE36" s="18"/>
      <c r="CF36" s="18"/>
      <c r="CG36" s="18"/>
      <c r="CH36" s="18"/>
      <c r="CJ36" s="18"/>
      <c r="CK36" s="18"/>
      <c r="CL36" s="18"/>
      <c r="CM36" s="18"/>
      <c r="CO36" s="18"/>
      <c r="CP36" s="18"/>
      <c r="CQ36" s="18"/>
      <c r="CR36" s="18"/>
      <c r="CT36" s="18"/>
      <c r="CU36" s="18"/>
      <c r="CV36" s="18"/>
      <c r="CW36" s="18"/>
      <c r="CY36" s="18"/>
      <c r="CZ36" s="18"/>
      <c r="DA36" s="18"/>
      <c r="DB36" s="18"/>
      <c r="DD36" s="18"/>
      <c r="DE36" s="18"/>
      <c r="DF36" s="18"/>
      <c r="DG36" s="18"/>
      <c r="DI36" s="18"/>
      <c r="DJ36" s="18"/>
      <c r="DK36" s="18"/>
      <c r="DL36" s="18"/>
      <c r="DN36" s="18"/>
      <c r="DO36" s="18"/>
      <c r="DP36" s="18"/>
      <c r="DQ36" s="18"/>
    </row>
    <row r="37" spans="78:121" ht="12">
      <c r="BZ37" s="18"/>
      <c r="CA37" s="18"/>
      <c r="CB37" s="18"/>
      <c r="CC37" s="18"/>
      <c r="CE37" s="18"/>
      <c r="CF37" s="18"/>
      <c r="CG37" s="18"/>
      <c r="CH37" s="18"/>
      <c r="CJ37" s="18"/>
      <c r="CK37" s="18"/>
      <c r="CL37" s="18"/>
      <c r="CM37" s="18"/>
      <c r="CO37" s="18"/>
      <c r="CP37" s="18"/>
      <c r="CQ37" s="18"/>
      <c r="CR37" s="18"/>
      <c r="CT37" s="18"/>
      <c r="CU37" s="18"/>
      <c r="CV37" s="18"/>
      <c r="CW37" s="18"/>
      <c r="CY37" s="18"/>
      <c r="CZ37" s="18"/>
      <c r="DA37" s="18"/>
      <c r="DB37" s="18"/>
      <c r="DD37" s="18"/>
      <c r="DE37" s="18"/>
      <c r="DF37" s="18"/>
      <c r="DG37" s="18"/>
      <c r="DI37" s="18"/>
      <c r="DJ37" s="18"/>
      <c r="DK37" s="18"/>
      <c r="DL37" s="18"/>
      <c r="DN37" s="18"/>
      <c r="DO37" s="18"/>
      <c r="DP37" s="18"/>
      <c r="DQ37" s="18"/>
    </row>
    <row r="38" spans="78:121" ht="12">
      <c r="BZ38" s="18"/>
      <c r="CA38" s="18"/>
      <c r="CB38" s="18"/>
      <c r="CC38" s="18"/>
      <c r="CE38" s="18"/>
      <c r="CF38" s="18"/>
      <c r="CG38" s="18"/>
      <c r="CH38" s="18"/>
      <c r="CJ38" s="18"/>
      <c r="CK38" s="18"/>
      <c r="CL38" s="18"/>
      <c r="CM38" s="18"/>
      <c r="CO38" s="18"/>
      <c r="CP38" s="18"/>
      <c r="CQ38" s="18"/>
      <c r="CR38" s="18"/>
      <c r="CT38" s="18"/>
      <c r="CU38" s="18"/>
      <c r="CV38" s="18"/>
      <c r="CW38" s="18"/>
      <c r="CY38" s="18"/>
      <c r="CZ38" s="18"/>
      <c r="DA38" s="18"/>
      <c r="DB38" s="18"/>
      <c r="DD38" s="18"/>
      <c r="DE38" s="18"/>
      <c r="DF38" s="18"/>
      <c r="DG38" s="18"/>
      <c r="DI38" s="18"/>
      <c r="DJ38" s="18"/>
      <c r="DK38" s="18"/>
      <c r="DL38" s="18"/>
      <c r="DN38" s="18"/>
      <c r="DO38" s="18"/>
      <c r="DP38" s="18"/>
      <c r="DQ38" s="18"/>
    </row>
    <row r="39" spans="78:121" ht="12">
      <c r="BZ39" s="18"/>
      <c r="CA39" s="18"/>
      <c r="CB39" s="18"/>
      <c r="CC39" s="18"/>
      <c r="CE39" s="18"/>
      <c r="CF39" s="18"/>
      <c r="CG39" s="18"/>
      <c r="CH39" s="18"/>
      <c r="CJ39" s="18"/>
      <c r="CK39" s="18"/>
      <c r="CL39" s="18"/>
      <c r="CM39" s="18"/>
      <c r="CO39" s="18"/>
      <c r="CP39" s="18"/>
      <c r="CQ39" s="18"/>
      <c r="CR39" s="18"/>
      <c r="CT39" s="18"/>
      <c r="CU39" s="18"/>
      <c r="CV39" s="18"/>
      <c r="CW39" s="18"/>
      <c r="CY39" s="18"/>
      <c r="CZ39" s="18"/>
      <c r="DA39" s="18"/>
      <c r="DB39" s="18"/>
      <c r="DD39" s="18"/>
      <c r="DE39" s="18"/>
      <c r="DF39" s="18"/>
      <c r="DG39" s="18"/>
      <c r="DI39" s="18"/>
      <c r="DJ39" s="18"/>
      <c r="DK39" s="18"/>
      <c r="DL39" s="18"/>
      <c r="DN39" s="18"/>
      <c r="DO39" s="18"/>
      <c r="DP39" s="18"/>
      <c r="DQ39" s="18"/>
    </row>
    <row r="40" spans="78:121" ht="12">
      <c r="BZ40" s="18"/>
      <c r="CA40" s="18"/>
      <c r="CB40" s="18"/>
      <c r="CC40" s="18"/>
      <c r="CE40" s="18"/>
      <c r="CF40" s="18"/>
      <c r="CG40" s="18"/>
      <c r="CH40" s="18"/>
      <c r="CJ40" s="18"/>
      <c r="CK40" s="18"/>
      <c r="CL40" s="18"/>
      <c r="CM40" s="18"/>
      <c r="CO40" s="18"/>
      <c r="CP40" s="18"/>
      <c r="CQ40" s="18"/>
      <c r="CR40" s="18"/>
      <c r="CT40" s="18"/>
      <c r="CU40" s="18"/>
      <c r="CV40" s="18"/>
      <c r="CW40" s="18"/>
      <c r="CY40" s="18"/>
      <c r="CZ40" s="18"/>
      <c r="DA40" s="18"/>
      <c r="DB40" s="18"/>
      <c r="DD40" s="18"/>
      <c r="DE40" s="18"/>
      <c r="DF40" s="18"/>
      <c r="DG40" s="18"/>
      <c r="DI40" s="18"/>
      <c r="DJ40" s="18"/>
      <c r="DK40" s="18"/>
      <c r="DL40" s="18"/>
      <c r="DN40" s="18"/>
      <c r="DO40" s="18"/>
      <c r="DP40" s="18"/>
      <c r="DQ40" s="18"/>
    </row>
    <row r="41" spans="78:121" ht="12">
      <c r="BZ41" s="18"/>
      <c r="CA41" s="18"/>
      <c r="CB41" s="18"/>
      <c r="CC41" s="18"/>
      <c r="CE41" s="18"/>
      <c r="CF41" s="18"/>
      <c r="CG41" s="18"/>
      <c r="CH41" s="18"/>
      <c r="CJ41" s="18"/>
      <c r="CK41" s="18"/>
      <c r="CL41" s="18"/>
      <c r="CM41" s="18"/>
      <c r="CO41" s="18"/>
      <c r="CP41" s="18"/>
      <c r="CQ41" s="18"/>
      <c r="CR41" s="18"/>
      <c r="CT41" s="18"/>
      <c r="CU41" s="18"/>
      <c r="CV41" s="18"/>
      <c r="CW41" s="18"/>
      <c r="CY41" s="18"/>
      <c r="CZ41" s="18"/>
      <c r="DA41" s="18"/>
      <c r="DB41" s="18"/>
      <c r="DD41" s="18"/>
      <c r="DE41" s="18"/>
      <c r="DF41" s="18"/>
      <c r="DG41" s="18"/>
      <c r="DI41" s="18"/>
      <c r="DJ41" s="18"/>
      <c r="DK41" s="18"/>
      <c r="DL41" s="18"/>
      <c r="DN41" s="18"/>
      <c r="DO41" s="18"/>
      <c r="DP41" s="18"/>
      <c r="DQ41" s="18"/>
    </row>
    <row r="42" spans="78:121" ht="12">
      <c r="BZ42" s="18"/>
      <c r="CA42" s="18"/>
      <c r="CB42" s="18"/>
      <c r="CC42" s="18"/>
      <c r="CE42" s="18"/>
      <c r="CF42" s="18"/>
      <c r="CG42" s="18"/>
      <c r="CH42" s="18"/>
      <c r="CJ42" s="18"/>
      <c r="CK42" s="18"/>
      <c r="CL42" s="18"/>
      <c r="CM42" s="18"/>
      <c r="CO42" s="18"/>
      <c r="CP42" s="18"/>
      <c r="CQ42" s="18"/>
      <c r="CR42" s="18"/>
      <c r="CT42" s="18"/>
      <c r="CU42" s="18"/>
      <c r="CV42" s="18"/>
      <c r="CW42" s="18"/>
      <c r="CY42" s="18"/>
      <c r="CZ42" s="18"/>
      <c r="DA42" s="18"/>
      <c r="DB42" s="18"/>
      <c r="DD42" s="18"/>
      <c r="DE42" s="18"/>
      <c r="DF42" s="18"/>
      <c r="DG42" s="18"/>
      <c r="DI42" s="18"/>
      <c r="DJ42" s="18"/>
      <c r="DK42" s="18"/>
      <c r="DL42" s="18"/>
      <c r="DN42" s="18"/>
      <c r="DO42" s="18"/>
      <c r="DP42" s="18"/>
      <c r="DQ42" s="18"/>
    </row>
    <row r="43" spans="78:106" ht="12">
      <c r="BZ43" s="18"/>
      <c r="CA43" s="18"/>
      <c r="CB43" s="18"/>
      <c r="CC43" s="18"/>
      <c r="CE43" s="18"/>
      <c r="CF43" s="18"/>
      <c r="CG43" s="18"/>
      <c r="CH43" s="18"/>
      <c r="CJ43" s="18"/>
      <c r="CK43" s="18"/>
      <c r="CL43" s="18"/>
      <c r="CM43" s="18"/>
      <c r="CO43" s="18"/>
      <c r="CP43" s="18"/>
      <c r="CQ43" s="18"/>
      <c r="CR43" s="18"/>
      <c r="CT43" s="18"/>
      <c r="CU43" s="18"/>
      <c r="CV43" s="18"/>
      <c r="CW43" s="18"/>
      <c r="CY43" s="18"/>
      <c r="CZ43" s="18"/>
      <c r="DA43" s="18"/>
      <c r="DB43" s="18"/>
    </row>
  </sheetData>
  <sheetProtection/>
  <printOptions/>
  <pageMargins left="0.75" right="0.5" top="0.5" bottom="0.25" header="0" footer="0"/>
  <pageSetup fitToWidth="11" horizontalDpi="600" verticalDpi="600" orientation="landscape" scale="48"/>
  <headerFooter alignWithMargins="0">
    <oddFooter>&amp;CPage &amp;P&amp;R&amp;D</oddFooter>
  </headerFooter>
  <colBreaks count="13" manualBreakCount="13">
    <brk id="16" max="34" man="1"/>
    <brk id="36" max="34" man="1"/>
    <brk id="56" max="34" man="1"/>
    <brk id="77" max="34" man="1"/>
    <brk id="97" max="34" man="1"/>
    <brk id="117" max="34" man="1"/>
    <brk id="137" max="65535" man="1"/>
    <brk id="152" max="65535" man="1"/>
    <brk id="167" max="65535" man="1"/>
    <brk id="182" max="65535" man="1"/>
    <brk id="197" max="65535" man="1"/>
    <brk id="212" max="65535" man="1"/>
    <brk id="2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29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4" sqref="C14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8" customWidth="1"/>
    <col min="7" max="7" width="16.140625" style="18" customWidth="1"/>
    <col min="8" max="8" width="3.7109375" style="18" customWidth="1"/>
    <col min="9" max="9" width="13.7109375" style="18" customWidth="1"/>
    <col min="10" max="10" width="15.421875" style="18" customWidth="1"/>
    <col min="11" max="11" width="17.8515625" style="18" customWidth="1"/>
    <col min="12" max="12" width="13.8515625" style="18" customWidth="1"/>
    <col min="13" max="13" width="16.00390625" style="18" customWidth="1"/>
    <col min="14" max="14" width="3.7109375" style="18" customWidth="1"/>
    <col min="15" max="15" width="13.7109375" style="18" customWidth="1"/>
    <col min="16" max="16" width="15.421875" style="18" customWidth="1"/>
    <col min="17" max="17" width="17.8515625" style="18" customWidth="1"/>
    <col min="18" max="18" width="11.00390625" style="18" customWidth="1"/>
    <col min="19" max="19" width="17.140625" style="18" customWidth="1"/>
    <col min="20" max="20" width="3.7109375" style="0" customWidth="1"/>
    <col min="21" max="24" width="13.7109375" style="3" customWidth="1"/>
    <col min="25" max="25" width="15.421875" style="3" customWidth="1"/>
    <col min="26" max="26" width="3.7109375" style="3" customWidth="1"/>
    <col min="27" max="30" width="13.7109375" style="3" customWidth="1"/>
    <col min="31" max="31" width="15.421875" style="3" customWidth="1"/>
    <col min="32" max="32" width="3.7109375" style="3" customWidth="1"/>
    <col min="33" max="37" width="13.7109375" style="3" customWidth="1"/>
    <col min="38" max="38" width="3.7109375" style="3" customWidth="1"/>
    <col min="39" max="43" width="13.7109375" style="3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8" width="13.7109375" style="71" customWidth="1"/>
    <col min="109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9" width="13.7109375" style="3" customWidth="1"/>
    <col min="140" max="140" width="3.7109375" style="3" customWidth="1"/>
    <col min="141" max="145" width="13.7109375" style="3" customWidth="1"/>
    <col min="146" max="146" width="3.7109375" style="3" customWidth="1"/>
    <col min="147" max="151" width="13.7109375" style="3" customWidth="1"/>
    <col min="152" max="152" width="3.7109375" style="3" customWidth="1"/>
    <col min="153" max="157" width="13.7109375" style="3" customWidth="1"/>
    <col min="158" max="158" width="3.7109375" style="3" customWidth="1"/>
    <col min="159" max="161" width="13.7109375" style="3" customWidth="1"/>
    <col min="162" max="16384" width="14.421875" style="0" customWidth="1"/>
  </cols>
  <sheetData>
    <row r="1" spans="1:161" ht="12">
      <c r="A1" s="27"/>
      <c r="B1" s="13"/>
      <c r="C1" s="28"/>
      <c r="H1" s="28"/>
      <c r="I1" s="28" t="s">
        <v>6</v>
      </c>
      <c r="J1" s="19"/>
      <c r="L1"/>
      <c r="M1"/>
      <c r="N1"/>
      <c r="O1"/>
      <c r="Q1" s="28"/>
      <c r="R1" s="4"/>
      <c r="S1" s="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 s="70"/>
      <c r="DB1" s="70"/>
      <c r="DC1" s="70"/>
      <c r="DD1" s="70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</row>
    <row r="2" spans="1:161" ht="12">
      <c r="A2" s="27"/>
      <c r="B2" s="13"/>
      <c r="C2" s="28"/>
      <c r="H2" s="28" t="s">
        <v>57</v>
      </c>
      <c r="I2" s="19"/>
      <c r="J2" s="19"/>
      <c r="L2"/>
      <c r="M2"/>
      <c r="N2"/>
      <c r="O2"/>
      <c r="Q2" s="28"/>
      <c r="R2" s="4"/>
      <c r="S2" s="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 s="70"/>
      <c r="DB2" s="70"/>
      <c r="DC2" s="70"/>
      <c r="DD2" s="70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</row>
    <row r="3" spans="1:161" ht="12">
      <c r="A3" s="27"/>
      <c r="B3" s="13"/>
      <c r="C3" s="28"/>
      <c r="H3" s="26"/>
      <c r="I3" s="28" t="s">
        <v>7</v>
      </c>
      <c r="J3" s="19"/>
      <c r="L3"/>
      <c r="M3"/>
      <c r="N3"/>
      <c r="O3"/>
      <c r="Q3" s="28"/>
      <c r="R3" s="3"/>
      <c r="S3" s="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 s="70"/>
      <c r="DB3" s="70"/>
      <c r="DC3" s="70"/>
      <c r="DD3" s="70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1:159" ht="12">
      <c r="A4" s="27"/>
      <c r="B4" s="1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"/>
      <c r="AB4" s="4"/>
      <c r="AN4" s="4"/>
      <c r="AZ4" s="4"/>
      <c r="CJ4" s="4"/>
      <c r="DT4" s="4"/>
      <c r="FC4" s="4"/>
    </row>
    <row r="5" spans="1:162" ht="12">
      <c r="A5" s="5" t="s">
        <v>1</v>
      </c>
      <c r="C5" s="48" t="s">
        <v>58</v>
      </c>
      <c r="D5" s="44"/>
      <c r="E5" s="45"/>
      <c r="F5" s="51"/>
      <c r="G5" s="46"/>
      <c r="H5" s="25"/>
      <c r="I5" s="20" t="s">
        <v>54</v>
      </c>
      <c r="J5" s="21"/>
      <c r="K5" s="22"/>
      <c r="L5" s="24"/>
      <c r="M5" s="38"/>
      <c r="N5" s="25"/>
      <c r="O5" s="20" t="s">
        <v>12</v>
      </c>
      <c r="P5" s="21"/>
      <c r="Q5" s="22"/>
      <c r="R5" s="24"/>
      <c r="S5" s="38"/>
      <c r="U5" s="6" t="s">
        <v>26</v>
      </c>
      <c r="V5" s="7"/>
      <c r="W5" s="8"/>
      <c r="X5" s="24"/>
      <c r="Y5" s="38"/>
      <c r="AA5" s="6" t="s">
        <v>13</v>
      </c>
      <c r="AB5" s="7"/>
      <c r="AC5" s="8"/>
      <c r="AD5" s="24"/>
      <c r="AE5" s="38"/>
      <c r="AG5" s="6" t="s">
        <v>14</v>
      </c>
      <c r="AH5" s="7"/>
      <c r="AI5" s="8"/>
      <c r="AJ5" s="24"/>
      <c r="AK5" s="38"/>
      <c r="AM5" s="6" t="s">
        <v>25</v>
      </c>
      <c r="AN5" s="7"/>
      <c r="AO5" s="8"/>
      <c r="AP5" s="24"/>
      <c r="AQ5" s="38"/>
      <c r="AR5" s="14"/>
      <c r="AS5" s="6" t="s">
        <v>24</v>
      </c>
      <c r="AT5" s="7"/>
      <c r="AU5" s="8"/>
      <c r="AV5" s="24"/>
      <c r="AW5" s="38"/>
      <c r="AX5" s="14"/>
      <c r="AY5" s="6" t="s">
        <v>23</v>
      </c>
      <c r="AZ5" s="7"/>
      <c r="BA5" s="8"/>
      <c r="BB5" s="24"/>
      <c r="BC5" s="38"/>
      <c r="BD5" s="14"/>
      <c r="BE5" s="6" t="s">
        <v>22</v>
      </c>
      <c r="BF5" s="7"/>
      <c r="BG5" s="8"/>
      <c r="BH5" s="24"/>
      <c r="BI5" s="38"/>
      <c r="BK5" s="6" t="s">
        <v>15</v>
      </c>
      <c r="BL5" s="7"/>
      <c r="BM5" s="8"/>
      <c r="BN5" s="24"/>
      <c r="BO5" s="38"/>
      <c r="BQ5" s="6" t="s">
        <v>16</v>
      </c>
      <c r="BR5" s="7"/>
      <c r="BS5" s="8"/>
      <c r="BT5" s="24"/>
      <c r="BU5" s="38"/>
      <c r="BW5" s="6" t="s">
        <v>17</v>
      </c>
      <c r="BX5" s="7"/>
      <c r="BY5" s="8"/>
      <c r="BZ5" s="24"/>
      <c r="CA5" s="38"/>
      <c r="CC5" s="6" t="s">
        <v>18</v>
      </c>
      <c r="CD5" s="7"/>
      <c r="CE5" s="8"/>
      <c r="CF5" s="24"/>
      <c r="CG5" s="38"/>
      <c r="CI5" s="6" t="s">
        <v>19</v>
      </c>
      <c r="CJ5" s="7"/>
      <c r="CK5" s="8"/>
      <c r="CL5" s="24"/>
      <c r="CM5" s="38"/>
      <c r="CN5" s="14"/>
      <c r="CO5" s="6" t="s">
        <v>20</v>
      </c>
      <c r="CP5" s="7"/>
      <c r="CQ5" s="8"/>
      <c r="CR5" s="24"/>
      <c r="CS5" s="38"/>
      <c r="CU5" s="6" t="s">
        <v>21</v>
      </c>
      <c r="CV5" s="7"/>
      <c r="CW5" s="8"/>
      <c r="CX5" s="24"/>
      <c r="CY5" s="38"/>
      <c r="DA5" s="59" t="s">
        <v>64</v>
      </c>
      <c r="DB5" s="60"/>
      <c r="DC5" s="61"/>
      <c r="DD5" s="62"/>
      <c r="DE5" s="38"/>
      <c r="DG5" s="6" t="s">
        <v>27</v>
      </c>
      <c r="DH5" s="7"/>
      <c r="DI5" s="8"/>
      <c r="DJ5" s="24"/>
      <c r="DK5" s="38"/>
      <c r="DL5" s="14"/>
      <c r="DM5" s="6" t="s">
        <v>28</v>
      </c>
      <c r="DN5" s="7"/>
      <c r="DO5" s="8"/>
      <c r="DP5" s="24"/>
      <c r="DQ5" s="38"/>
      <c r="DR5" s="14"/>
      <c r="DS5" s="6" t="s">
        <v>29</v>
      </c>
      <c r="DT5" s="7"/>
      <c r="DU5" s="8"/>
      <c r="DV5" s="24"/>
      <c r="DW5" s="38"/>
      <c r="DX5" s="14"/>
      <c r="DY5" s="6" t="s">
        <v>30</v>
      </c>
      <c r="DZ5" s="7"/>
      <c r="EA5" s="8"/>
      <c r="EB5" s="24"/>
      <c r="EC5" s="38"/>
      <c r="ED5" s="14"/>
      <c r="EE5" s="6" t="s">
        <v>31</v>
      </c>
      <c r="EF5" s="7"/>
      <c r="EG5" s="8"/>
      <c r="EH5" s="24"/>
      <c r="EI5" s="38"/>
      <c r="EJ5" s="14"/>
      <c r="EK5" s="6" t="s">
        <v>32</v>
      </c>
      <c r="EL5" s="7"/>
      <c r="EM5" s="8"/>
      <c r="EN5" s="24"/>
      <c r="EO5" s="38"/>
      <c r="EP5" s="14"/>
      <c r="EQ5" s="6" t="s">
        <v>33</v>
      </c>
      <c r="ER5" s="7"/>
      <c r="ES5" s="8"/>
      <c r="ET5" s="24"/>
      <c r="EU5" s="38"/>
      <c r="EV5" s="14"/>
      <c r="EW5" s="6" t="s">
        <v>34</v>
      </c>
      <c r="EX5" s="7"/>
      <c r="EY5" s="8"/>
      <c r="EZ5" s="24"/>
      <c r="FA5" s="38"/>
      <c r="FB5" s="14"/>
      <c r="FC5" s="6" t="s">
        <v>2</v>
      </c>
      <c r="FD5" s="7"/>
      <c r="FE5" s="8"/>
      <c r="FF5" s="24"/>
    </row>
    <row r="6" spans="1:163" s="1" customFormat="1" ht="12">
      <c r="A6" s="29" t="s">
        <v>3</v>
      </c>
      <c r="C6" s="52" t="s">
        <v>60</v>
      </c>
      <c r="D6" s="44"/>
      <c r="E6" s="45"/>
      <c r="F6" s="24" t="s">
        <v>55</v>
      </c>
      <c r="G6" s="24" t="s">
        <v>61</v>
      </c>
      <c r="H6" s="25"/>
      <c r="I6" s="23"/>
      <c r="J6" s="37">
        <v>0.10100619999999999</v>
      </c>
      <c r="K6" s="22"/>
      <c r="L6" s="24" t="s">
        <v>55</v>
      </c>
      <c r="M6" s="24" t="s">
        <v>61</v>
      </c>
      <c r="N6" s="25"/>
      <c r="O6" s="23"/>
      <c r="P6" s="37">
        <f>V6+AB6+AH6+AN6+AT6+AZ6+BF6+BL6+BR6+BX6+CD6+CJ6+CP6+CV6+DB6+DH6+DN6+DT6+DZ6+EF6+EL6+ER6+EX6</f>
        <v>0.8989941</v>
      </c>
      <c r="Q6" s="22"/>
      <c r="R6" s="24" t="s">
        <v>55</v>
      </c>
      <c r="S6" s="24" t="s">
        <v>61</v>
      </c>
      <c r="U6" s="30"/>
      <c r="V6" s="17">
        <v>0.4026828</v>
      </c>
      <c r="W6" s="31"/>
      <c r="X6" s="24" t="s">
        <v>55</v>
      </c>
      <c r="Y6" s="24" t="s">
        <v>61</v>
      </c>
      <c r="AA6" s="30"/>
      <c r="AB6" s="17">
        <v>0.018091</v>
      </c>
      <c r="AC6" s="31"/>
      <c r="AD6" s="24" t="s">
        <v>55</v>
      </c>
      <c r="AE6" s="24" t="s">
        <v>61</v>
      </c>
      <c r="AG6" s="30"/>
      <c r="AH6" s="17">
        <v>0.0423409</v>
      </c>
      <c r="AI6" s="31"/>
      <c r="AJ6" s="24" t="s">
        <v>55</v>
      </c>
      <c r="AK6" s="24" t="s">
        <v>61</v>
      </c>
      <c r="AM6" s="30"/>
      <c r="AN6" s="17">
        <v>0.0030633</v>
      </c>
      <c r="AO6" s="31"/>
      <c r="AP6" s="24" t="s">
        <v>55</v>
      </c>
      <c r="AQ6" s="24" t="s">
        <v>61</v>
      </c>
      <c r="AR6" s="12"/>
      <c r="AS6" s="30"/>
      <c r="AT6" s="17">
        <v>0.0649366</v>
      </c>
      <c r="AU6" s="31"/>
      <c r="AV6" s="24" t="s">
        <v>55</v>
      </c>
      <c r="AW6" s="24" t="s">
        <v>61</v>
      </c>
      <c r="AX6" s="12"/>
      <c r="AY6" s="30"/>
      <c r="AZ6" s="17">
        <v>0.0008382</v>
      </c>
      <c r="BA6" s="31"/>
      <c r="BB6" s="24" t="s">
        <v>55</v>
      </c>
      <c r="BC6" s="24" t="s">
        <v>61</v>
      </c>
      <c r="BD6" s="12"/>
      <c r="BE6" s="30"/>
      <c r="BF6" s="17">
        <v>0.001264</v>
      </c>
      <c r="BG6" s="31"/>
      <c r="BH6" s="24" t="s">
        <v>55</v>
      </c>
      <c r="BI6" s="24" t="s">
        <v>61</v>
      </c>
      <c r="BK6" s="30"/>
      <c r="BL6" s="17">
        <v>0.0515623</v>
      </c>
      <c r="BM6" s="31"/>
      <c r="BN6" s="24" t="s">
        <v>55</v>
      </c>
      <c r="BO6" s="24" t="s">
        <v>61</v>
      </c>
      <c r="BQ6" s="30"/>
      <c r="BR6" s="17">
        <v>0.0088441</v>
      </c>
      <c r="BS6" s="31"/>
      <c r="BT6" s="24" t="s">
        <v>55</v>
      </c>
      <c r="BU6" s="24" t="s">
        <v>61</v>
      </c>
      <c r="BW6" s="30"/>
      <c r="BX6" s="17">
        <v>0.0015756</v>
      </c>
      <c r="BY6" s="31"/>
      <c r="BZ6" s="24" t="s">
        <v>55</v>
      </c>
      <c r="CA6" s="24" t="s">
        <v>61</v>
      </c>
      <c r="CC6" s="30"/>
      <c r="CD6" s="17">
        <v>0.0183309</v>
      </c>
      <c r="CE6" s="31"/>
      <c r="CF6" s="24" t="s">
        <v>55</v>
      </c>
      <c r="CG6" s="24" t="s">
        <v>61</v>
      </c>
      <c r="CI6" s="30"/>
      <c r="CJ6" s="17">
        <v>0.0088668</v>
      </c>
      <c r="CK6" s="31"/>
      <c r="CL6" s="24" t="s">
        <v>55</v>
      </c>
      <c r="CM6" s="24" t="s">
        <v>61</v>
      </c>
      <c r="CN6" s="12"/>
      <c r="CO6" s="30"/>
      <c r="CP6" s="17">
        <v>0.0126751</v>
      </c>
      <c r="CQ6" s="31"/>
      <c r="CR6" s="24" t="s">
        <v>55</v>
      </c>
      <c r="CS6" s="24" t="s">
        <v>61</v>
      </c>
      <c r="CU6" s="30"/>
      <c r="CV6" s="17">
        <v>0.0238279</v>
      </c>
      <c r="CW6" s="31"/>
      <c r="CX6" s="24" t="s">
        <v>55</v>
      </c>
      <c r="CY6" s="24" t="s">
        <v>61</v>
      </c>
      <c r="DA6" s="63"/>
      <c r="DB6" s="64">
        <v>0.0183593</v>
      </c>
      <c r="DC6" s="65"/>
      <c r="DD6" s="62" t="s">
        <v>55</v>
      </c>
      <c r="DE6" s="24" t="s">
        <v>61</v>
      </c>
      <c r="DG6" s="30"/>
      <c r="DH6" s="17">
        <v>1.14E-05</v>
      </c>
      <c r="DI6" s="31"/>
      <c r="DJ6" s="24" t="s">
        <v>55</v>
      </c>
      <c r="DK6" s="24" t="s">
        <v>61</v>
      </c>
      <c r="DL6" s="12"/>
      <c r="DM6" s="30"/>
      <c r="DN6" s="17">
        <v>0.0001006</v>
      </c>
      <c r="DO6" s="31"/>
      <c r="DP6" s="24" t="s">
        <v>55</v>
      </c>
      <c r="DQ6" s="24" t="s">
        <v>61</v>
      </c>
      <c r="DR6" s="12"/>
      <c r="DS6" s="30"/>
      <c r="DT6" s="17">
        <v>0.0011742</v>
      </c>
      <c r="DU6" s="31"/>
      <c r="DV6" s="24" t="s">
        <v>55</v>
      </c>
      <c r="DW6" s="24" t="s">
        <v>61</v>
      </c>
      <c r="DX6" s="12"/>
      <c r="DY6" s="30"/>
      <c r="DZ6" s="17">
        <v>0.0050913</v>
      </c>
      <c r="EA6" s="31"/>
      <c r="EB6" s="24" t="s">
        <v>55</v>
      </c>
      <c r="EC6" s="24" t="s">
        <v>61</v>
      </c>
      <c r="ED6" s="12"/>
      <c r="EE6" s="30"/>
      <c r="EF6" s="17">
        <v>0.0013411</v>
      </c>
      <c r="EG6" s="31"/>
      <c r="EH6" s="24" t="s">
        <v>55</v>
      </c>
      <c r="EI6" s="24" t="s">
        <v>61</v>
      </c>
      <c r="EJ6" s="12"/>
      <c r="EK6" s="30"/>
      <c r="EL6" s="17">
        <v>0.0282949</v>
      </c>
      <c r="EM6" s="31"/>
      <c r="EN6" s="24" t="s">
        <v>55</v>
      </c>
      <c r="EO6" s="24" t="s">
        <v>61</v>
      </c>
      <c r="EP6" s="12"/>
      <c r="EQ6" s="30"/>
      <c r="ER6" s="17">
        <v>0.1782682</v>
      </c>
      <c r="ES6" s="31"/>
      <c r="ET6" s="24" t="s">
        <v>55</v>
      </c>
      <c r="EU6" s="24" t="s">
        <v>61</v>
      </c>
      <c r="EV6" s="12"/>
      <c r="EW6" s="30"/>
      <c r="EX6" s="17">
        <v>0.0074536</v>
      </c>
      <c r="EY6" s="31"/>
      <c r="EZ6" s="24" t="s">
        <v>55</v>
      </c>
      <c r="FA6" s="24" t="s">
        <v>61</v>
      </c>
      <c r="FB6" s="12"/>
      <c r="FC6" s="30"/>
      <c r="FD6" s="17"/>
      <c r="FE6" s="31"/>
      <c r="FF6" s="24" t="s">
        <v>55</v>
      </c>
      <c r="FG6" s="24" t="s">
        <v>61</v>
      </c>
    </row>
    <row r="7" spans="1:163" ht="12">
      <c r="A7" s="9"/>
      <c r="C7" s="24" t="s">
        <v>4</v>
      </c>
      <c r="D7" s="24" t="s">
        <v>5</v>
      </c>
      <c r="E7" s="24" t="s">
        <v>0</v>
      </c>
      <c r="F7" s="24" t="s">
        <v>56</v>
      </c>
      <c r="G7" s="24" t="s">
        <v>62</v>
      </c>
      <c r="H7" s="38"/>
      <c r="I7" s="24" t="s">
        <v>4</v>
      </c>
      <c r="J7" s="24" t="s">
        <v>5</v>
      </c>
      <c r="K7" s="24" t="s">
        <v>0</v>
      </c>
      <c r="L7" s="24" t="s">
        <v>56</v>
      </c>
      <c r="M7" s="24" t="s">
        <v>62</v>
      </c>
      <c r="N7" s="38"/>
      <c r="O7" s="24" t="s">
        <v>4</v>
      </c>
      <c r="P7" s="24" t="s">
        <v>5</v>
      </c>
      <c r="Q7" s="24" t="s">
        <v>0</v>
      </c>
      <c r="R7" s="24" t="s">
        <v>56</v>
      </c>
      <c r="S7" s="24" t="s">
        <v>62</v>
      </c>
      <c r="U7" s="10" t="s">
        <v>4</v>
      </c>
      <c r="V7" s="10" t="s">
        <v>5</v>
      </c>
      <c r="W7" s="10" t="s">
        <v>0</v>
      </c>
      <c r="X7" s="24" t="s">
        <v>56</v>
      </c>
      <c r="Y7" s="24" t="s">
        <v>62</v>
      </c>
      <c r="AA7" s="10" t="s">
        <v>4</v>
      </c>
      <c r="AB7" s="10" t="s">
        <v>5</v>
      </c>
      <c r="AC7" s="10" t="s">
        <v>0</v>
      </c>
      <c r="AD7" s="24" t="s">
        <v>56</v>
      </c>
      <c r="AE7" s="24" t="s">
        <v>62</v>
      </c>
      <c r="AG7" s="10" t="s">
        <v>4</v>
      </c>
      <c r="AH7" s="10" t="s">
        <v>5</v>
      </c>
      <c r="AI7" s="10" t="s">
        <v>0</v>
      </c>
      <c r="AJ7" s="24" t="s">
        <v>56</v>
      </c>
      <c r="AK7" s="24" t="s">
        <v>62</v>
      </c>
      <c r="AM7" s="10" t="s">
        <v>4</v>
      </c>
      <c r="AN7" s="10" t="s">
        <v>5</v>
      </c>
      <c r="AO7" s="10" t="s">
        <v>0</v>
      </c>
      <c r="AP7" s="24" t="s">
        <v>56</v>
      </c>
      <c r="AQ7" s="24" t="s">
        <v>62</v>
      </c>
      <c r="AR7" s="15"/>
      <c r="AS7" s="10" t="s">
        <v>4</v>
      </c>
      <c r="AT7" s="10" t="s">
        <v>5</v>
      </c>
      <c r="AU7" s="10" t="s">
        <v>0</v>
      </c>
      <c r="AV7" s="24" t="s">
        <v>56</v>
      </c>
      <c r="AW7" s="24" t="s">
        <v>62</v>
      </c>
      <c r="AX7" s="15"/>
      <c r="AY7" s="10" t="s">
        <v>4</v>
      </c>
      <c r="AZ7" s="10" t="s">
        <v>5</v>
      </c>
      <c r="BA7" s="10" t="s">
        <v>0</v>
      </c>
      <c r="BB7" s="24" t="s">
        <v>56</v>
      </c>
      <c r="BC7" s="24" t="s">
        <v>62</v>
      </c>
      <c r="BD7" s="15"/>
      <c r="BE7" s="10" t="s">
        <v>4</v>
      </c>
      <c r="BF7" s="10" t="s">
        <v>5</v>
      </c>
      <c r="BG7" s="10" t="s">
        <v>0</v>
      </c>
      <c r="BH7" s="24" t="s">
        <v>56</v>
      </c>
      <c r="BI7" s="24" t="s">
        <v>62</v>
      </c>
      <c r="BK7" s="10" t="s">
        <v>4</v>
      </c>
      <c r="BL7" s="10" t="s">
        <v>5</v>
      </c>
      <c r="BM7" s="10" t="s">
        <v>0</v>
      </c>
      <c r="BN7" s="24" t="s">
        <v>56</v>
      </c>
      <c r="BO7" s="24" t="s">
        <v>62</v>
      </c>
      <c r="BQ7" s="10" t="s">
        <v>4</v>
      </c>
      <c r="BR7" s="10" t="s">
        <v>5</v>
      </c>
      <c r="BS7" s="10" t="s">
        <v>0</v>
      </c>
      <c r="BT7" s="24" t="s">
        <v>56</v>
      </c>
      <c r="BU7" s="24" t="s">
        <v>62</v>
      </c>
      <c r="BW7" s="10" t="s">
        <v>4</v>
      </c>
      <c r="BX7" s="10" t="s">
        <v>5</v>
      </c>
      <c r="BY7" s="10" t="s">
        <v>0</v>
      </c>
      <c r="BZ7" s="24" t="s">
        <v>56</v>
      </c>
      <c r="CA7" s="24" t="s">
        <v>62</v>
      </c>
      <c r="CC7" s="10" t="s">
        <v>4</v>
      </c>
      <c r="CD7" s="10" t="s">
        <v>5</v>
      </c>
      <c r="CE7" s="10" t="s">
        <v>0</v>
      </c>
      <c r="CF7" s="24" t="s">
        <v>56</v>
      </c>
      <c r="CG7" s="24" t="s">
        <v>62</v>
      </c>
      <c r="CI7" s="10" t="s">
        <v>4</v>
      </c>
      <c r="CJ7" s="10" t="s">
        <v>5</v>
      </c>
      <c r="CK7" s="10" t="s">
        <v>0</v>
      </c>
      <c r="CL7" s="24" t="s">
        <v>56</v>
      </c>
      <c r="CM7" s="24" t="s">
        <v>62</v>
      </c>
      <c r="CN7" s="15"/>
      <c r="CO7" s="10" t="s">
        <v>4</v>
      </c>
      <c r="CP7" s="10" t="s">
        <v>5</v>
      </c>
      <c r="CQ7" s="10" t="s">
        <v>0</v>
      </c>
      <c r="CR7" s="24" t="s">
        <v>56</v>
      </c>
      <c r="CS7" s="24" t="s">
        <v>62</v>
      </c>
      <c r="CU7" s="10" t="s">
        <v>4</v>
      </c>
      <c r="CV7" s="10" t="s">
        <v>5</v>
      </c>
      <c r="CW7" s="10" t="s">
        <v>0</v>
      </c>
      <c r="CX7" s="24" t="s">
        <v>56</v>
      </c>
      <c r="CY7" s="24" t="s">
        <v>62</v>
      </c>
      <c r="DA7" s="66" t="s">
        <v>4</v>
      </c>
      <c r="DB7" s="66" t="s">
        <v>5</v>
      </c>
      <c r="DC7" s="66" t="s">
        <v>0</v>
      </c>
      <c r="DD7" s="62" t="s">
        <v>56</v>
      </c>
      <c r="DE7" s="24" t="s">
        <v>62</v>
      </c>
      <c r="DG7" s="10" t="s">
        <v>4</v>
      </c>
      <c r="DH7" s="10" t="s">
        <v>5</v>
      </c>
      <c r="DI7" s="10" t="s">
        <v>0</v>
      </c>
      <c r="DJ7" s="24" t="s">
        <v>56</v>
      </c>
      <c r="DK7" s="24" t="s">
        <v>62</v>
      </c>
      <c r="DL7" s="15"/>
      <c r="DM7" s="10" t="s">
        <v>4</v>
      </c>
      <c r="DN7" s="10" t="s">
        <v>5</v>
      </c>
      <c r="DO7" s="10" t="s">
        <v>0</v>
      </c>
      <c r="DP7" s="24" t="s">
        <v>56</v>
      </c>
      <c r="DQ7" s="24" t="s">
        <v>62</v>
      </c>
      <c r="DR7" s="15"/>
      <c r="DS7" s="10" t="s">
        <v>4</v>
      </c>
      <c r="DT7" s="10" t="s">
        <v>5</v>
      </c>
      <c r="DU7" s="10" t="s">
        <v>0</v>
      </c>
      <c r="DV7" s="24" t="s">
        <v>56</v>
      </c>
      <c r="DW7" s="24" t="s">
        <v>62</v>
      </c>
      <c r="DX7" s="15"/>
      <c r="DY7" s="10" t="s">
        <v>4</v>
      </c>
      <c r="DZ7" s="10" t="s">
        <v>5</v>
      </c>
      <c r="EA7" s="10" t="s">
        <v>0</v>
      </c>
      <c r="EB7" s="24" t="s">
        <v>56</v>
      </c>
      <c r="EC7" s="24" t="s">
        <v>62</v>
      </c>
      <c r="ED7" s="15"/>
      <c r="EE7" s="10" t="s">
        <v>4</v>
      </c>
      <c r="EF7" s="10" t="s">
        <v>5</v>
      </c>
      <c r="EG7" s="10" t="s">
        <v>0</v>
      </c>
      <c r="EH7" s="24" t="s">
        <v>56</v>
      </c>
      <c r="EI7" s="24" t="s">
        <v>62</v>
      </c>
      <c r="EJ7" s="15"/>
      <c r="EK7" s="10" t="s">
        <v>4</v>
      </c>
      <c r="EL7" s="10" t="s">
        <v>5</v>
      </c>
      <c r="EM7" s="10" t="s">
        <v>0</v>
      </c>
      <c r="EN7" s="24" t="s">
        <v>56</v>
      </c>
      <c r="EO7" s="24" t="s">
        <v>62</v>
      </c>
      <c r="EP7" s="15"/>
      <c r="EQ7" s="10" t="s">
        <v>4</v>
      </c>
      <c r="ER7" s="10" t="s">
        <v>5</v>
      </c>
      <c r="ES7" s="10" t="s">
        <v>0</v>
      </c>
      <c r="ET7" s="24" t="s">
        <v>56</v>
      </c>
      <c r="EU7" s="24" t="s">
        <v>62</v>
      </c>
      <c r="EV7" s="15"/>
      <c r="EW7" s="10" t="s">
        <v>4</v>
      </c>
      <c r="EX7" s="10" t="s">
        <v>5</v>
      </c>
      <c r="EY7" s="10" t="s">
        <v>0</v>
      </c>
      <c r="EZ7" s="24" t="s">
        <v>56</v>
      </c>
      <c r="FA7" s="24" t="s">
        <v>62</v>
      </c>
      <c r="FB7" s="15"/>
      <c r="FC7" s="10" t="s">
        <v>4</v>
      </c>
      <c r="FD7" s="10" t="s">
        <v>5</v>
      </c>
      <c r="FE7" s="10" t="s">
        <v>0</v>
      </c>
      <c r="FF7" s="24" t="s">
        <v>56</v>
      </c>
      <c r="FG7" s="24" t="s">
        <v>62</v>
      </c>
    </row>
    <row r="8" spans="1:163" ht="12">
      <c r="A8" s="2">
        <v>41183</v>
      </c>
      <c r="C8" s="19"/>
      <c r="D8" s="19">
        <v>281850</v>
      </c>
      <c r="E8" s="19">
        <f aca="true" t="shared" si="0" ref="E8:E27">C8+D8</f>
        <v>281850</v>
      </c>
      <c r="F8" s="19">
        <v>45485</v>
      </c>
      <c r="G8" s="19">
        <v>41136</v>
      </c>
      <c r="H8" s="19"/>
      <c r="I8" s="54">
        <f>'2009D Academic'!I8</f>
        <v>0</v>
      </c>
      <c r="J8" s="19">
        <f>'2009D Academic'!J8</f>
        <v>28468.597469999997</v>
      </c>
      <c r="K8" s="19">
        <f aca="true" t="shared" si="1" ref="K8:K27">I8+J8</f>
        <v>28468.597469999997</v>
      </c>
      <c r="L8" s="19">
        <f>'2009D Academic'!L8</f>
        <v>4594.267007</v>
      </c>
      <c r="M8" s="19">
        <f>'2009D Academic'!M8</f>
        <v>4154.991043200001</v>
      </c>
      <c r="N8" s="19"/>
      <c r="P8" s="18">
        <f>V8+AB8+AH8+AN8+AT8+AZ8+BF8+BL8+BR8+BX8+CD8+CJ8+CP8+CV8+DB8+DH8+DN8+DT8+DZ8+EF8+EL8+ER8+EX8+FD8</f>
        <v>253381.487085</v>
      </c>
      <c r="Q8" s="18">
        <f>O8+P8</f>
        <v>253381.487085</v>
      </c>
      <c r="R8" s="18">
        <f aca="true" t="shared" si="2" ref="R8:R27">X8+AD8+AJ8+AP8+AV8+BB8+BH8+BN8+BT8+BZ8+CF8+CL8+CR8+CX8+DD8+DJ8+DP8+DV8+EB8+EH8+EN8+ET8+EZ8+FF8</f>
        <v>40890.74663850001</v>
      </c>
      <c r="S8" s="18">
        <f aca="true" t="shared" si="3" ref="S8:S27">Y8+AE8+AK8+AQ8+AW8+BC8+BI8+BO8+BU8+CA8+CG8+CM8+CS8+CY8+DE8+DK8+DQ8+DW8+EC8+EI8+EO8+EU8+FA8+FG8</f>
        <v>36981.0212976</v>
      </c>
      <c r="U8" s="18"/>
      <c r="V8" s="18">
        <f>D8*40.26828/100</f>
        <v>113496.14717999999</v>
      </c>
      <c r="W8" s="18">
        <f>U8+V8</f>
        <v>113496.14717999999</v>
      </c>
      <c r="X8" s="19">
        <f>V$6*$F8</f>
        <v>18316.027158</v>
      </c>
      <c r="Y8" s="19">
        <f aca="true" t="shared" si="4" ref="Y8:Y27">V$6*$G8</f>
        <v>16564.7596608</v>
      </c>
      <c r="Z8" s="18"/>
      <c r="AA8" s="18"/>
      <c r="AB8" s="18">
        <f>D8*1.8091/100</f>
        <v>5098.94835</v>
      </c>
      <c r="AC8" s="18">
        <f>AA8+AB8</f>
        <v>5098.94835</v>
      </c>
      <c r="AD8" s="19">
        <f>AB$6*$F8</f>
        <v>822.869135</v>
      </c>
      <c r="AE8" s="19">
        <f aca="true" t="shared" si="5" ref="AE8:AE27">AB$6*$G8</f>
        <v>744.191376</v>
      </c>
      <c r="AF8" s="18"/>
      <c r="AG8" s="18"/>
      <c r="AH8" s="18">
        <f>D8*4.23409/100</f>
        <v>11933.782665</v>
      </c>
      <c r="AI8" s="18">
        <f>AG8+AH8</f>
        <v>11933.782665</v>
      </c>
      <c r="AJ8" s="19">
        <f>AH$6*$F8</f>
        <v>1925.8758365</v>
      </c>
      <c r="AK8" s="19">
        <f aca="true" t="shared" si="6" ref="AK8:AK27">AH$6*$G8</f>
        <v>1741.7352624</v>
      </c>
      <c r="AL8" s="18"/>
      <c r="AM8" s="18"/>
      <c r="AN8" s="18">
        <f>D8*0.30633/100</f>
        <v>863.3911049999999</v>
      </c>
      <c r="AO8" s="18">
        <f>AM8+AN8</f>
        <v>863.3911049999999</v>
      </c>
      <c r="AP8" s="19">
        <f>AN$6*$F8</f>
        <v>139.3342005</v>
      </c>
      <c r="AQ8" s="19">
        <f aca="true" t="shared" si="7" ref="AQ8:AQ27">AN$6*$G8</f>
        <v>126.0119088</v>
      </c>
      <c r="AR8" s="18"/>
      <c r="AS8" s="18"/>
      <c r="AT8" s="18">
        <f>D8*6.49366/100</f>
        <v>18302.38071</v>
      </c>
      <c r="AU8" s="18">
        <f>AS8+AT8</f>
        <v>18302.38071</v>
      </c>
      <c r="AV8" s="19">
        <f>AT$6*$F8</f>
        <v>2953.641251</v>
      </c>
      <c r="AW8" s="19">
        <f aca="true" t="shared" si="8" ref="AW8:AW27">AT$6*$G8</f>
        <v>2671.2319776</v>
      </c>
      <c r="AX8" s="18"/>
      <c r="AY8" s="18"/>
      <c r="AZ8" s="18">
        <f>D8*0.08382/100</f>
        <v>236.24667000000002</v>
      </c>
      <c r="BA8" s="18">
        <f>AY8+AZ8</f>
        <v>236.24667000000002</v>
      </c>
      <c r="BB8" s="19">
        <f>AZ$6*$F8</f>
        <v>38.125527</v>
      </c>
      <c r="BC8" s="19">
        <f aca="true" t="shared" si="9" ref="BC8:BC27">AZ$6*$G8</f>
        <v>34.4801952</v>
      </c>
      <c r="BD8" s="18"/>
      <c r="BE8" s="18"/>
      <c r="BF8" s="18">
        <f>D8*0.1264/100</f>
        <v>356.25840000000005</v>
      </c>
      <c r="BG8" s="18">
        <f>BE8+BF8</f>
        <v>356.25840000000005</v>
      </c>
      <c r="BH8" s="19">
        <f>BF$6*$F8</f>
        <v>57.49303999999999</v>
      </c>
      <c r="BI8" s="19">
        <f aca="true" t="shared" si="10" ref="BI8:BI27">BF$6*$G8</f>
        <v>51.995903999999996</v>
      </c>
      <c r="BJ8" s="18"/>
      <c r="BK8" s="18"/>
      <c r="BL8" s="18">
        <f>D8*5.15623/100</f>
        <v>14532.834255</v>
      </c>
      <c r="BM8" s="18">
        <f>BK8+BL8</f>
        <v>14532.834255</v>
      </c>
      <c r="BN8" s="19">
        <f>BL$6*$F8</f>
        <v>2345.3112155</v>
      </c>
      <c r="BO8" s="19">
        <f aca="true" t="shared" si="11" ref="BO8:BO27">BL$6*$G8</f>
        <v>2121.0667728</v>
      </c>
      <c r="BP8" s="18"/>
      <c r="BQ8" s="18"/>
      <c r="BR8" s="18">
        <f>D8*0.88441/100</f>
        <v>2492.709585</v>
      </c>
      <c r="BS8" s="18">
        <f>BQ8+BR8</f>
        <v>2492.709585</v>
      </c>
      <c r="BT8" s="19">
        <f>BR$6*$F8</f>
        <v>402.2738885</v>
      </c>
      <c r="BU8" s="19">
        <f aca="true" t="shared" si="12" ref="BU8:BU27">BR$6*$G8</f>
        <v>363.81089760000003</v>
      </c>
      <c r="BV8" s="18"/>
      <c r="BW8" s="18"/>
      <c r="BX8" s="18">
        <f>D8*0.15756/100</f>
        <v>444.08286</v>
      </c>
      <c r="BY8" s="18">
        <f>BW8+BX8</f>
        <v>444.08286</v>
      </c>
      <c r="BZ8" s="19">
        <f>BX$6*$F8</f>
        <v>71.66616599999999</v>
      </c>
      <c r="CA8" s="19">
        <f aca="true" t="shared" si="13" ref="CA8:CA27">BX$6*$G8</f>
        <v>64.8138816</v>
      </c>
      <c r="CB8" s="18"/>
      <c r="CC8" s="18"/>
      <c r="CD8" s="18">
        <f>D8*1.83309/100</f>
        <v>5166.564165000001</v>
      </c>
      <c r="CE8" s="18">
        <f>CC8+CD8</f>
        <v>5166.564165000001</v>
      </c>
      <c r="CF8" s="19">
        <f>CD$6*$F8</f>
        <v>833.7809865</v>
      </c>
      <c r="CG8" s="19">
        <f aca="true" t="shared" si="14" ref="CG8:CG27">CD$6*$G8</f>
        <v>754.0599024</v>
      </c>
      <c r="CH8" s="18"/>
      <c r="CI8" s="18"/>
      <c r="CJ8" s="18">
        <f>D8*0.88668/100</f>
        <v>2499.10758</v>
      </c>
      <c r="CK8" s="18">
        <f>CI8+CJ8</f>
        <v>2499.10758</v>
      </c>
      <c r="CL8" s="19">
        <f>CJ$6*$F8</f>
        <v>403.30639799999994</v>
      </c>
      <c r="CM8" s="19">
        <f aca="true" t="shared" si="15" ref="CM8:CM27">CJ$6*$G8</f>
        <v>364.74468479999996</v>
      </c>
      <c r="CN8" s="18"/>
      <c r="CO8" s="18"/>
      <c r="CP8" s="18">
        <f>D8*1.26751/100</f>
        <v>3572.476935</v>
      </c>
      <c r="CQ8" s="18">
        <f>CO8+CP8</f>
        <v>3572.476935</v>
      </c>
      <c r="CR8" s="19">
        <f>CP$6*$F8</f>
        <v>576.5269235</v>
      </c>
      <c r="CS8" s="19">
        <f aca="true" t="shared" si="16" ref="CS8:CS27">CP$6*$G8</f>
        <v>521.4029136</v>
      </c>
      <c r="CT8" s="18"/>
      <c r="CU8" s="18"/>
      <c r="CV8" s="18">
        <f>D8*2.38279/100</f>
        <v>6715.893615</v>
      </c>
      <c r="CW8" s="18">
        <f>CU8+CV8</f>
        <v>6715.893615</v>
      </c>
      <c r="CX8" s="19">
        <f>CV$6*$F8</f>
        <v>1083.8120314999999</v>
      </c>
      <c r="CY8" s="19">
        <f aca="true" t="shared" si="17" ref="CY8:CY27">CV$6*$G8</f>
        <v>980.1844944</v>
      </c>
      <c r="CZ8" s="18"/>
      <c r="DA8" s="67"/>
      <c r="DB8" s="67">
        <f>D8*1.83593/100</f>
        <v>5174.568705000001</v>
      </c>
      <c r="DC8" s="67">
        <f>DA8+DB8</f>
        <v>5174.568705000001</v>
      </c>
      <c r="DD8" s="68">
        <f>DB$6*$F8</f>
        <v>835.0727605</v>
      </c>
      <c r="DE8" s="19">
        <f aca="true" t="shared" si="18" ref="DE8:DE27">DB$6*$G8</f>
        <v>755.2281648</v>
      </c>
      <c r="DF8" s="18"/>
      <c r="DG8" s="18"/>
      <c r="DH8" s="18">
        <f>D8*0.00114/100</f>
        <v>3.21309</v>
      </c>
      <c r="DI8" s="18">
        <f>DG8+DH8</f>
        <v>3.21309</v>
      </c>
      <c r="DJ8" s="19">
        <f>DH$6*$F8</f>
        <v>0.518529</v>
      </c>
      <c r="DK8" s="19">
        <f aca="true" t="shared" si="19" ref="DK8:DK27">DH$6*$G8</f>
        <v>0.4689504</v>
      </c>
      <c r="DL8" s="18"/>
      <c r="DM8" s="18"/>
      <c r="DN8" s="18">
        <f>D8*0.01006/100</f>
        <v>28.354110000000002</v>
      </c>
      <c r="DO8" s="18">
        <f>DM8+DN8</f>
        <v>28.354110000000002</v>
      </c>
      <c r="DP8" s="19">
        <f>DN$6*$F8</f>
        <v>4.575791000000001</v>
      </c>
      <c r="DQ8" s="19">
        <f aca="true" t="shared" si="20" ref="DQ8:DQ27">DN$6*$G8</f>
        <v>4.1382816</v>
      </c>
      <c r="DR8" s="18"/>
      <c r="DS8" s="18"/>
      <c r="DT8" s="18">
        <f>D8*0.11742/100</f>
        <v>330.94827</v>
      </c>
      <c r="DU8" s="18">
        <f>DS8+DT8</f>
        <v>330.94827</v>
      </c>
      <c r="DV8" s="19">
        <f>DT$6*$F8</f>
        <v>53.408487</v>
      </c>
      <c r="DW8" s="19">
        <f aca="true" t="shared" si="21" ref="DW8:DW27">DT$6*$G8</f>
        <v>48.3018912</v>
      </c>
      <c r="DX8" s="18"/>
      <c r="DY8" s="18"/>
      <c r="DZ8" s="18">
        <f>D8*0.50913/100</f>
        <v>1434.982905</v>
      </c>
      <c r="EA8" s="18">
        <f>DY8+DZ8</f>
        <v>1434.982905</v>
      </c>
      <c r="EB8" s="19">
        <f>DZ$6*$F8</f>
        <v>231.5777805</v>
      </c>
      <c r="EC8" s="19">
        <f aca="true" t="shared" si="22" ref="EC8:EC27">DZ$6*$G8</f>
        <v>209.4357168</v>
      </c>
      <c r="ED8" s="18"/>
      <c r="EE8" s="18"/>
      <c r="EF8" s="18">
        <f>D8*0.13411/100</f>
        <v>377.989035</v>
      </c>
      <c r="EG8" s="18">
        <f>EE8+EF8</f>
        <v>377.989035</v>
      </c>
      <c r="EH8" s="19">
        <f>EF$6*$F8</f>
        <v>60.9999335</v>
      </c>
      <c r="EI8" s="19">
        <f aca="true" t="shared" si="23" ref="EI8:EI27">EF$6*$G8</f>
        <v>55.1674896</v>
      </c>
      <c r="EJ8" s="18"/>
      <c r="EK8" s="18"/>
      <c r="EL8" s="18">
        <f>D8*2.82949/100</f>
        <v>7974.917564999999</v>
      </c>
      <c r="EM8" s="18">
        <f>EK8+EL8</f>
        <v>7974.917564999999</v>
      </c>
      <c r="EN8" s="19">
        <f>EL$6*$F8</f>
        <v>1286.9935265000001</v>
      </c>
      <c r="EO8" s="19">
        <f aca="true" t="shared" si="24" ref="EO8:EO27">EL$6*$G8</f>
        <v>1163.9390064000002</v>
      </c>
      <c r="EP8" s="18"/>
      <c r="EQ8" s="18"/>
      <c r="ER8" s="18">
        <f>D8*17.82682/100</f>
        <v>50244.89217</v>
      </c>
      <c r="ES8" s="18">
        <f>EQ8+ER8</f>
        <v>50244.89217</v>
      </c>
      <c r="ET8" s="19">
        <f>ER$6*$F8</f>
        <v>8108.529076999999</v>
      </c>
      <c r="EU8" s="19">
        <f aca="true" t="shared" si="25" ref="EU8:EU27">ER$6*$G8</f>
        <v>7333.2406752</v>
      </c>
      <c r="EV8" s="18"/>
      <c r="EW8" s="18"/>
      <c r="EX8" s="18">
        <f>D8*0.74536/100</f>
        <v>2100.79716</v>
      </c>
      <c r="EY8" s="18">
        <f>EW8+EX8</f>
        <v>2100.79716</v>
      </c>
      <c r="EZ8" s="19">
        <f>EX$6*$F8</f>
        <v>339.026996</v>
      </c>
      <c r="FA8" s="19">
        <f aca="true" t="shared" si="26" ref="FA8:FA27">EX$6*$G8</f>
        <v>306.6112896</v>
      </c>
      <c r="FB8" s="18"/>
      <c r="FC8" s="25"/>
      <c r="FD8" s="18"/>
      <c r="FE8" s="18"/>
      <c r="FF8" s="18"/>
      <c r="FG8" s="19">
        <f aca="true" t="shared" si="27" ref="FG8:FG27">FD$6*$G8</f>
        <v>0</v>
      </c>
    </row>
    <row r="9" spans="1:163" ht="12">
      <c r="A9" s="2">
        <v>41365</v>
      </c>
      <c r="C9" s="19">
        <v>45000</v>
      </c>
      <c r="D9" s="19">
        <v>281850</v>
      </c>
      <c r="E9" s="19">
        <f t="shared" si="0"/>
        <v>326850</v>
      </c>
      <c r="F9" s="19">
        <v>45485</v>
      </c>
      <c r="G9" s="19">
        <v>41136</v>
      </c>
      <c r="H9" s="19"/>
      <c r="I9" s="54">
        <f>'2009D Academic'!I9</f>
        <v>4545.2789999999995</v>
      </c>
      <c r="J9" s="19">
        <f>'2009D Academic'!J9</f>
        <v>28468.597469999997</v>
      </c>
      <c r="K9" s="19">
        <f t="shared" si="1"/>
        <v>33013.876469999996</v>
      </c>
      <c r="L9" s="19">
        <f>'2009D Academic'!L9</f>
        <v>4594.267007</v>
      </c>
      <c r="M9" s="19">
        <f>'2009D Academic'!M9</f>
        <v>4154.991043200001</v>
      </c>
      <c r="N9" s="19"/>
      <c r="O9" s="18">
        <f>U9+AA9+AG9+AM9+AS9+AY9+BE9+BK9+BQ9+BW9+CC9+CI9+CO9+CU9+DA9+DG9+DM9+DS9+DY9+EE9+EK9+EQ9+EW9+FC9</f>
        <v>40454.73449999999</v>
      </c>
      <c r="P9" s="18">
        <f>V9+AB9+AH9+AN9+AT9+AZ9+BF9+BL9+BR9+BX9+CD9+CJ9+CP9+CV9+DB9+DH9+DN9+DT9+DZ9+EF9+EL9+ER9+EX9+FD9</f>
        <v>253381.487085</v>
      </c>
      <c r="Q9" s="18">
        <f>O9+P9</f>
        <v>293836.221585</v>
      </c>
      <c r="R9" s="18">
        <f t="shared" si="2"/>
        <v>40890.74663850001</v>
      </c>
      <c r="S9" s="18">
        <f t="shared" si="3"/>
        <v>36981.0212976</v>
      </c>
      <c r="U9" s="18">
        <f>C9*40.26828/100</f>
        <v>18120.726</v>
      </c>
      <c r="V9" s="18">
        <f>D9*40.26828/100</f>
        <v>113496.14717999999</v>
      </c>
      <c r="W9" s="18">
        <f>U9+V9</f>
        <v>131616.87318</v>
      </c>
      <c r="X9" s="19">
        <f>V$6*$F9</f>
        <v>18316.027158</v>
      </c>
      <c r="Y9" s="19">
        <f t="shared" si="4"/>
        <v>16564.7596608</v>
      </c>
      <c r="Z9" s="18"/>
      <c r="AA9" s="18">
        <f>C9*1.8091/100</f>
        <v>814.095</v>
      </c>
      <c r="AB9" s="18">
        <f>D9*1.8091/100</f>
        <v>5098.94835</v>
      </c>
      <c r="AC9" s="18">
        <f>AA9+AB9</f>
        <v>5913.04335</v>
      </c>
      <c r="AD9" s="19">
        <f>AB$6*$F9</f>
        <v>822.869135</v>
      </c>
      <c r="AE9" s="19">
        <f t="shared" si="5"/>
        <v>744.191376</v>
      </c>
      <c r="AF9" s="18"/>
      <c r="AG9" s="18">
        <f>C9*4.23409/100</f>
        <v>1905.3405000000002</v>
      </c>
      <c r="AH9" s="18">
        <f>D9*4.23409/100</f>
        <v>11933.782665</v>
      </c>
      <c r="AI9" s="18">
        <f>AG9+AH9</f>
        <v>13839.123165</v>
      </c>
      <c r="AJ9" s="19">
        <f>AH$6*$F9</f>
        <v>1925.8758365</v>
      </c>
      <c r="AK9" s="19">
        <f t="shared" si="6"/>
        <v>1741.7352624</v>
      </c>
      <c r="AL9" s="18"/>
      <c r="AM9" s="18">
        <f>C9*0.30633/100</f>
        <v>137.8485</v>
      </c>
      <c r="AN9" s="18">
        <f>D9*0.30633/100</f>
        <v>863.3911049999999</v>
      </c>
      <c r="AO9" s="18">
        <f>AM9+AN9</f>
        <v>1001.239605</v>
      </c>
      <c r="AP9" s="19">
        <f>AN$6*$F9</f>
        <v>139.3342005</v>
      </c>
      <c r="AQ9" s="19">
        <f t="shared" si="7"/>
        <v>126.0119088</v>
      </c>
      <c r="AR9" s="18"/>
      <c r="AS9" s="18">
        <f>C9*6.49366/100</f>
        <v>2922.147</v>
      </c>
      <c r="AT9" s="18">
        <f>D9*6.49366/100</f>
        <v>18302.38071</v>
      </c>
      <c r="AU9" s="18">
        <f>AS9+AT9</f>
        <v>21224.527710000002</v>
      </c>
      <c r="AV9" s="19">
        <f>AT$6*$F9</f>
        <v>2953.641251</v>
      </c>
      <c r="AW9" s="19">
        <f t="shared" si="8"/>
        <v>2671.2319776</v>
      </c>
      <c r="AX9" s="18"/>
      <c r="AY9" s="18">
        <f>C9*0.08382/100</f>
        <v>37.719</v>
      </c>
      <c r="AZ9" s="18">
        <f>D9*0.08382/100</f>
        <v>236.24667000000002</v>
      </c>
      <c r="BA9" s="18">
        <f>AY9+AZ9</f>
        <v>273.96567000000005</v>
      </c>
      <c r="BB9" s="19">
        <f>AZ$6*$F9</f>
        <v>38.125527</v>
      </c>
      <c r="BC9" s="19">
        <f t="shared" si="9"/>
        <v>34.4801952</v>
      </c>
      <c r="BD9" s="18"/>
      <c r="BE9" s="18">
        <f>C9*0.1264/100</f>
        <v>56.88000000000001</v>
      </c>
      <c r="BF9" s="18">
        <f>D9*0.1264/100</f>
        <v>356.25840000000005</v>
      </c>
      <c r="BG9" s="18">
        <f>BE9+BF9</f>
        <v>413.13840000000005</v>
      </c>
      <c r="BH9" s="19">
        <f>BF$6*$F9</f>
        <v>57.49303999999999</v>
      </c>
      <c r="BI9" s="19">
        <f t="shared" si="10"/>
        <v>51.995903999999996</v>
      </c>
      <c r="BJ9" s="18"/>
      <c r="BK9" s="18">
        <f>C9*5.15623/100</f>
        <v>2320.3035</v>
      </c>
      <c r="BL9" s="18">
        <f>D9*5.15623/100</f>
        <v>14532.834255</v>
      </c>
      <c r="BM9" s="18">
        <f>BK9+BL9</f>
        <v>16853.137755</v>
      </c>
      <c r="BN9" s="19">
        <f>BL$6*$F9</f>
        <v>2345.3112155</v>
      </c>
      <c r="BO9" s="19">
        <f t="shared" si="11"/>
        <v>2121.0667728</v>
      </c>
      <c r="BP9" s="18"/>
      <c r="BQ9" s="18">
        <f>C9*0.88441/100</f>
        <v>397.9845</v>
      </c>
      <c r="BR9" s="18">
        <f>D9*0.88441/100</f>
        <v>2492.709585</v>
      </c>
      <c r="BS9" s="18">
        <f>BQ9+BR9</f>
        <v>2890.694085</v>
      </c>
      <c r="BT9" s="19">
        <f>BR$6*$F9</f>
        <v>402.2738885</v>
      </c>
      <c r="BU9" s="19">
        <f t="shared" si="12"/>
        <v>363.81089760000003</v>
      </c>
      <c r="BV9" s="18"/>
      <c r="BW9" s="18">
        <f>C9*0.15756/100</f>
        <v>70.902</v>
      </c>
      <c r="BX9" s="18">
        <f>D9*0.15756/100</f>
        <v>444.08286</v>
      </c>
      <c r="BY9" s="18">
        <f>BW9+BX9</f>
        <v>514.98486</v>
      </c>
      <c r="BZ9" s="19">
        <f>BX$6*$F9</f>
        <v>71.66616599999999</v>
      </c>
      <c r="CA9" s="19">
        <f t="shared" si="13"/>
        <v>64.8138816</v>
      </c>
      <c r="CB9" s="18"/>
      <c r="CC9" s="18">
        <f>C9*1.83309/100</f>
        <v>824.8905</v>
      </c>
      <c r="CD9" s="18">
        <f>D9*1.83309/100</f>
        <v>5166.564165000001</v>
      </c>
      <c r="CE9" s="18">
        <f>CC9+CD9</f>
        <v>5991.454665000001</v>
      </c>
      <c r="CF9" s="19">
        <f>CD$6*$F9</f>
        <v>833.7809865</v>
      </c>
      <c r="CG9" s="19">
        <f t="shared" si="14"/>
        <v>754.0599024</v>
      </c>
      <c r="CH9" s="18"/>
      <c r="CI9" s="18">
        <f>C9*0.88668/100</f>
        <v>399.006</v>
      </c>
      <c r="CJ9" s="18">
        <f>D9*0.88668/100</f>
        <v>2499.10758</v>
      </c>
      <c r="CK9" s="18">
        <f>CI9+CJ9</f>
        <v>2898.1135799999997</v>
      </c>
      <c r="CL9" s="19">
        <f>CJ$6*$F9</f>
        <v>403.30639799999994</v>
      </c>
      <c r="CM9" s="19">
        <f t="shared" si="15"/>
        <v>364.74468479999996</v>
      </c>
      <c r="CN9" s="18"/>
      <c r="CO9" s="18">
        <f>C9*1.26751/100</f>
        <v>570.3795</v>
      </c>
      <c r="CP9" s="18">
        <f>D9*1.26751/100</f>
        <v>3572.476935</v>
      </c>
      <c r="CQ9" s="18">
        <f>CO9+CP9</f>
        <v>4142.856435</v>
      </c>
      <c r="CR9" s="19">
        <f>CP$6*$F9</f>
        <v>576.5269235</v>
      </c>
      <c r="CS9" s="19">
        <f t="shared" si="16"/>
        <v>521.4029136</v>
      </c>
      <c r="CT9" s="18"/>
      <c r="CU9" s="18">
        <f>C9*2.38279/100</f>
        <v>1072.2555</v>
      </c>
      <c r="CV9" s="18">
        <f>D9*2.38279/100</f>
        <v>6715.893615</v>
      </c>
      <c r="CW9" s="18">
        <f>CU9+CV9</f>
        <v>7788.149115</v>
      </c>
      <c r="CX9" s="19">
        <f>CV$6*$F9</f>
        <v>1083.8120314999999</v>
      </c>
      <c r="CY9" s="19">
        <f t="shared" si="17"/>
        <v>980.1844944</v>
      </c>
      <c r="CZ9" s="18"/>
      <c r="DA9" s="67">
        <f>C9*1.83593/100</f>
        <v>826.1685000000001</v>
      </c>
      <c r="DB9" s="67">
        <f>D9*1.83593/100</f>
        <v>5174.568705000001</v>
      </c>
      <c r="DC9" s="67">
        <f>DA9+DB9</f>
        <v>6000.737205</v>
      </c>
      <c r="DD9" s="68">
        <f>DB$6*$F9</f>
        <v>835.0727605</v>
      </c>
      <c r="DE9" s="19">
        <f t="shared" si="18"/>
        <v>755.2281648</v>
      </c>
      <c r="DF9" s="18"/>
      <c r="DG9" s="18">
        <f>C9*0.00114/100</f>
        <v>0.513</v>
      </c>
      <c r="DH9" s="18">
        <f>D9*0.00114/100</f>
        <v>3.21309</v>
      </c>
      <c r="DI9" s="18">
        <f>DG9+DH9</f>
        <v>3.7260899999999997</v>
      </c>
      <c r="DJ9" s="19">
        <f>DH$6*$F9</f>
        <v>0.518529</v>
      </c>
      <c r="DK9" s="19">
        <f t="shared" si="19"/>
        <v>0.4689504</v>
      </c>
      <c r="DL9" s="18"/>
      <c r="DM9" s="18">
        <f>C9*0.01006/100</f>
        <v>4.527</v>
      </c>
      <c r="DN9" s="18">
        <f>D9*0.01006/100</f>
        <v>28.354110000000002</v>
      </c>
      <c r="DO9" s="18">
        <f>DM9+DN9</f>
        <v>32.88111</v>
      </c>
      <c r="DP9" s="19">
        <f>DN$6*$F9</f>
        <v>4.575791000000001</v>
      </c>
      <c r="DQ9" s="19">
        <f t="shared" si="20"/>
        <v>4.1382816</v>
      </c>
      <c r="DR9" s="18"/>
      <c r="DS9" s="18">
        <f>C9*0.11742/100</f>
        <v>52.839</v>
      </c>
      <c r="DT9" s="18">
        <f>D9*0.11742/100</f>
        <v>330.94827</v>
      </c>
      <c r="DU9" s="18">
        <f>DS9+DT9</f>
        <v>383.78727</v>
      </c>
      <c r="DV9" s="19">
        <f>DT$6*$F9</f>
        <v>53.408487</v>
      </c>
      <c r="DW9" s="19">
        <f t="shared" si="21"/>
        <v>48.3018912</v>
      </c>
      <c r="DX9" s="18"/>
      <c r="DY9" s="18">
        <f>C9*0.50913/100</f>
        <v>229.1085</v>
      </c>
      <c r="DZ9" s="18">
        <f>D9*0.50913/100</f>
        <v>1434.982905</v>
      </c>
      <c r="EA9" s="18">
        <f>DY9+DZ9</f>
        <v>1664.0914050000001</v>
      </c>
      <c r="EB9" s="19">
        <f>DZ$6*$F9</f>
        <v>231.5777805</v>
      </c>
      <c r="EC9" s="19">
        <f t="shared" si="22"/>
        <v>209.4357168</v>
      </c>
      <c r="ED9" s="18"/>
      <c r="EE9" s="18">
        <f>C9*0.13411/100</f>
        <v>60.349500000000006</v>
      </c>
      <c r="EF9" s="18">
        <f>D9*0.13411/100</f>
        <v>377.989035</v>
      </c>
      <c r="EG9" s="18">
        <f>EE9+EF9</f>
        <v>438.338535</v>
      </c>
      <c r="EH9" s="19">
        <f>EF$6*$F9</f>
        <v>60.9999335</v>
      </c>
      <c r="EI9" s="19">
        <f t="shared" si="23"/>
        <v>55.1674896</v>
      </c>
      <c r="EJ9" s="18"/>
      <c r="EK9" s="18">
        <f>C9*2.82949/100</f>
        <v>1273.2704999999999</v>
      </c>
      <c r="EL9" s="18">
        <f>D9*2.82949/100</f>
        <v>7974.917564999999</v>
      </c>
      <c r="EM9" s="18">
        <f>EK9+EL9</f>
        <v>9248.188064999998</v>
      </c>
      <c r="EN9" s="19">
        <f>EL$6*$F9</f>
        <v>1286.9935265000001</v>
      </c>
      <c r="EO9" s="19">
        <f t="shared" si="24"/>
        <v>1163.9390064000002</v>
      </c>
      <c r="EP9" s="18"/>
      <c r="EQ9" s="18">
        <f>C9*17.82682/100</f>
        <v>8022.069</v>
      </c>
      <c r="ER9" s="18">
        <f>D9*17.82682/100</f>
        <v>50244.89217</v>
      </c>
      <c r="ES9" s="18">
        <f>EQ9+ER9</f>
        <v>58266.96117</v>
      </c>
      <c r="ET9" s="19">
        <f>ER$6*$F9</f>
        <v>8108.529076999999</v>
      </c>
      <c r="EU9" s="19">
        <f t="shared" si="25"/>
        <v>7333.2406752</v>
      </c>
      <c r="EV9" s="18"/>
      <c r="EW9" s="18">
        <f>C9*0.74536/100</f>
        <v>335.41200000000003</v>
      </c>
      <c r="EX9" s="18">
        <f>D9*0.74536/100</f>
        <v>2100.79716</v>
      </c>
      <c r="EY9" s="18">
        <f>EW9+EX9</f>
        <v>2436.2091600000003</v>
      </c>
      <c r="EZ9" s="19">
        <f>EX$6*$F9</f>
        <v>339.026996</v>
      </c>
      <c r="FA9" s="19">
        <f t="shared" si="26"/>
        <v>306.6112896</v>
      </c>
      <c r="FB9" s="18"/>
      <c r="FC9" s="25"/>
      <c r="FD9" s="18"/>
      <c r="FE9" s="18"/>
      <c r="FF9" s="18"/>
      <c r="FG9" s="19">
        <f t="shared" si="27"/>
        <v>0</v>
      </c>
    </row>
    <row r="10" spans="1:163" ht="12">
      <c r="A10" s="2">
        <v>41548</v>
      </c>
      <c r="B10" s="11"/>
      <c r="C10" s="19"/>
      <c r="D10" s="19">
        <v>281175</v>
      </c>
      <c r="E10" s="19">
        <f t="shared" si="0"/>
        <v>281175</v>
      </c>
      <c r="F10" s="19">
        <v>45485</v>
      </c>
      <c r="G10" s="19">
        <v>41136</v>
      </c>
      <c r="H10" s="19"/>
      <c r="I10" s="54">
        <f>'2009D Academic'!I10</f>
        <v>0</v>
      </c>
      <c r="J10" s="19">
        <f>'2009D Academic'!J10</f>
        <v>28400.418285</v>
      </c>
      <c r="K10" s="19">
        <f t="shared" si="1"/>
        <v>28400.418285</v>
      </c>
      <c r="L10" s="19">
        <f>'2009D Academic'!L10</f>
        <v>4594.267007</v>
      </c>
      <c r="M10" s="19">
        <f>'2009D Academic'!M10</f>
        <v>4154.991043200001</v>
      </c>
      <c r="N10" s="19"/>
      <c r="P10" s="18">
        <f aca="true" t="shared" si="28" ref="P10:P27">V10+AB10+AH10+AN10+AT10+AZ10+BF10+BL10+BR10+BX10+CD10+CJ10+CP10+CV10+DB10+DH10+DN10+DT10+DZ10+EF10+EL10+ER10+EX10+FD10</f>
        <v>252774.66606750002</v>
      </c>
      <c r="Q10" s="18">
        <f aca="true" t="shared" si="29" ref="Q10:Q27">O10+P10</f>
        <v>252774.66606750002</v>
      </c>
      <c r="R10" s="18">
        <f t="shared" si="2"/>
        <v>40890.74663850001</v>
      </c>
      <c r="S10" s="18">
        <f t="shared" si="3"/>
        <v>36981.0212976</v>
      </c>
      <c r="U10" s="18">
        <f aca="true" t="shared" si="30" ref="U10:U27">C10*40.26828/100</f>
        <v>0</v>
      </c>
      <c r="V10" s="18">
        <f aca="true" t="shared" si="31" ref="V10:V27">D10*40.26828/100</f>
        <v>113224.33628999999</v>
      </c>
      <c r="W10" s="18">
        <f aca="true" t="shared" si="32" ref="W10:W27">U10+V10</f>
        <v>113224.33628999999</v>
      </c>
      <c r="X10" s="19">
        <f aca="true" t="shared" si="33" ref="X10:X27">V$6*$F10</f>
        <v>18316.027158</v>
      </c>
      <c r="Y10" s="19">
        <f t="shared" si="4"/>
        <v>16564.7596608</v>
      </c>
      <c r="Z10" s="18"/>
      <c r="AA10" s="18">
        <f aca="true" t="shared" si="34" ref="AA10:AA27">C10*1.8091/100</f>
        <v>0</v>
      </c>
      <c r="AB10" s="18">
        <f aca="true" t="shared" si="35" ref="AB10:AB27">D10*1.8091/100</f>
        <v>5086.736925</v>
      </c>
      <c r="AC10" s="18">
        <f aca="true" t="shared" si="36" ref="AC10:AC27">AA10+AB10</f>
        <v>5086.736925</v>
      </c>
      <c r="AD10" s="19">
        <f aca="true" t="shared" si="37" ref="AD10:AD27">AB$6*$F10</f>
        <v>822.869135</v>
      </c>
      <c r="AE10" s="19">
        <f t="shared" si="5"/>
        <v>744.191376</v>
      </c>
      <c r="AF10" s="18"/>
      <c r="AG10" s="18">
        <f aca="true" t="shared" si="38" ref="AG10:AG27">C10*4.23409/100</f>
        <v>0</v>
      </c>
      <c r="AH10" s="18">
        <f aca="true" t="shared" si="39" ref="AH10:AH27">D10*4.23409/100</f>
        <v>11905.2025575</v>
      </c>
      <c r="AI10" s="18">
        <f aca="true" t="shared" si="40" ref="AI10:AI27">AG10+AH10</f>
        <v>11905.2025575</v>
      </c>
      <c r="AJ10" s="19">
        <f aca="true" t="shared" si="41" ref="AJ10:AJ27">AH$6*$F10</f>
        <v>1925.8758365</v>
      </c>
      <c r="AK10" s="19">
        <f t="shared" si="6"/>
        <v>1741.7352624</v>
      </c>
      <c r="AL10" s="18"/>
      <c r="AM10" s="18">
        <f aca="true" t="shared" si="42" ref="AM10:AM27">C10*0.30633/100</f>
        <v>0</v>
      </c>
      <c r="AN10" s="18">
        <f aca="true" t="shared" si="43" ref="AN10:AN27">D10*0.30633/100</f>
        <v>861.3233774999999</v>
      </c>
      <c r="AO10" s="18">
        <f aca="true" t="shared" si="44" ref="AO10:AO27">AM10+AN10</f>
        <v>861.3233774999999</v>
      </c>
      <c r="AP10" s="19">
        <f aca="true" t="shared" si="45" ref="AP10:AP27">AN$6*$F10</f>
        <v>139.3342005</v>
      </c>
      <c r="AQ10" s="19">
        <f t="shared" si="7"/>
        <v>126.0119088</v>
      </c>
      <c r="AR10" s="18"/>
      <c r="AS10" s="18">
        <f aca="true" t="shared" si="46" ref="AS10:AS27">C10*6.49366/100</f>
        <v>0</v>
      </c>
      <c r="AT10" s="18">
        <f aca="true" t="shared" si="47" ref="AT10:AT27">D10*6.49366/100</f>
        <v>18258.548505000002</v>
      </c>
      <c r="AU10" s="18">
        <f aca="true" t="shared" si="48" ref="AU10:AU27">AS10+AT10</f>
        <v>18258.548505000002</v>
      </c>
      <c r="AV10" s="19">
        <f aca="true" t="shared" si="49" ref="AV10:AV27">AT$6*$F10</f>
        <v>2953.641251</v>
      </c>
      <c r="AW10" s="19">
        <f t="shared" si="8"/>
        <v>2671.2319776</v>
      </c>
      <c r="AX10" s="18"/>
      <c r="AY10" s="18">
        <f aca="true" t="shared" si="50" ref="AY10:AY27">C10*0.08382/100</f>
        <v>0</v>
      </c>
      <c r="AZ10" s="18">
        <f aca="true" t="shared" si="51" ref="AZ10:AZ27">D10*0.08382/100</f>
        <v>235.68088500000002</v>
      </c>
      <c r="BA10" s="18">
        <f aca="true" t="shared" si="52" ref="BA10:BA27">AY10+AZ10</f>
        <v>235.68088500000002</v>
      </c>
      <c r="BB10" s="19">
        <f aca="true" t="shared" si="53" ref="BB10:BB27">AZ$6*$F10</f>
        <v>38.125527</v>
      </c>
      <c r="BC10" s="19">
        <f t="shared" si="9"/>
        <v>34.4801952</v>
      </c>
      <c r="BD10" s="18"/>
      <c r="BE10" s="18">
        <f aca="true" t="shared" si="54" ref="BE10:BE27">C10*0.1264/100</f>
        <v>0</v>
      </c>
      <c r="BF10" s="18">
        <f aca="true" t="shared" si="55" ref="BF10:BF27">D10*0.1264/100</f>
        <v>355.40520000000004</v>
      </c>
      <c r="BG10" s="18">
        <f aca="true" t="shared" si="56" ref="BG10:BG27">BE10+BF10</f>
        <v>355.40520000000004</v>
      </c>
      <c r="BH10" s="19">
        <f aca="true" t="shared" si="57" ref="BH10:BH27">BF$6*$F10</f>
        <v>57.49303999999999</v>
      </c>
      <c r="BI10" s="19">
        <f t="shared" si="10"/>
        <v>51.995903999999996</v>
      </c>
      <c r="BJ10" s="18"/>
      <c r="BK10" s="18">
        <f aca="true" t="shared" si="58" ref="BK10:BK27">C10*5.15623/100</f>
        <v>0</v>
      </c>
      <c r="BL10" s="18">
        <f aca="true" t="shared" si="59" ref="BL10:BL27">D10*5.15623/100</f>
        <v>14498.0297025</v>
      </c>
      <c r="BM10" s="18">
        <f aca="true" t="shared" si="60" ref="BM10:BM27">BK10+BL10</f>
        <v>14498.0297025</v>
      </c>
      <c r="BN10" s="19">
        <f aca="true" t="shared" si="61" ref="BN10:BN27">BL$6*$F10</f>
        <v>2345.3112155</v>
      </c>
      <c r="BO10" s="19">
        <f t="shared" si="11"/>
        <v>2121.0667728</v>
      </c>
      <c r="BP10" s="18"/>
      <c r="BQ10" s="18">
        <f aca="true" t="shared" si="62" ref="BQ10:BQ27">C10*0.88441/100</f>
        <v>0</v>
      </c>
      <c r="BR10" s="18">
        <f aca="true" t="shared" si="63" ref="BR10:BR27">D10*0.88441/100</f>
        <v>2486.7398175</v>
      </c>
      <c r="BS10" s="18">
        <f aca="true" t="shared" si="64" ref="BS10:BS27">BQ10+BR10</f>
        <v>2486.7398175</v>
      </c>
      <c r="BT10" s="19">
        <f aca="true" t="shared" si="65" ref="BT10:BT27">BR$6*$F10</f>
        <v>402.2738885</v>
      </c>
      <c r="BU10" s="19">
        <f t="shared" si="12"/>
        <v>363.81089760000003</v>
      </c>
      <c r="BV10" s="18"/>
      <c r="BW10" s="18">
        <f aca="true" t="shared" si="66" ref="BW10:BW27">C10*0.15756/100</f>
        <v>0</v>
      </c>
      <c r="BX10" s="18">
        <f aca="true" t="shared" si="67" ref="BX10:BX27">D10*0.15756/100</f>
        <v>443.01933</v>
      </c>
      <c r="BY10" s="18">
        <f aca="true" t="shared" si="68" ref="BY10:BY27">BW10+BX10</f>
        <v>443.01933</v>
      </c>
      <c r="BZ10" s="19">
        <f aca="true" t="shared" si="69" ref="BZ10:BZ27">BX$6*$F10</f>
        <v>71.66616599999999</v>
      </c>
      <c r="CA10" s="19">
        <f t="shared" si="13"/>
        <v>64.8138816</v>
      </c>
      <c r="CB10" s="18"/>
      <c r="CC10" s="18">
        <f aca="true" t="shared" si="70" ref="CC10:CC27">C10*1.83309/100</f>
        <v>0</v>
      </c>
      <c r="CD10" s="18">
        <f aca="true" t="shared" si="71" ref="CD10:CD27">D10*1.83309/100</f>
        <v>5154.1908075</v>
      </c>
      <c r="CE10" s="18">
        <f aca="true" t="shared" si="72" ref="CE10:CE27">CC10+CD10</f>
        <v>5154.1908075</v>
      </c>
      <c r="CF10" s="19">
        <f aca="true" t="shared" si="73" ref="CF10:CF27">CD$6*$F10</f>
        <v>833.7809865</v>
      </c>
      <c r="CG10" s="19">
        <f t="shared" si="14"/>
        <v>754.0599024</v>
      </c>
      <c r="CH10" s="18"/>
      <c r="CI10" s="18">
        <f aca="true" t="shared" si="74" ref="CI10:CI27">C10*0.88668/100</f>
        <v>0</v>
      </c>
      <c r="CJ10" s="18">
        <f aca="true" t="shared" si="75" ref="CJ10:CJ27">D10*0.88668/100</f>
        <v>2493.12249</v>
      </c>
      <c r="CK10" s="18">
        <f aca="true" t="shared" si="76" ref="CK10:CK27">CI10+CJ10</f>
        <v>2493.12249</v>
      </c>
      <c r="CL10" s="19">
        <f aca="true" t="shared" si="77" ref="CL10:CL27">CJ$6*$F10</f>
        <v>403.30639799999994</v>
      </c>
      <c r="CM10" s="19">
        <f t="shared" si="15"/>
        <v>364.74468479999996</v>
      </c>
      <c r="CN10" s="18"/>
      <c r="CO10" s="18">
        <f aca="true" t="shared" si="78" ref="CO10:CO27">C10*1.26751/100</f>
        <v>0</v>
      </c>
      <c r="CP10" s="18">
        <f aca="true" t="shared" si="79" ref="CP10:CP27">D10*1.26751/100</f>
        <v>3563.9212425</v>
      </c>
      <c r="CQ10" s="18">
        <f aca="true" t="shared" si="80" ref="CQ10:CQ27">CO10+CP10</f>
        <v>3563.9212425</v>
      </c>
      <c r="CR10" s="19">
        <f aca="true" t="shared" si="81" ref="CR10:CR27">CP$6*$F10</f>
        <v>576.5269235</v>
      </c>
      <c r="CS10" s="19">
        <f t="shared" si="16"/>
        <v>521.4029136</v>
      </c>
      <c r="CT10" s="18"/>
      <c r="CU10" s="18">
        <f aca="true" t="shared" si="82" ref="CU10:CU27">C10*2.38279/100</f>
        <v>0</v>
      </c>
      <c r="CV10" s="18">
        <f aca="true" t="shared" si="83" ref="CV10:CV27">D10*2.38279/100</f>
        <v>6699.8097825</v>
      </c>
      <c r="CW10" s="18">
        <f aca="true" t="shared" si="84" ref="CW10:CW27">CU10+CV10</f>
        <v>6699.8097825</v>
      </c>
      <c r="CX10" s="19">
        <f aca="true" t="shared" si="85" ref="CX10:CX27">CV$6*$F10</f>
        <v>1083.8120314999999</v>
      </c>
      <c r="CY10" s="19">
        <f t="shared" si="17"/>
        <v>980.1844944</v>
      </c>
      <c r="CZ10" s="18"/>
      <c r="DA10" s="67">
        <f aca="true" t="shared" si="86" ref="DA10:DA27">C10*1.83593/100</f>
        <v>0</v>
      </c>
      <c r="DB10" s="67">
        <f aca="true" t="shared" si="87" ref="DB10:DB27">D10*1.83593/100</f>
        <v>5162.1761775</v>
      </c>
      <c r="DC10" s="67">
        <f aca="true" t="shared" si="88" ref="DC10:DC27">DA10+DB10</f>
        <v>5162.1761775</v>
      </c>
      <c r="DD10" s="68">
        <f aca="true" t="shared" si="89" ref="DD10:DD27">DB$6*$F10</f>
        <v>835.0727605</v>
      </c>
      <c r="DE10" s="19">
        <f t="shared" si="18"/>
        <v>755.2281648</v>
      </c>
      <c r="DF10" s="18"/>
      <c r="DG10" s="18">
        <f aca="true" t="shared" si="90" ref="DG10:DG27">C10*0.00114/100</f>
        <v>0</v>
      </c>
      <c r="DH10" s="18">
        <f aca="true" t="shared" si="91" ref="DH10:DH27">D10*0.00114/100</f>
        <v>3.2053949999999998</v>
      </c>
      <c r="DI10" s="18">
        <f aca="true" t="shared" si="92" ref="DI10:DI27">DG10+DH10</f>
        <v>3.2053949999999998</v>
      </c>
      <c r="DJ10" s="19">
        <f aca="true" t="shared" si="93" ref="DJ10:DJ27">DH$6*$F10</f>
        <v>0.518529</v>
      </c>
      <c r="DK10" s="19">
        <f t="shared" si="19"/>
        <v>0.4689504</v>
      </c>
      <c r="DL10" s="18"/>
      <c r="DM10" s="18">
        <f aca="true" t="shared" si="94" ref="DM10:DM27">C10*0.01006/100</f>
        <v>0</v>
      </c>
      <c r="DN10" s="18">
        <f aca="true" t="shared" si="95" ref="DN10:DN27">D10*0.01006/100</f>
        <v>28.286205</v>
      </c>
      <c r="DO10" s="18">
        <f aca="true" t="shared" si="96" ref="DO10:DO27">DM10+DN10</f>
        <v>28.286205</v>
      </c>
      <c r="DP10" s="19">
        <f aca="true" t="shared" si="97" ref="DP10:DP27">DN$6*$F10</f>
        <v>4.575791000000001</v>
      </c>
      <c r="DQ10" s="19">
        <f t="shared" si="20"/>
        <v>4.1382816</v>
      </c>
      <c r="DR10" s="18"/>
      <c r="DS10" s="18">
        <f aca="true" t="shared" si="98" ref="DS10:DS27">C10*0.11742/100</f>
        <v>0</v>
      </c>
      <c r="DT10" s="18">
        <f aca="true" t="shared" si="99" ref="DT10:DT27">D10*0.11742/100</f>
        <v>330.155685</v>
      </c>
      <c r="DU10" s="18">
        <f aca="true" t="shared" si="100" ref="DU10:DU27">DS10+DT10</f>
        <v>330.155685</v>
      </c>
      <c r="DV10" s="19">
        <f aca="true" t="shared" si="101" ref="DV10:DV27">DT$6*$F10</f>
        <v>53.408487</v>
      </c>
      <c r="DW10" s="19">
        <f t="shared" si="21"/>
        <v>48.3018912</v>
      </c>
      <c r="DX10" s="18"/>
      <c r="DY10" s="18">
        <f aca="true" t="shared" si="102" ref="DY10:DY27">C10*0.50913/100</f>
        <v>0</v>
      </c>
      <c r="DZ10" s="18">
        <f aca="true" t="shared" si="103" ref="DZ10:DZ27">D10*0.50913/100</f>
        <v>1431.5462774999999</v>
      </c>
      <c r="EA10" s="18">
        <f aca="true" t="shared" si="104" ref="EA10:EA27">DY10+DZ10</f>
        <v>1431.5462774999999</v>
      </c>
      <c r="EB10" s="19">
        <f aca="true" t="shared" si="105" ref="EB10:EB27">DZ$6*$F10</f>
        <v>231.5777805</v>
      </c>
      <c r="EC10" s="19">
        <f t="shared" si="22"/>
        <v>209.4357168</v>
      </c>
      <c r="ED10" s="18"/>
      <c r="EE10" s="18">
        <f aca="true" t="shared" si="106" ref="EE10:EE27">C10*0.13411/100</f>
        <v>0</v>
      </c>
      <c r="EF10" s="18">
        <f aca="true" t="shared" si="107" ref="EF10:EF27">D10*0.13411/100</f>
        <v>377.0837925000001</v>
      </c>
      <c r="EG10" s="18">
        <f aca="true" t="shared" si="108" ref="EG10:EG27">EE10+EF10</f>
        <v>377.0837925000001</v>
      </c>
      <c r="EH10" s="19">
        <f aca="true" t="shared" si="109" ref="EH10:EH27">EF$6*$F10</f>
        <v>60.9999335</v>
      </c>
      <c r="EI10" s="19">
        <f t="shared" si="23"/>
        <v>55.1674896</v>
      </c>
      <c r="EJ10" s="18"/>
      <c r="EK10" s="18">
        <f aca="true" t="shared" si="110" ref="EK10:EK27">C10*2.82949/100</f>
        <v>0</v>
      </c>
      <c r="EL10" s="18">
        <f aca="true" t="shared" si="111" ref="EL10:EL27">D10*2.82949/100</f>
        <v>7955.8185075</v>
      </c>
      <c r="EM10" s="18">
        <f aca="true" t="shared" si="112" ref="EM10:EM27">EK10+EL10</f>
        <v>7955.8185075</v>
      </c>
      <c r="EN10" s="19">
        <f aca="true" t="shared" si="113" ref="EN10:EN27">EL$6*$F10</f>
        <v>1286.9935265000001</v>
      </c>
      <c r="EO10" s="19">
        <f t="shared" si="24"/>
        <v>1163.9390064000002</v>
      </c>
      <c r="EP10" s="18"/>
      <c r="EQ10" s="18">
        <f aca="true" t="shared" si="114" ref="EQ10:EQ27">C10*17.82682/100</f>
        <v>0</v>
      </c>
      <c r="ER10" s="18">
        <f aca="true" t="shared" si="115" ref="ER10:ER27">D10*17.82682/100</f>
        <v>50124.561134999996</v>
      </c>
      <c r="ES10" s="18">
        <f aca="true" t="shared" si="116" ref="ES10:ES27">EQ10+ER10</f>
        <v>50124.561134999996</v>
      </c>
      <c r="ET10" s="19">
        <f aca="true" t="shared" si="117" ref="ET10:ET27">ER$6*$F10</f>
        <v>8108.529076999999</v>
      </c>
      <c r="EU10" s="19">
        <f t="shared" si="25"/>
        <v>7333.2406752</v>
      </c>
      <c r="EV10" s="18"/>
      <c r="EW10" s="18">
        <f aca="true" t="shared" si="118" ref="EW10:EW27">C10*0.74536/100</f>
        <v>0</v>
      </c>
      <c r="EX10" s="18">
        <f aca="true" t="shared" si="119" ref="EX10:EX27">D10*0.74536/100</f>
        <v>2095.76598</v>
      </c>
      <c r="EY10" s="18">
        <f aca="true" t="shared" si="120" ref="EY10:EY27">EW10+EX10</f>
        <v>2095.76598</v>
      </c>
      <c r="EZ10" s="19">
        <f aca="true" t="shared" si="121" ref="EZ10:EZ27">EX$6*$F10</f>
        <v>339.026996</v>
      </c>
      <c r="FA10" s="19">
        <f t="shared" si="26"/>
        <v>306.6112896</v>
      </c>
      <c r="FB10" s="18"/>
      <c r="FC10" s="25"/>
      <c r="FD10" s="18"/>
      <c r="FE10" s="18"/>
      <c r="FF10" s="18"/>
      <c r="FG10" s="19">
        <f t="shared" si="27"/>
        <v>0</v>
      </c>
    </row>
    <row r="11" spans="1:163" ht="12">
      <c r="A11" s="2">
        <v>41730</v>
      </c>
      <c r="C11" s="19">
        <v>1580000</v>
      </c>
      <c r="D11" s="19">
        <v>281175</v>
      </c>
      <c r="E11" s="19">
        <f t="shared" si="0"/>
        <v>1861175</v>
      </c>
      <c r="F11" s="19">
        <v>45485</v>
      </c>
      <c r="G11" s="19">
        <v>41136</v>
      </c>
      <c r="H11" s="19"/>
      <c r="I11" s="54">
        <f>'2009D Academic'!I11</f>
        <v>159589.796</v>
      </c>
      <c r="J11" s="19">
        <f>'2009D Academic'!J11</f>
        <v>28400.418285</v>
      </c>
      <c r="K11" s="19">
        <f t="shared" si="1"/>
        <v>187990.214285</v>
      </c>
      <c r="L11" s="19">
        <f>'2009D Academic'!L11</f>
        <v>4594.267007</v>
      </c>
      <c r="M11" s="19">
        <f>'2009D Academic'!M11</f>
        <v>4154.991043200001</v>
      </c>
      <c r="N11" s="19"/>
      <c r="O11" s="18">
        <f>U11+AA11+AG11+AM11+AS11+AY11+BE11+BK11+BQ11+BW11+CC11+CI11+CO11+CU11+DA11+DG11+DM11+DS11+DY11+EE11+EK11+EQ11+EW11+FC11</f>
        <v>1420410.6780000003</v>
      </c>
      <c r="P11" s="18">
        <f t="shared" si="28"/>
        <v>252774.66606750002</v>
      </c>
      <c r="Q11" s="18">
        <f t="shared" si="29"/>
        <v>1673185.3440675004</v>
      </c>
      <c r="R11" s="18">
        <f t="shared" si="2"/>
        <v>40890.74663850001</v>
      </c>
      <c r="S11" s="18">
        <f t="shared" si="3"/>
        <v>36981.0212976</v>
      </c>
      <c r="U11" s="18">
        <f t="shared" si="30"/>
        <v>636238.824</v>
      </c>
      <c r="V11" s="18">
        <f t="shared" si="31"/>
        <v>113224.33628999999</v>
      </c>
      <c r="W11" s="18">
        <f t="shared" si="32"/>
        <v>749463.16029</v>
      </c>
      <c r="X11" s="19">
        <f t="shared" si="33"/>
        <v>18316.027158</v>
      </c>
      <c r="Y11" s="19">
        <f t="shared" si="4"/>
        <v>16564.7596608</v>
      </c>
      <c r="Z11" s="18"/>
      <c r="AA11" s="18">
        <f t="shared" si="34"/>
        <v>28583.78</v>
      </c>
      <c r="AB11" s="18">
        <f t="shared" si="35"/>
        <v>5086.736925</v>
      </c>
      <c r="AC11" s="18">
        <f t="shared" si="36"/>
        <v>33670.516924999996</v>
      </c>
      <c r="AD11" s="19">
        <f t="shared" si="37"/>
        <v>822.869135</v>
      </c>
      <c r="AE11" s="19">
        <f t="shared" si="5"/>
        <v>744.191376</v>
      </c>
      <c r="AF11" s="18"/>
      <c r="AG11" s="18">
        <f t="shared" si="38"/>
        <v>66898.622</v>
      </c>
      <c r="AH11" s="18">
        <f t="shared" si="39"/>
        <v>11905.2025575</v>
      </c>
      <c r="AI11" s="18">
        <f t="shared" si="40"/>
        <v>78803.8245575</v>
      </c>
      <c r="AJ11" s="19">
        <f t="shared" si="41"/>
        <v>1925.8758365</v>
      </c>
      <c r="AK11" s="19">
        <f t="shared" si="6"/>
        <v>1741.7352624</v>
      </c>
      <c r="AL11" s="18"/>
      <c r="AM11" s="18">
        <f t="shared" si="42"/>
        <v>4840.013999999999</v>
      </c>
      <c r="AN11" s="18">
        <f t="shared" si="43"/>
        <v>861.3233774999999</v>
      </c>
      <c r="AO11" s="18">
        <f t="shared" si="44"/>
        <v>5701.337377499999</v>
      </c>
      <c r="AP11" s="19">
        <f t="shared" si="45"/>
        <v>139.3342005</v>
      </c>
      <c r="AQ11" s="19">
        <f t="shared" si="7"/>
        <v>126.0119088</v>
      </c>
      <c r="AR11" s="18"/>
      <c r="AS11" s="18">
        <f t="shared" si="46"/>
        <v>102599.82800000001</v>
      </c>
      <c r="AT11" s="18">
        <f t="shared" si="47"/>
        <v>18258.548505000002</v>
      </c>
      <c r="AU11" s="18">
        <f t="shared" si="48"/>
        <v>120858.37650500001</v>
      </c>
      <c r="AV11" s="19">
        <f t="shared" si="49"/>
        <v>2953.641251</v>
      </c>
      <c r="AW11" s="19">
        <f t="shared" si="8"/>
        <v>2671.2319776</v>
      </c>
      <c r="AX11" s="18"/>
      <c r="AY11" s="18">
        <f t="shared" si="50"/>
        <v>1324.356</v>
      </c>
      <c r="AZ11" s="18">
        <f t="shared" si="51"/>
        <v>235.68088500000002</v>
      </c>
      <c r="BA11" s="18">
        <f t="shared" si="52"/>
        <v>1560.036885</v>
      </c>
      <c r="BB11" s="19">
        <f t="shared" si="53"/>
        <v>38.125527</v>
      </c>
      <c r="BC11" s="19">
        <f t="shared" si="9"/>
        <v>34.4801952</v>
      </c>
      <c r="BD11" s="18"/>
      <c r="BE11" s="18">
        <f t="shared" si="54"/>
        <v>1997.1200000000003</v>
      </c>
      <c r="BF11" s="18">
        <f t="shared" si="55"/>
        <v>355.40520000000004</v>
      </c>
      <c r="BG11" s="18">
        <f t="shared" si="56"/>
        <v>2352.5252000000005</v>
      </c>
      <c r="BH11" s="19">
        <f t="shared" si="57"/>
        <v>57.49303999999999</v>
      </c>
      <c r="BI11" s="19">
        <f t="shared" si="10"/>
        <v>51.995903999999996</v>
      </c>
      <c r="BJ11" s="18"/>
      <c r="BK11" s="18">
        <f t="shared" si="58"/>
        <v>81468.434</v>
      </c>
      <c r="BL11" s="18">
        <f t="shared" si="59"/>
        <v>14498.0297025</v>
      </c>
      <c r="BM11" s="18">
        <f t="shared" si="60"/>
        <v>95966.4637025</v>
      </c>
      <c r="BN11" s="19">
        <f t="shared" si="61"/>
        <v>2345.3112155</v>
      </c>
      <c r="BO11" s="19">
        <f t="shared" si="11"/>
        <v>2121.0667728</v>
      </c>
      <c r="BP11" s="18"/>
      <c r="BQ11" s="18">
        <f t="shared" si="62"/>
        <v>13973.678</v>
      </c>
      <c r="BR11" s="18">
        <f t="shared" si="63"/>
        <v>2486.7398175</v>
      </c>
      <c r="BS11" s="18">
        <f t="shared" si="64"/>
        <v>16460.417817499998</v>
      </c>
      <c r="BT11" s="19">
        <f t="shared" si="65"/>
        <v>402.2738885</v>
      </c>
      <c r="BU11" s="19">
        <f t="shared" si="12"/>
        <v>363.81089760000003</v>
      </c>
      <c r="BV11" s="18"/>
      <c r="BW11" s="18">
        <f t="shared" si="66"/>
        <v>2489.4480000000003</v>
      </c>
      <c r="BX11" s="18">
        <f t="shared" si="67"/>
        <v>443.01933</v>
      </c>
      <c r="BY11" s="18">
        <f t="shared" si="68"/>
        <v>2932.4673300000004</v>
      </c>
      <c r="BZ11" s="19">
        <f t="shared" si="69"/>
        <v>71.66616599999999</v>
      </c>
      <c r="CA11" s="19">
        <f t="shared" si="13"/>
        <v>64.8138816</v>
      </c>
      <c r="CB11" s="18"/>
      <c r="CC11" s="18">
        <f t="shared" si="70"/>
        <v>28962.822</v>
      </c>
      <c r="CD11" s="18">
        <f t="shared" si="71"/>
        <v>5154.1908075</v>
      </c>
      <c r="CE11" s="18">
        <f t="shared" si="72"/>
        <v>34117.0128075</v>
      </c>
      <c r="CF11" s="19">
        <f t="shared" si="73"/>
        <v>833.7809865</v>
      </c>
      <c r="CG11" s="19">
        <f t="shared" si="14"/>
        <v>754.0599024</v>
      </c>
      <c r="CH11" s="18"/>
      <c r="CI11" s="18">
        <f t="shared" si="74"/>
        <v>14009.544000000002</v>
      </c>
      <c r="CJ11" s="18">
        <f t="shared" si="75"/>
        <v>2493.12249</v>
      </c>
      <c r="CK11" s="18">
        <f t="shared" si="76"/>
        <v>16502.666490000003</v>
      </c>
      <c r="CL11" s="19">
        <f t="shared" si="77"/>
        <v>403.30639799999994</v>
      </c>
      <c r="CM11" s="19">
        <f t="shared" si="15"/>
        <v>364.74468479999996</v>
      </c>
      <c r="CN11" s="18"/>
      <c r="CO11" s="18">
        <f t="shared" si="78"/>
        <v>20026.658</v>
      </c>
      <c r="CP11" s="18">
        <f t="shared" si="79"/>
        <v>3563.9212425</v>
      </c>
      <c r="CQ11" s="18">
        <f t="shared" si="80"/>
        <v>23590.5792425</v>
      </c>
      <c r="CR11" s="19">
        <f t="shared" si="81"/>
        <v>576.5269235</v>
      </c>
      <c r="CS11" s="19">
        <f t="shared" si="16"/>
        <v>521.4029136</v>
      </c>
      <c r="CT11" s="18"/>
      <c r="CU11" s="18">
        <f t="shared" si="82"/>
        <v>37648.081999999995</v>
      </c>
      <c r="CV11" s="18">
        <f t="shared" si="83"/>
        <v>6699.8097825</v>
      </c>
      <c r="CW11" s="18">
        <f t="shared" si="84"/>
        <v>44347.891782499995</v>
      </c>
      <c r="CX11" s="19">
        <f t="shared" si="85"/>
        <v>1083.8120314999999</v>
      </c>
      <c r="CY11" s="19">
        <f t="shared" si="17"/>
        <v>980.1844944</v>
      </c>
      <c r="CZ11" s="18"/>
      <c r="DA11" s="67">
        <f t="shared" si="86"/>
        <v>29007.694</v>
      </c>
      <c r="DB11" s="67">
        <f t="shared" si="87"/>
        <v>5162.1761775</v>
      </c>
      <c r="DC11" s="67">
        <f t="shared" si="88"/>
        <v>34169.8701775</v>
      </c>
      <c r="DD11" s="68">
        <f t="shared" si="89"/>
        <v>835.0727605</v>
      </c>
      <c r="DE11" s="19">
        <f t="shared" si="18"/>
        <v>755.2281648</v>
      </c>
      <c r="DF11" s="18"/>
      <c r="DG11" s="18">
        <f t="shared" si="90"/>
        <v>18.011999999999997</v>
      </c>
      <c r="DH11" s="18">
        <f t="shared" si="91"/>
        <v>3.2053949999999998</v>
      </c>
      <c r="DI11" s="18">
        <f t="shared" si="92"/>
        <v>21.217394999999996</v>
      </c>
      <c r="DJ11" s="19">
        <f t="shared" si="93"/>
        <v>0.518529</v>
      </c>
      <c r="DK11" s="19">
        <f t="shared" si="19"/>
        <v>0.4689504</v>
      </c>
      <c r="DL11" s="18"/>
      <c r="DM11" s="18">
        <f t="shared" si="94"/>
        <v>158.94799999999998</v>
      </c>
      <c r="DN11" s="18">
        <f t="shared" si="95"/>
        <v>28.286205</v>
      </c>
      <c r="DO11" s="18">
        <f t="shared" si="96"/>
        <v>187.23420499999997</v>
      </c>
      <c r="DP11" s="19">
        <f t="shared" si="97"/>
        <v>4.575791000000001</v>
      </c>
      <c r="DQ11" s="19">
        <f t="shared" si="20"/>
        <v>4.1382816</v>
      </c>
      <c r="DR11" s="18"/>
      <c r="DS11" s="18">
        <f t="shared" si="98"/>
        <v>1855.236</v>
      </c>
      <c r="DT11" s="18">
        <f t="shared" si="99"/>
        <v>330.155685</v>
      </c>
      <c r="DU11" s="18">
        <f t="shared" si="100"/>
        <v>2185.391685</v>
      </c>
      <c r="DV11" s="19">
        <f t="shared" si="101"/>
        <v>53.408487</v>
      </c>
      <c r="DW11" s="19">
        <f t="shared" si="21"/>
        <v>48.3018912</v>
      </c>
      <c r="DX11" s="18"/>
      <c r="DY11" s="18">
        <f t="shared" si="102"/>
        <v>8044.253999999999</v>
      </c>
      <c r="DZ11" s="18">
        <f t="shared" si="103"/>
        <v>1431.5462774999999</v>
      </c>
      <c r="EA11" s="18">
        <f t="shared" si="104"/>
        <v>9475.800277499999</v>
      </c>
      <c r="EB11" s="19">
        <f t="shared" si="105"/>
        <v>231.5777805</v>
      </c>
      <c r="EC11" s="19">
        <f t="shared" si="22"/>
        <v>209.4357168</v>
      </c>
      <c r="ED11" s="18"/>
      <c r="EE11" s="18">
        <f t="shared" si="106"/>
        <v>2118.938</v>
      </c>
      <c r="EF11" s="18">
        <f t="shared" si="107"/>
        <v>377.0837925000001</v>
      </c>
      <c r="EG11" s="18">
        <f t="shared" si="108"/>
        <v>2496.0217925</v>
      </c>
      <c r="EH11" s="19">
        <f t="shared" si="109"/>
        <v>60.9999335</v>
      </c>
      <c r="EI11" s="19">
        <f t="shared" si="23"/>
        <v>55.1674896</v>
      </c>
      <c r="EJ11" s="18"/>
      <c r="EK11" s="18">
        <f t="shared" si="110"/>
        <v>44705.942</v>
      </c>
      <c r="EL11" s="18">
        <f t="shared" si="111"/>
        <v>7955.8185075</v>
      </c>
      <c r="EM11" s="18">
        <f t="shared" si="112"/>
        <v>52661.7605075</v>
      </c>
      <c r="EN11" s="19">
        <f t="shared" si="113"/>
        <v>1286.9935265000001</v>
      </c>
      <c r="EO11" s="19">
        <f t="shared" si="24"/>
        <v>1163.9390064000002</v>
      </c>
      <c r="EP11" s="18"/>
      <c r="EQ11" s="18">
        <f t="shared" si="114"/>
        <v>281663.756</v>
      </c>
      <c r="ER11" s="18">
        <f t="shared" si="115"/>
        <v>50124.561134999996</v>
      </c>
      <c r="ES11" s="18">
        <f t="shared" si="116"/>
        <v>331788.317135</v>
      </c>
      <c r="ET11" s="19">
        <f t="shared" si="117"/>
        <v>8108.529076999999</v>
      </c>
      <c r="EU11" s="19">
        <f t="shared" si="25"/>
        <v>7333.2406752</v>
      </c>
      <c r="EV11" s="18"/>
      <c r="EW11" s="18">
        <f t="shared" si="118"/>
        <v>11776.688</v>
      </c>
      <c r="EX11" s="18">
        <f t="shared" si="119"/>
        <v>2095.76598</v>
      </c>
      <c r="EY11" s="18">
        <f t="shared" si="120"/>
        <v>13872.45398</v>
      </c>
      <c r="EZ11" s="19">
        <f t="shared" si="121"/>
        <v>339.026996</v>
      </c>
      <c r="FA11" s="19">
        <f t="shared" si="26"/>
        <v>306.6112896</v>
      </c>
      <c r="FB11" s="18"/>
      <c r="FC11" s="25"/>
      <c r="FD11" s="18"/>
      <c r="FE11" s="18"/>
      <c r="FF11" s="18"/>
      <c r="FG11" s="19">
        <f t="shared" si="27"/>
        <v>0</v>
      </c>
    </row>
    <row r="12" spans="1:163" ht="12">
      <c r="A12" s="2">
        <v>41913</v>
      </c>
      <c r="C12" s="19"/>
      <c r="D12" s="19">
        <v>257475</v>
      </c>
      <c r="E12" s="19">
        <f t="shared" si="0"/>
        <v>257475</v>
      </c>
      <c r="F12" s="19">
        <v>45485</v>
      </c>
      <c r="G12" s="19">
        <v>41136</v>
      </c>
      <c r="H12" s="19"/>
      <c r="I12" s="54">
        <f>'2009D Academic'!I12</f>
        <v>0</v>
      </c>
      <c r="J12" s="19">
        <f>'2009D Academic'!J12</f>
        <v>26006.571345000004</v>
      </c>
      <c r="K12" s="19">
        <f t="shared" si="1"/>
        <v>26006.571345000004</v>
      </c>
      <c r="L12" s="19">
        <f>'2009D Academic'!L12</f>
        <v>4594.267007</v>
      </c>
      <c r="M12" s="19">
        <f>'2009D Academic'!M12</f>
        <v>4154.991043200001</v>
      </c>
      <c r="N12" s="19"/>
      <c r="P12" s="18">
        <f t="shared" si="28"/>
        <v>231468.50589749997</v>
      </c>
      <c r="Q12" s="18">
        <f t="shared" si="29"/>
        <v>231468.50589749997</v>
      </c>
      <c r="R12" s="18">
        <f t="shared" si="2"/>
        <v>40890.74663850001</v>
      </c>
      <c r="S12" s="18">
        <f t="shared" si="3"/>
        <v>36981.0212976</v>
      </c>
      <c r="U12" s="18">
        <f t="shared" si="30"/>
        <v>0</v>
      </c>
      <c r="V12" s="18">
        <f t="shared" si="31"/>
        <v>103680.75392999999</v>
      </c>
      <c r="W12" s="18">
        <f t="shared" si="32"/>
        <v>103680.75392999999</v>
      </c>
      <c r="X12" s="19">
        <f t="shared" si="33"/>
        <v>18316.027158</v>
      </c>
      <c r="Y12" s="19">
        <f t="shared" si="4"/>
        <v>16564.7596608</v>
      </c>
      <c r="Z12" s="18"/>
      <c r="AA12" s="18">
        <f t="shared" si="34"/>
        <v>0</v>
      </c>
      <c r="AB12" s="18">
        <f t="shared" si="35"/>
        <v>4657.980224999999</v>
      </c>
      <c r="AC12" s="18">
        <f t="shared" si="36"/>
        <v>4657.980224999999</v>
      </c>
      <c r="AD12" s="19">
        <f t="shared" si="37"/>
        <v>822.869135</v>
      </c>
      <c r="AE12" s="19">
        <f t="shared" si="5"/>
        <v>744.191376</v>
      </c>
      <c r="AF12" s="18"/>
      <c r="AG12" s="18">
        <f t="shared" si="38"/>
        <v>0</v>
      </c>
      <c r="AH12" s="18">
        <f t="shared" si="39"/>
        <v>10901.7232275</v>
      </c>
      <c r="AI12" s="18">
        <f t="shared" si="40"/>
        <v>10901.7232275</v>
      </c>
      <c r="AJ12" s="19">
        <f t="shared" si="41"/>
        <v>1925.8758365</v>
      </c>
      <c r="AK12" s="19">
        <f t="shared" si="6"/>
        <v>1741.7352624</v>
      </c>
      <c r="AL12" s="18"/>
      <c r="AM12" s="18">
        <f t="shared" si="42"/>
        <v>0</v>
      </c>
      <c r="AN12" s="18">
        <f t="shared" si="43"/>
        <v>788.7231674999999</v>
      </c>
      <c r="AO12" s="18">
        <f t="shared" si="44"/>
        <v>788.7231674999999</v>
      </c>
      <c r="AP12" s="19">
        <f t="shared" si="45"/>
        <v>139.3342005</v>
      </c>
      <c r="AQ12" s="19">
        <f t="shared" si="7"/>
        <v>126.0119088</v>
      </c>
      <c r="AR12" s="18"/>
      <c r="AS12" s="18">
        <f t="shared" si="46"/>
        <v>0</v>
      </c>
      <c r="AT12" s="18">
        <f t="shared" si="47"/>
        <v>16719.551085</v>
      </c>
      <c r="AU12" s="18">
        <f t="shared" si="48"/>
        <v>16719.551085</v>
      </c>
      <c r="AV12" s="19">
        <f t="shared" si="49"/>
        <v>2953.641251</v>
      </c>
      <c r="AW12" s="19">
        <f t="shared" si="8"/>
        <v>2671.2319776</v>
      </c>
      <c r="AX12" s="18"/>
      <c r="AY12" s="18">
        <f t="shared" si="50"/>
        <v>0</v>
      </c>
      <c r="AZ12" s="18">
        <f t="shared" si="51"/>
        <v>215.81554500000001</v>
      </c>
      <c r="BA12" s="18">
        <f t="shared" si="52"/>
        <v>215.81554500000001</v>
      </c>
      <c r="BB12" s="19">
        <f t="shared" si="53"/>
        <v>38.125527</v>
      </c>
      <c r="BC12" s="19">
        <f t="shared" si="9"/>
        <v>34.4801952</v>
      </c>
      <c r="BD12" s="18"/>
      <c r="BE12" s="18">
        <f t="shared" si="54"/>
        <v>0</v>
      </c>
      <c r="BF12" s="18">
        <f t="shared" si="55"/>
        <v>325.44840000000005</v>
      </c>
      <c r="BG12" s="18">
        <f t="shared" si="56"/>
        <v>325.44840000000005</v>
      </c>
      <c r="BH12" s="19">
        <f t="shared" si="57"/>
        <v>57.49303999999999</v>
      </c>
      <c r="BI12" s="19">
        <f t="shared" si="10"/>
        <v>51.995903999999996</v>
      </c>
      <c r="BJ12" s="18"/>
      <c r="BK12" s="18">
        <f t="shared" si="58"/>
        <v>0</v>
      </c>
      <c r="BL12" s="18">
        <f t="shared" si="59"/>
        <v>13276.0031925</v>
      </c>
      <c r="BM12" s="18">
        <f t="shared" si="60"/>
        <v>13276.0031925</v>
      </c>
      <c r="BN12" s="19">
        <f t="shared" si="61"/>
        <v>2345.3112155</v>
      </c>
      <c r="BO12" s="19">
        <f t="shared" si="11"/>
        <v>2121.0667728</v>
      </c>
      <c r="BP12" s="18"/>
      <c r="BQ12" s="18">
        <f t="shared" si="62"/>
        <v>0</v>
      </c>
      <c r="BR12" s="18">
        <f t="shared" si="63"/>
        <v>2277.1346475</v>
      </c>
      <c r="BS12" s="18">
        <f t="shared" si="64"/>
        <v>2277.1346475</v>
      </c>
      <c r="BT12" s="19">
        <f t="shared" si="65"/>
        <v>402.2738885</v>
      </c>
      <c r="BU12" s="19">
        <f t="shared" si="12"/>
        <v>363.81089760000003</v>
      </c>
      <c r="BV12" s="18"/>
      <c r="BW12" s="18">
        <f t="shared" si="66"/>
        <v>0</v>
      </c>
      <c r="BX12" s="18">
        <f t="shared" si="67"/>
        <v>405.67760999999996</v>
      </c>
      <c r="BY12" s="18">
        <f t="shared" si="68"/>
        <v>405.67760999999996</v>
      </c>
      <c r="BZ12" s="19">
        <f t="shared" si="69"/>
        <v>71.66616599999999</v>
      </c>
      <c r="CA12" s="19">
        <f t="shared" si="13"/>
        <v>64.8138816</v>
      </c>
      <c r="CB12" s="18"/>
      <c r="CC12" s="18">
        <f t="shared" si="70"/>
        <v>0</v>
      </c>
      <c r="CD12" s="18">
        <f t="shared" si="71"/>
        <v>4719.7484775</v>
      </c>
      <c r="CE12" s="18">
        <f t="shared" si="72"/>
        <v>4719.7484775</v>
      </c>
      <c r="CF12" s="19">
        <f t="shared" si="73"/>
        <v>833.7809865</v>
      </c>
      <c r="CG12" s="19">
        <f t="shared" si="14"/>
        <v>754.0599024</v>
      </c>
      <c r="CH12" s="18"/>
      <c r="CI12" s="18">
        <f t="shared" si="74"/>
        <v>0</v>
      </c>
      <c r="CJ12" s="18">
        <f t="shared" si="75"/>
        <v>2282.97933</v>
      </c>
      <c r="CK12" s="18">
        <f t="shared" si="76"/>
        <v>2282.97933</v>
      </c>
      <c r="CL12" s="19">
        <f t="shared" si="77"/>
        <v>403.30639799999994</v>
      </c>
      <c r="CM12" s="19">
        <f t="shared" si="15"/>
        <v>364.74468479999996</v>
      </c>
      <c r="CN12" s="18"/>
      <c r="CO12" s="18">
        <f t="shared" si="78"/>
        <v>0</v>
      </c>
      <c r="CP12" s="18">
        <f t="shared" si="79"/>
        <v>3263.5213725</v>
      </c>
      <c r="CQ12" s="18">
        <f t="shared" si="80"/>
        <v>3263.5213725</v>
      </c>
      <c r="CR12" s="19">
        <f t="shared" si="81"/>
        <v>576.5269235</v>
      </c>
      <c r="CS12" s="19">
        <f t="shared" si="16"/>
        <v>521.4029136</v>
      </c>
      <c r="CT12" s="18"/>
      <c r="CU12" s="18">
        <f t="shared" si="82"/>
        <v>0</v>
      </c>
      <c r="CV12" s="18">
        <f t="shared" si="83"/>
        <v>6135.0885525</v>
      </c>
      <c r="CW12" s="18">
        <f t="shared" si="84"/>
        <v>6135.0885525</v>
      </c>
      <c r="CX12" s="19">
        <f t="shared" si="85"/>
        <v>1083.8120314999999</v>
      </c>
      <c r="CY12" s="19">
        <f t="shared" si="17"/>
        <v>980.1844944</v>
      </c>
      <c r="CZ12" s="18"/>
      <c r="DA12" s="67">
        <f t="shared" si="86"/>
        <v>0</v>
      </c>
      <c r="DB12" s="67">
        <f t="shared" si="87"/>
        <v>4727.0607675</v>
      </c>
      <c r="DC12" s="67">
        <f t="shared" si="88"/>
        <v>4727.0607675</v>
      </c>
      <c r="DD12" s="68">
        <f t="shared" si="89"/>
        <v>835.0727605</v>
      </c>
      <c r="DE12" s="19">
        <f t="shared" si="18"/>
        <v>755.2281648</v>
      </c>
      <c r="DF12" s="18"/>
      <c r="DG12" s="18">
        <f t="shared" si="90"/>
        <v>0</v>
      </c>
      <c r="DH12" s="18">
        <f t="shared" si="91"/>
        <v>2.935215</v>
      </c>
      <c r="DI12" s="18">
        <f t="shared" si="92"/>
        <v>2.935215</v>
      </c>
      <c r="DJ12" s="19">
        <f t="shared" si="93"/>
        <v>0.518529</v>
      </c>
      <c r="DK12" s="19">
        <f t="shared" si="19"/>
        <v>0.4689504</v>
      </c>
      <c r="DL12" s="18"/>
      <c r="DM12" s="18">
        <f t="shared" si="94"/>
        <v>0</v>
      </c>
      <c r="DN12" s="18">
        <f t="shared" si="95"/>
        <v>25.901985</v>
      </c>
      <c r="DO12" s="18">
        <f t="shared" si="96"/>
        <v>25.901985</v>
      </c>
      <c r="DP12" s="19">
        <f t="shared" si="97"/>
        <v>4.575791000000001</v>
      </c>
      <c r="DQ12" s="19">
        <f t="shared" si="20"/>
        <v>4.1382816</v>
      </c>
      <c r="DR12" s="18"/>
      <c r="DS12" s="18">
        <f t="shared" si="98"/>
        <v>0</v>
      </c>
      <c r="DT12" s="18">
        <f t="shared" si="99"/>
        <v>302.327145</v>
      </c>
      <c r="DU12" s="18">
        <f t="shared" si="100"/>
        <v>302.327145</v>
      </c>
      <c r="DV12" s="19">
        <f t="shared" si="101"/>
        <v>53.408487</v>
      </c>
      <c r="DW12" s="19">
        <f t="shared" si="21"/>
        <v>48.3018912</v>
      </c>
      <c r="DX12" s="18"/>
      <c r="DY12" s="18">
        <f t="shared" si="102"/>
        <v>0</v>
      </c>
      <c r="DZ12" s="18">
        <f t="shared" si="103"/>
        <v>1310.8824674999998</v>
      </c>
      <c r="EA12" s="18">
        <f t="shared" si="104"/>
        <v>1310.8824674999998</v>
      </c>
      <c r="EB12" s="19">
        <f t="shared" si="105"/>
        <v>231.5777805</v>
      </c>
      <c r="EC12" s="19">
        <f t="shared" si="22"/>
        <v>209.4357168</v>
      </c>
      <c r="ED12" s="18"/>
      <c r="EE12" s="18">
        <f t="shared" si="106"/>
        <v>0</v>
      </c>
      <c r="EF12" s="18">
        <f t="shared" si="107"/>
        <v>345.2997225</v>
      </c>
      <c r="EG12" s="18">
        <f t="shared" si="108"/>
        <v>345.2997225</v>
      </c>
      <c r="EH12" s="19">
        <f t="shared" si="109"/>
        <v>60.9999335</v>
      </c>
      <c r="EI12" s="19">
        <f t="shared" si="23"/>
        <v>55.1674896</v>
      </c>
      <c r="EJ12" s="18"/>
      <c r="EK12" s="18">
        <f t="shared" si="110"/>
        <v>0</v>
      </c>
      <c r="EL12" s="18">
        <f t="shared" si="111"/>
        <v>7285.229377499999</v>
      </c>
      <c r="EM12" s="18">
        <f t="shared" si="112"/>
        <v>7285.229377499999</v>
      </c>
      <c r="EN12" s="19">
        <f t="shared" si="113"/>
        <v>1286.9935265000001</v>
      </c>
      <c r="EO12" s="19">
        <f t="shared" si="24"/>
        <v>1163.9390064000002</v>
      </c>
      <c r="EP12" s="18"/>
      <c r="EQ12" s="18">
        <f t="shared" si="114"/>
        <v>0</v>
      </c>
      <c r="ER12" s="18">
        <f t="shared" si="115"/>
        <v>45899.60479500001</v>
      </c>
      <c r="ES12" s="18">
        <f t="shared" si="116"/>
        <v>45899.60479500001</v>
      </c>
      <c r="ET12" s="19">
        <f t="shared" si="117"/>
        <v>8108.529076999999</v>
      </c>
      <c r="EU12" s="19">
        <f t="shared" si="25"/>
        <v>7333.2406752</v>
      </c>
      <c r="EV12" s="18"/>
      <c r="EW12" s="18">
        <f t="shared" si="118"/>
        <v>0</v>
      </c>
      <c r="EX12" s="18">
        <f t="shared" si="119"/>
        <v>1919.11566</v>
      </c>
      <c r="EY12" s="18">
        <f t="shared" si="120"/>
        <v>1919.11566</v>
      </c>
      <c r="EZ12" s="19">
        <f t="shared" si="121"/>
        <v>339.026996</v>
      </c>
      <c r="FA12" s="19">
        <f t="shared" si="26"/>
        <v>306.6112896</v>
      </c>
      <c r="FB12" s="18"/>
      <c r="FC12" s="25"/>
      <c r="FD12" s="18"/>
      <c r="FE12" s="18"/>
      <c r="FF12" s="18"/>
      <c r="FG12" s="19">
        <f t="shared" si="27"/>
        <v>0</v>
      </c>
    </row>
    <row r="13" spans="1:163" ht="12">
      <c r="A13" s="2">
        <v>42095</v>
      </c>
      <c r="C13" s="19">
        <v>1625000</v>
      </c>
      <c r="D13" s="19">
        <v>257475</v>
      </c>
      <c r="E13" s="19">
        <f t="shared" si="0"/>
        <v>1882475</v>
      </c>
      <c r="F13" s="19">
        <v>45485</v>
      </c>
      <c r="G13" s="19">
        <v>41136</v>
      </c>
      <c r="H13" s="19"/>
      <c r="I13" s="54">
        <f>'2009D Academic'!I13</f>
        <v>164135.075</v>
      </c>
      <c r="J13" s="19">
        <f>'2009D Academic'!J13</f>
        <v>26006.571345000004</v>
      </c>
      <c r="K13" s="19">
        <f t="shared" si="1"/>
        <v>190141.64634500002</v>
      </c>
      <c r="L13" s="19">
        <f>'2009D Academic'!L13</f>
        <v>4594.267007</v>
      </c>
      <c r="M13" s="19">
        <f>'2009D Academic'!M13</f>
        <v>4154.991043200001</v>
      </c>
      <c r="N13" s="19"/>
      <c r="O13" s="18">
        <f>U13+AA13+AG13+AM13+AS13+AY13+BE13+BK13+BQ13+BW13+CC13+CI13+CO13+CU13+DA13+DG13+DM13+DS13+DY13+EE13+EK13+EQ13+EW13+FC13</f>
        <v>1460865.4125</v>
      </c>
      <c r="P13" s="18">
        <f t="shared" si="28"/>
        <v>231468.50589749997</v>
      </c>
      <c r="Q13" s="18">
        <f t="shared" si="29"/>
        <v>1692333.9183975002</v>
      </c>
      <c r="R13" s="18">
        <f t="shared" si="2"/>
        <v>40890.74663850001</v>
      </c>
      <c r="S13" s="18">
        <f t="shared" si="3"/>
        <v>36981.0212976</v>
      </c>
      <c r="U13" s="18">
        <f t="shared" si="30"/>
        <v>654359.5499999999</v>
      </c>
      <c r="V13" s="18">
        <f t="shared" si="31"/>
        <v>103680.75392999999</v>
      </c>
      <c r="W13" s="18">
        <f t="shared" si="32"/>
        <v>758040.3039299999</v>
      </c>
      <c r="X13" s="19">
        <f t="shared" si="33"/>
        <v>18316.027158</v>
      </c>
      <c r="Y13" s="19">
        <f t="shared" si="4"/>
        <v>16564.7596608</v>
      </c>
      <c r="Z13" s="18"/>
      <c r="AA13" s="18">
        <f t="shared" si="34"/>
        <v>29397.875</v>
      </c>
      <c r="AB13" s="18">
        <f t="shared" si="35"/>
        <v>4657.980224999999</v>
      </c>
      <c r="AC13" s="18">
        <f t="shared" si="36"/>
        <v>34055.855225</v>
      </c>
      <c r="AD13" s="19">
        <f t="shared" si="37"/>
        <v>822.869135</v>
      </c>
      <c r="AE13" s="19">
        <f t="shared" si="5"/>
        <v>744.191376</v>
      </c>
      <c r="AF13" s="18"/>
      <c r="AG13" s="18">
        <f t="shared" si="38"/>
        <v>68803.9625</v>
      </c>
      <c r="AH13" s="18">
        <f t="shared" si="39"/>
        <v>10901.7232275</v>
      </c>
      <c r="AI13" s="18">
        <f t="shared" si="40"/>
        <v>79705.6857275</v>
      </c>
      <c r="AJ13" s="19">
        <f t="shared" si="41"/>
        <v>1925.8758365</v>
      </c>
      <c r="AK13" s="19">
        <f t="shared" si="6"/>
        <v>1741.7352624</v>
      </c>
      <c r="AL13" s="18"/>
      <c r="AM13" s="18">
        <f t="shared" si="42"/>
        <v>4977.8625</v>
      </c>
      <c r="AN13" s="18">
        <f t="shared" si="43"/>
        <v>788.7231674999999</v>
      </c>
      <c r="AO13" s="18">
        <f t="shared" si="44"/>
        <v>5766.5856675</v>
      </c>
      <c r="AP13" s="19">
        <f t="shared" si="45"/>
        <v>139.3342005</v>
      </c>
      <c r="AQ13" s="19">
        <f t="shared" si="7"/>
        <v>126.0119088</v>
      </c>
      <c r="AR13" s="18"/>
      <c r="AS13" s="18">
        <f t="shared" si="46"/>
        <v>105521.975</v>
      </c>
      <c r="AT13" s="18">
        <f t="shared" si="47"/>
        <v>16719.551085</v>
      </c>
      <c r="AU13" s="18">
        <f t="shared" si="48"/>
        <v>122241.526085</v>
      </c>
      <c r="AV13" s="19">
        <f t="shared" si="49"/>
        <v>2953.641251</v>
      </c>
      <c r="AW13" s="19">
        <f t="shared" si="8"/>
        <v>2671.2319776</v>
      </c>
      <c r="AX13" s="18"/>
      <c r="AY13" s="18">
        <f t="shared" si="50"/>
        <v>1362.075</v>
      </c>
      <c r="AZ13" s="18">
        <f t="shared" si="51"/>
        <v>215.81554500000001</v>
      </c>
      <c r="BA13" s="18">
        <f t="shared" si="52"/>
        <v>1577.890545</v>
      </c>
      <c r="BB13" s="19">
        <f t="shared" si="53"/>
        <v>38.125527</v>
      </c>
      <c r="BC13" s="19">
        <f t="shared" si="9"/>
        <v>34.4801952</v>
      </c>
      <c r="BD13" s="18"/>
      <c r="BE13" s="18">
        <f t="shared" si="54"/>
        <v>2054.0000000000005</v>
      </c>
      <c r="BF13" s="18">
        <f t="shared" si="55"/>
        <v>325.44840000000005</v>
      </c>
      <c r="BG13" s="18">
        <f t="shared" si="56"/>
        <v>2379.4484000000007</v>
      </c>
      <c r="BH13" s="19">
        <f t="shared" si="57"/>
        <v>57.49303999999999</v>
      </c>
      <c r="BI13" s="19">
        <f t="shared" si="10"/>
        <v>51.995903999999996</v>
      </c>
      <c r="BJ13" s="18"/>
      <c r="BK13" s="18">
        <f t="shared" si="58"/>
        <v>83788.7375</v>
      </c>
      <c r="BL13" s="18">
        <f t="shared" si="59"/>
        <v>13276.0031925</v>
      </c>
      <c r="BM13" s="18">
        <f t="shared" si="60"/>
        <v>97064.7406925</v>
      </c>
      <c r="BN13" s="19">
        <f t="shared" si="61"/>
        <v>2345.3112155</v>
      </c>
      <c r="BO13" s="19">
        <f t="shared" si="11"/>
        <v>2121.0667728</v>
      </c>
      <c r="BP13" s="18"/>
      <c r="BQ13" s="18">
        <f t="shared" si="62"/>
        <v>14371.6625</v>
      </c>
      <c r="BR13" s="18">
        <f t="shared" si="63"/>
        <v>2277.1346475</v>
      </c>
      <c r="BS13" s="18">
        <f t="shared" si="64"/>
        <v>16648.7971475</v>
      </c>
      <c r="BT13" s="19">
        <f t="shared" si="65"/>
        <v>402.2738885</v>
      </c>
      <c r="BU13" s="19">
        <f t="shared" si="12"/>
        <v>363.81089760000003</v>
      </c>
      <c r="BV13" s="18"/>
      <c r="BW13" s="18">
        <f t="shared" si="66"/>
        <v>2560.35</v>
      </c>
      <c r="BX13" s="18">
        <f t="shared" si="67"/>
        <v>405.67760999999996</v>
      </c>
      <c r="BY13" s="18">
        <f t="shared" si="68"/>
        <v>2966.02761</v>
      </c>
      <c r="BZ13" s="19">
        <f t="shared" si="69"/>
        <v>71.66616599999999</v>
      </c>
      <c r="CA13" s="19">
        <f t="shared" si="13"/>
        <v>64.8138816</v>
      </c>
      <c r="CB13" s="18"/>
      <c r="CC13" s="18">
        <f t="shared" si="70"/>
        <v>29787.7125</v>
      </c>
      <c r="CD13" s="18">
        <f t="shared" si="71"/>
        <v>4719.7484775</v>
      </c>
      <c r="CE13" s="18">
        <f t="shared" si="72"/>
        <v>34507.4609775</v>
      </c>
      <c r="CF13" s="19">
        <f t="shared" si="73"/>
        <v>833.7809865</v>
      </c>
      <c r="CG13" s="19">
        <f t="shared" si="14"/>
        <v>754.0599024</v>
      </c>
      <c r="CH13" s="18"/>
      <c r="CI13" s="18">
        <f t="shared" si="74"/>
        <v>14408.55</v>
      </c>
      <c r="CJ13" s="18">
        <f t="shared" si="75"/>
        <v>2282.97933</v>
      </c>
      <c r="CK13" s="18">
        <f t="shared" si="76"/>
        <v>16691.529329999998</v>
      </c>
      <c r="CL13" s="19">
        <f t="shared" si="77"/>
        <v>403.30639799999994</v>
      </c>
      <c r="CM13" s="19">
        <f t="shared" si="15"/>
        <v>364.74468479999996</v>
      </c>
      <c r="CN13" s="18"/>
      <c r="CO13" s="18">
        <f t="shared" si="78"/>
        <v>20597.0375</v>
      </c>
      <c r="CP13" s="18">
        <f t="shared" si="79"/>
        <v>3263.5213725</v>
      </c>
      <c r="CQ13" s="18">
        <f t="shared" si="80"/>
        <v>23860.558872499998</v>
      </c>
      <c r="CR13" s="19">
        <f t="shared" si="81"/>
        <v>576.5269235</v>
      </c>
      <c r="CS13" s="19">
        <f t="shared" si="16"/>
        <v>521.4029136</v>
      </c>
      <c r="CT13" s="18"/>
      <c r="CU13" s="18">
        <f t="shared" si="82"/>
        <v>38720.3375</v>
      </c>
      <c r="CV13" s="18">
        <f t="shared" si="83"/>
        <v>6135.0885525</v>
      </c>
      <c r="CW13" s="18">
        <f t="shared" si="84"/>
        <v>44855.4260525</v>
      </c>
      <c r="CX13" s="19">
        <f t="shared" si="85"/>
        <v>1083.8120314999999</v>
      </c>
      <c r="CY13" s="19">
        <f t="shared" si="17"/>
        <v>980.1844944</v>
      </c>
      <c r="CZ13" s="18"/>
      <c r="DA13" s="67">
        <f t="shared" si="86"/>
        <v>29833.8625</v>
      </c>
      <c r="DB13" s="67">
        <f t="shared" si="87"/>
        <v>4727.0607675</v>
      </c>
      <c r="DC13" s="67">
        <f t="shared" si="88"/>
        <v>34560.9232675</v>
      </c>
      <c r="DD13" s="68">
        <f t="shared" si="89"/>
        <v>835.0727605</v>
      </c>
      <c r="DE13" s="19">
        <f t="shared" si="18"/>
        <v>755.2281648</v>
      </c>
      <c r="DF13" s="18"/>
      <c r="DG13" s="18">
        <f t="shared" si="90"/>
        <v>18.525</v>
      </c>
      <c r="DH13" s="18">
        <f t="shared" si="91"/>
        <v>2.935215</v>
      </c>
      <c r="DI13" s="18">
        <f t="shared" si="92"/>
        <v>21.460214999999998</v>
      </c>
      <c r="DJ13" s="19">
        <f t="shared" si="93"/>
        <v>0.518529</v>
      </c>
      <c r="DK13" s="19">
        <f t="shared" si="19"/>
        <v>0.4689504</v>
      </c>
      <c r="DL13" s="18"/>
      <c r="DM13" s="18">
        <f t="shared" si="94"/>
        <v>163.475</v>
      </c>
      <c r="DN13" s="18">
        <f t="shared" si="95"/>
        <v>25.901985</v>
      </c>
      <c r="DO13" s="18">
        <f t="shared" si="96"/>
        <v>189.376985</v>
      </c>
      <c r="DP13" s="19">
        <f t="shared" si="97"/>
        <v>4.575791000000001</v>
      </c>
      <c r="DQ13" s="19">
        <f t="shared" si="20"/>
        <v>4.1382816</v>
      </c>
      <c r="DR13" s="18"/>
      <c r="DS13" s="18">
        <f t="shared" si="98"/>
        <v>1908.075</v>
      </c>
      <c r="DT13" s="18">
        <f t="shared" si="99"/>
        <v>302.327145</v>
      </c>
      <c r="DU13" s="18">
        <f t="shared" si="100"/>
        <v>2210.402145</v>
      </c>
      <c r="DV13" s="19">
        <f t="shared" si="101"/>
        <v>53.408487</v>
      </c>
      <c r="DW13" s="19">
        <f t="shared" si="21"/>
        <v>48.3018912</v>
      </c>
      <c r="DX13" s="18"/>
      <c r="DY13" s="18">
        <f t="shared" si="102"/>
        <v>8273.3625</v>
      </c>
      <c r="DZ13" s="18">
        <f t="shared" si="103"/>
        <v>1310.8824674999998</v>
      </c>
      <c r="EA13" s="18">
        <f t="shared" si="104"/>
        <v>9584.244967499999</v>
      </c>
      <c r="EB13" s="19">
        <f t="shared" si="105"/>
        <v>231.5777805</v>
      </c>
      <c r="EC13" s="19">
        <f t="shared" si="22"/>
        <v>209.4357168</v>
      </c>
      <c r="ED13" s="18"/>
      <c r="EE13" s="18">
        <f t="shared" si="106"/>
        <v>2179.2875</v>
      </c>
      <c r="EF13" s="18">
        <f t="shared" si="107"/>
        <v>345.2997225</v>
      </c>
      <c r="EG13" s="18">
        <f t="shared" si="108"/>
        <v>2524.5872225</v>
      </c>
      <c r="EH13" s="19">
        <f t="shared" si="109"/>
        <v>60.9999335</v>
      </c>
      <c r="EI13" s="19">
        <f t="shared" si="23"/>
        <v>55.1674896</v>
      </c>
      <c r="EJ13" s="18"/>
      <c r="EK13" s="18">
        <f t="shared" si="110"/>
        <v>45979.2125</v>
      </c>
      <c r="EL13" s="18">
        <f t="shared" si="111"/>
        <v>7285.229377499999</v>
      </c>
      <c r="EM13" s="18">
        <f t="shared" si="112"/>
        <v>53264.4418775</v>
      </c>
      <c r="EN13" s="19">
        <f t="shared" si="113"/>
        <v>1286.9935265000001</v>
      </c>
      <c r="EO13" s="19">
        <f t="shared" si="24"/>
        <v>1163.9390064000002</v>
      </c>
      <c r="EP13" s="18"/>
      <c r="EQ13" s="18">
        <f t="shared" si="114"/>
        <v>289685.825</v>
      </c>
      <c r="ER13" s="18">
        <f t="shared" si="115"/>
        <v>45899.60479500001</v>
      </c>
      <c r="ES13" s="18">
        <f t="shared" si="116"/>
        <v>335585.429795</v>
      </c>
      <c r="ET13" s="19">
        <f t="shared" si="117"/>
        <v>8108.529076999999</v>
      </c>
      <c r="EU13" s="19">
        <f t="shared" si="25"/>
        <v>7333.2406752</v>
      </c>
      <c r="EV13" s="18"/>
      <c r="EW13" s="18">
        <f t="shared" si="118"/>
        <v>12112.1</v>
      </c>
      <c r="EX13" s="18">
        <f t="shared" si="119"/>
        <v>1919.11566</v>
      </c>
      <c r="EY13" s="18">
        <f t="shared" si="120"/>
        <v>14031.21566</v>
      </c>
      <c r="EZ13" s="19">
        <f t="shared" si="121"/>
        <v>339.026996</v>
      </c>
      <c r="FA13" s="19">
        <f t="shared" si="26"/>
        <v>306.6112896</v>
      </c>
      <c r="FB13" s="18"/>
      <c r="FC13" s="25"/>
      <c r="FD13" s="18"/>
      <c r="FE13" s="18"/>
      <c r="FF13" s="18"/>
      <c r="FG13" s="19">
        <f t="shared" si="27"/>
        <v>0</v>
      </c>
    </row>
    <row r="14" spans="1:163" ht="12">
      <c r="A14" s="2">
        <v>42278</v>
      </c>
      <c r="C14" s="19"/>
      <c r="D14" s="19">
        <v>233100</v>
      </c>
      <c r="E14" s="19">
        <f t="shared" si="0"/>
        <v>233100</v>
      </c>
      <c r="F14" s="19">
        <v>45485</v>
      </c>
      <c r="G14" s="19">
        <v>41136</v>
      </c>
      <c r="H14" s="19"/>
      <c r="I14" s="54">
        <f>'2009D Academic'!I14</f>
        <v>0</v>
      </c>
      <c r="J14" s="19">
        <f>'2009D Academic'!J14</f>
        <v>23544.54522</v>
      </c>
      <c r="K14" s="19">
        <f t="shared" si="1"/>
        <v>23544.54522</v>
      </c>
      <c r="L14" s="19">
        <f>'2009D Academic'!L14</f>
        <v>4594.267007</v>
      </c>
      <c r="M14" s="19">
        <f>'2009D Academic'!M14</f>
        <v>4154.991043200001</v>
      </c>
      <c r="N14" s="19"/>
      <c r="P14" s="18">
        <f t="shared" si="28"/>
        <v>209555.52471</v>
      </c>
      <c r="Q14" s="18">
        <f t="shared" si="29"/>
        <v>209555.52471</v>
      </c>
      <c r="R14" s="18">
        <f t="shared" si="2"/>
        <v>40890.74663850001</v>
      </c>
      <c r="S14" s="18">
        <f t="shared" si="3"/>
        <v>36981.0212976</v>
      </c>
      <c r="U14" s="18">
        <f t="shared" si="30"/>
        <v>0</v>
      </c>
      <c r="V14" s="18">
        <f t="shared" si="31"/>
        <v>93865.36068</v>
      </c>
      <c r="W14" s="18">
        <f t="shared" si="32"/>
        <v>93865.36068</v>
      </c>
      <c r="X14" s="19">
        <f t="shared" si="33"/>
        <v>18316.027158</v>
      </c>
      <c r="Y14" s="19">
        <f t="shared" si="4"/>
        <v>16564.7596608</v>
      </c>
      <c r="Z14" s="18"/>
      <c r="AA14" s="18">
        <f t="shared" si="34"/>
        <v>0</v>
      </c>
      <c r="AB14" s="18">
        <f t="shared" si="35"/>
        <v>4217.0121</v>
      </c>
      <c r="AC14" s="18">
        <f t="shared" si="36"/>
        <v>4217.0121</v>
      </c>
      <c r="AD14" s="19">
        <f t="shared" si="37"/>
        <v>822.869135</v>
      </c>
      <c r="AE14" s="19">
        <f t="shared" si="5"/>
        <v>744.191376</v>
      </c>
      <c r="AF14" s="18"/>
      <c r="AG14" s="18">
        <f t="shared" si="38"/>
        <v>0</v>
      </c>
      <c r="AH14" s="18">
        <f t="shared" si="39"/>
        <v>9869.66379</v>
      </c>
      <c r="AI14" s="18">
        <f t="shared" si="40"/>
        <v>9869.66379</v>
      </c>
      <c r="AJ14" s="19">
        <f t="shared" si="41"/>
        <v>1925.8758365</v>
      </c>
      <c r="AK14" s="19">
        <f t="shared" si="6"/>
        <v>1741.7352624</v>
      </c>
      <c r="AL14" s="18"/>
      <c r="AM14" s="18">
        <f t="shared" si="42"/>
        <v>0</v>
      </c>
      <c r="AN14" s="18">
        <f t="shared" si="43"/>
        <v>714.05523</v>
      </c>
      <c r="AO14" s="18">
        <f t="shared" si="44"/>
        <v>714.05523</v>
      </c>
      <c r="AP14" s="19">
        <f t="shared" si="45"/>
        <v>139.3342005</v>
      </c>
      <c r="AQ14" s="19">
        <f t="shared" si="7"/>
        <v>126.0119088</v>
      </c>
      <c r="AR14" s="18"/>
      <c r="AS14" s="18">
        <f t="shared" si="46"/>
        <v>0</v>
      </c>
      <c r="AT14" s="18">
        <f t="shared" si="47"/>
        <v>15136.721459999999</v>
      </c>
      <c r="AU14" s="18">
        <f t="shared" si="48"/>
        <v>15136.721459999999</v>
      </c>
      <c r="AV14" s="19">
        <f t="shared" si="49"/>
        <v>2953.641251</v>
      </c>
      <c r="AW14" s="19">
        <f t="shared" si="8"/>
        <v>2671.2319776</v>
      </c>
      <c r="AX14" s="18"/>
      <c r="AY14" s="18">
        <f t="shared" si="50"/>
        <v>0</v>
      </c>
      <c r="AZ14" s="18">
        <f t="shared" si="51"/>
        <v>195.38442000000003</v>
      </c>
      <c r="BA14" s="18">
        <f t="shared" si="52"/>
        <v>195.38442000000003</v>
      </c>
      <c r="BB14" s="19">
        <f t="shared" si="53"/>
        <v>38.125527</v>
      </c>
      <c r="BC14" s="19">
        <f t="shared" si="9"/>
        <v>34.4801952</v>
      </c>
      <c r="BD14" s="18"/>
      <c r="BE14" s="18">
        <f t="shared" si="54"/>
        <v>0</v>
      </c>
      <c r="BF14" s="18">
        <f t="shared" si="55"/>
        <v>294.63840000000005</v>
      </c>
      <c r="BG14" s="18">
        <f t="shared" si="56"/>
        <v>294.63840000000005</v>
      </c>
      <c r="BH14" s="19">
        <f t="shared" si="57"/>
        <v>57.49303999999999</v>
      </c>
      <c r="BI14" s="19">
        <f t="shared" si="10"/>
        <v>51.995903999999996</v>
      </c>
      <c r="BJ14" s="18"/>
      <c r="BK14" s="18">
        <f t="shared" si="58"/>
        <v>0</v>
      </c>
      <c r="BL14" s="18">
        <f t="shared" si="59"/>
        <v>12019.172129999999</v>
      </c>
      <c r="BM14" s="18">
        <f t="shared" si="60"/>
        <v>12019.172129999999</v>
      </c>
      <c r="BN14" s="19">
        <f t="shared" si="61"/>
        <v>2345.3112155</v>
      </c>
      <c r="BO14" s="19">
        <f t="shared" si="11"/>
        <v>2121.0667728</v>
      </c>
      <c r="BP14" s="18"/>
      <c r="BQ14" s="18">
        <f t="shared" si="62"/>
        <v>0</v>
      </c>
      <c r="BR14" s="18">
        <f t="shared" si="63"/>
        <v>2061.55971</v>
      </c>
      <c r="BS14" s="18">
        <f t="shared" si="64"/>
        <v>2061.55971</v>
      </c>
      <c r="BT14" s="19">
        <f t="shared" si="65"/>
        <v>402.2738885</v>
      </c>
      <c r="BU14" s="19">
        <f t="shared" si="12"/>
        <v>363.81089760000003</v>
      </c>
      <c r="BV14" s="18"/>
      <c r="BW14" s="18">
        <f t="shared" si="66"/>
        <v>0</v>
      </c>
      <c r="BX14" s="18">
        <f t="shared" si="67"/>
        <v>367.27236000000005</v>
      </c>
      <c r="BY14" s="18">
        <f t="shared" si="68"/>
        <v>367.27236000000005</v>
      </c>
      <c r="BZ14" s="19">
        <f t="shared" si="69"/>
        <v>71.66616599999999</v>
      </c>
      <c r="CA14" s="19">
        <f t="shared" si="13"/>
        <v>64.8138816</v>
      </c>
      <c r="CB14" s="18"/>
      <c r="CC14" s="18">
        <f t="shared" si="70"/>
        <v>0</v>
      </c>
      <c r="CD14" s="18">
        <f t="shared" si="71"/>
        <v>4272.932790000001</v>
      </c>
      <c r="CE14" s="18">
        <f t="shared" si="72"/>
        <v>4272.932790000001</v>
      </c>
      <c r="CF14" s="19">
        <f t="shared" si="73"/>
        <v>833.7809865</v>
      </c>
      <c r="CG14" s="19">
        <f t="shared" si="14"/>
        <v>754.0599024</v>
      </c>
      <c r="CH14" s="18"/>
      <c r="CI14" s="18">
        <f t="shared" si="74"/>
        <v>0</v>
      </c>
      <c r="CJ14" s="18">
        <f t="shared" si="75"/>
        <v>2066.85108</v>
      </c>
      <c r="CK14" s="18">
        <f t="shared" si="76"/>
        <v>2066.85108</v>
      </c>
      <c r="CL14" s="19">
        <f t="shared" si="77"/>
        <v>403.30639799999994</v>
      </c>
      <c r="CM14" s="19">
        <f t="shared" si="15"/>
        <v>364.74468479999996</v>
      </c>
      <c r="CN14" s="18"/>
      <c r="CO14" s="18">
        <f t="shared" si="78"/>
        <v>0</v>
      </c>
      <c r="CP14" s="18">
        <f t="shared" si="79"/>
        <v>2954.56581</v>
      </c>
      <c r="CQ14" s="18">
        <f t="shared" si="80"/>
        <v>2954.56581</v>
      </c>
      <c r="CR14" s="19">
        <f t="shared" si="81"/>
        <v>576.5269235</v>
      </c>
      <c r="CS14" s="19">
        <f t="shared" si="16"/>
        <v>521.4029136</v>
      </c>
      <c r="CT14" s="18"/>
      <c r="CU14" s="18">
        <f t="shared" si="82"/>
        <v>0</v>
      </c>
      <c r="CV14" s="18">
        <f t="shared" si="83"/>
        <v>5554.283490000001</v>
      </c>
      <c r="CW14" s="18">
        <f t="shared" si="84"/>
        <v>5554.283490000001</v>
      </c>
      <c r="CX14" s="19">
        <f t="shared" si="85"/>
        <v>1083.8120314999999</v>
      </c>
      <c r="CY14" s="19">
        <f t="shared" si="17"/>
        <v>980.1844944</v>
      </c>
      <c r="CZ14" s="18"/>
      <c r="DA14" s="67">
        <f t="shared" si="86"/>
        <v>0</v>
      </c>
      <c r="DB14" s="67">
        <f t="shared" si="87"/>
        <v>4279.55283</v>
      </c>
      <c r="DC14" s="67">
        <f t="shared" si="88"/>
        <v>4279.55283</v>
      </c>
      <c r="DD14" s="68">
        <f t="shared" si="89"/>
        <v>835.0727605</v>
      </c>
      <c r="DE14" s="19">
        <f t="shared" si="18"/>
        <v>755.2281648</v>
      </c>
      <c r="DF14" s="18"/>
      <c r="DG14" s="18">
        <f t="shared" si="90"/>
        <v>0</v>
      </c>
      <c r="DH14" s="18">
        <f t="shared" si="91"/>
        <v>2.6573399999999996</v>
      </c>
      <c r="DI14" s="18">
        <f t="shared" si="92"/>
        <v>2.6573399999999996</v>
      </c>
      <c r="DJ14" s="19">
        <f t="shared" si="93"/>
        <v>0.518529</v>
      </c>
      <c r="DK14" s="19">
        <f t="shared" si="19"/>
        <v>0.4689504</v>
      </c>
      <c r="DL14" s="18"/>
      <c r="DM14" s="18">
        <f t="shared" si="94"/>
        <v>0</v>
      </c>
      <c r="DN14" s="18">
        <f t="shared" si="95"/>
        <v>23.449859999999997</v>
      </c>
      <c r="DO14" s="18">
        <f t="shared" si="96"/>
        <v>23.449859999999997</v>
      </c>
      <c r="DP14" s="19">
        <f t="shared" si="97"/>
        <v>4.575791000000001</v>
      </c>
      <c r="DQ14" s="19">
        <f t="shared" si="20"/>
        <v>4.1382816</v>
      </c>
      <c r="DR14" s="18"/>
      <c r="DS14" s="18">
        <f t="shared" si="98"/>
        <v>0</v>
      </c>
      <c r="DT14" s="18">
        <f t="shared" si="99"/>
        <v>273.70601999999997</v>
      </c>
      <c r="DU14" s="18">
        <f t="shared" si="100"/>
        <v>273.70601999999997</v>
      </c>
      <c r="DV14" s="19">
        <f t="shared" si="101"/>
        <v>53.408487</v>
      </c>
      <c r="DW14" s="19">
        <f t="shared" si="21"/>
        <v>48.3018912</v>
      </c>
      <c r="DX14" s="18"/>
      <c r="DY14" s="18">
        <f t="shared" si="102"/>
        <v>0</v>
      </c>
      <c r="DZ14" s="18">
        <f t="shared" si="103"/>
        <v>1186.7820299999998</v>
      </c>
      <c r="EA14" s="18">
        <f t="shared" si="104"/>
        <v>1186.7820299999998</v>
      </c>
      <c r="EB14" s="19">
        <f t="shared" si="105"/>
        <v>231.5777805</v>
      </c>
      <c r="EC14" s="19">
        <f t="shared" si="22"/>
        <v>209.4357168</v>
      </c>
      <c r="ED14" s="18"/>
      <c r="EE14" s="18">
        <f t="shared" si="106"/>
        <v>0</v>
      </c>
      <c r="EF14" s="18">
        <f t="shared" si="107"/>
        <v>312.61041</v>
      </c>
      <c r="EG14" s="18">
        <f t="shared" si="108"/>
        <v>312.61041</v>
      </c>
      <c r="EH14" s="19">
        <f t="shared" si="109"/>
        <v>60.9999335</v>
      </c>
      <c r="EI14" s="19">
        <f t="shared" si="23"/>
        <v>55.1674896</v>
      </c>
      <c r="EJ14" s="18"/>
      <c r="EK14" s="18">
        <f t="shared" si="110"/>
        <v>0</v>
      </c>
      <c r="EL14" s="18">
        <f t="shared" si="111"/>
        <v>6595.54119</v>
      </c>
      <c r="EM14" s="18">
        <f t="shared" si="112"/>
        <v>6595.54119</v>
      </c>
      <c r="EN14" s="19">
        <f t="shared" si="113"/>
        <v>1286.9935265000001</v>
      </c>
      <c r="EO14" s="19">
        <f t="shared" si="24"/>
        <v>1163.9390064000002</v>
      </c>
      <c r="EP14" s="18"/>
      <c r="EQ14" s="18">
        <f t="shared" si="114"/>
        <v>0</v>
      </c>
      <c r="ER14" s="18">
        <f t="shared" si="115"/>
        <v>41554.31742000001</v>
      </c>
      <c r="ES14" s="18">
        <f t="shared" si="116"/>
        <v>41554.31742000001</v>
      </c>
      <c r="ET14" s="19">
        <f t="shared" si="117"/>
        <v>8108.529076999999</v>
      </c>
      <c r="EU14" s="19">
        <f t="shared" si="25"/>
        <v>7333.2406752</v>
      </c>
      <c r="EV14" s="18"/>
      <c r="EW14" s="18">
        <f t="shared" si="118"/>
        <v>0</v>
      </c>
      <c r="EX14" s="18">
        <f t="shared" si="119"/>
        <v>1737.43416</v>
      </c>
      <c r="EY14" s="18">
        <f t="shared" si="120"/>
        <v>1737.43416</v>
      </c>
      <c r="EZ14" s="19">
        <f t="shared" si="121"/>
        <v>339.026996</v>
      </c>
      <c r="FA14" s="19">
        <f t="shared" si="26"/>
        <v>306.6112896</v>
      </c>
      <c r="FB14" s="18"/>
      <c r="FC14" s="25"/>
      <c r="FD14" s="18"/>
      <c r="FE14" s="18"/>
      <c r="FF14" s="18"/>
      <c r="FG14" s="19">
        <f t="shared" si="27"/>
        <v>0</v>
      </c>
    </row>
    <row r="15" spans="1:163" ht="12">
      <c r="A15" s="2">
        <v>42461</v>
      </c>
      <c r="C15" s="19">
        <v>1675000</v>
      </c>
      <c r="D15" s="19">
        <v>233100</v>
      </c>
      <c r="E15" s="19">
        <f t="shared" si="0"/>
        <v>1908100</v>
      </c>
      <c r="F15" s="19">
        <v>45485</v>
      </c>
      <c r="G15" s="19">
        <v>41136</v>
      </c>
      <c r="H15" s="19"/>
      <c r="I15" s="54">
        <f>'2009D Academic'!I15</f>
        <v>169185.38499999998</v>
      </c>
      <c r="J15" s="19">
        <f>'2009D Academic'!J15</f>
        <v>23544.54522</v>
      </c>
      <c r="K15" s="19">
        <f t="shared" si="1"/>
        <v>192729.93021999998</v>
      </c>
      <c r="L15" s="19">
        <f>'2009D Academic'!L15</f>
        <v>4594.267007</v>
      </c>
      <c r="M15" s="19">
        <f>'2009D Academic'!M15</f>
        <v>4154.991043200001</v>
      </c>
      <c r="N15" s="19"/>
      <c r="O15" s="18">
        <f>U15+AA15+AG15+AM15+AS15+AY15+BE15+BK15+BQ15+BW15+CC15+CI15+CO15+CU15+DA15+DG15+DM15+DS15+DY15+EE15+EK15+EQ15+EW15+FC15</f>
        <v>1505815.1175</v>
      </c>
      <c r="P15" s="18">
        <f t="shared" si="28"/>
        <v>209555.52471</v>
      </c>
      <c r="Q15" s="18">
        <f t="shared" si="29"/>
        <v>1715370.64221</v>
      </c>
      <c r="R15" s="18">
        <f t="shared" si="2"/>
        <v>40890.74663850001</v>
      </c>
      <c r="S15" s="18">
        <f t="shared" si="3"/>
        <v>36981.0212976</v>
      </c>
      <c r="U15" s="18">
        <f t="shared" si="30"/>
        <v>674493.69</v>
      </c>
      <c r="V15" s="18">
        <f t="shared" si="31"/>
        <v>93865.36068</v>
      </c>
      <c r="W15" s="18">
        <f t="shared" si="32"/>
        <v>768359.05068</v>
      </c>
      <c r="X15" s="19">
        <f t="shared" si="33"/>
        <v>18316.027158</v>
      </c>
      <c r="Y15" s="19">
        <f t="shared" si="4"/>
        <v>16564.7596608</v>
      </c>
      <c r="Z15" s="18"/>
      <c r="AA15" s="18">
        <f t="shared" si="34"/>
        <v>30302.425</v>
      </c>
      <c r="AB15" s="18">
        <f t="shared" si="35"/>
        <v>4217.0121</v>
      </c>
      <c r="AC15" s="18">
        <f t="shared" si="36"/>
        <v>34519.437099999996</v>
      </c>
      <c r="AD15" s="19">
        <f t="shared" si="37"/>
        <v>822.869135</v>
      </c>
      <c r="AE15" s="19">
        <f t="shared" si="5"/>
        <v>744.191376</v>
      </c>
      <c r="AF15" s="18"/>
      <c r="AG15" s="18">
        <f t="shared" si="38"/>
        <v>70921.0075</v>
      </c>
      <c r="AH15" s="18">
        <f t="shared" si="39"/>
        <v>9869.66379</v>
      </c>
      <c r="AI15" s="18">
        <f t="shared" si="40"/>
        <v>80790.67129000001</v>
      </c>
      <c r="AJ15" s="19">
        <f t="shared" si="41"/>
        <v>1925.8758365</v>
      </c>
      <c r="AK15" s="19">
        <f t="shared" si="6"/>
        <v>1741.7352624</v>
      </c>
      <c r="AL15" s="18"/>
      <c r="AM15" s="18">
        <f t="shared" si="42"/>
        <v>5131.0275</v>
      </c>
      <c r="AN15" s="18">
        <f t="shared" si="43"/>
        <v>714.05523</v>
      </c>
      <c r="AO15" s="18">
        <f t="shared" si="44"/>
        <v>5845.08273</v>
      </c>
      <c r="AP15" s="19">
        <f t="shared" si="45"/>
        <v>139.3342005</v>
      </c>
      <c r="AQ15" s="19">
        <f t="shared" si="7"/>
        <v>126.0119088</v>
      </c>
      <c r="AR15" s="18"/>
      <c r="AS15" s="18">
        <f t="shared" si="46"/>
        <v>108768.805</v>
      </c>
      <c r="AT15" s="18">
        <f t="shared" si="47"/>
        <v>15136.721459999999</v>
      </c>
      <c r="AU15" s="18">
        <f t="shared" si="48"/>
        <v>123905.52646</v>
      </c>
      <c r="AV15" s="19">
        <f t="shared" si="49"/>
        <v>2953.641251</v>
      </c>
      <c r="AW15" s="19">
        <f t="shared" si="8"/>
        <v>2671.2319776</v>
      </c>
      <c r="AX15" s="18"/>
      <c r="AY15" s="18">
        <f t="shared" si="50"/>
        <v>1403.985</v>
      </c>
      <c r="AZ15" s="18">
        <f t="shared" si="51"/>
        <v>195.38442000000003</v>
      </c>
      <c r="BA15" s="18">
        <f t="shared" si="52"/>
        <v>1599.36942</v>
      </c>
      <c r="BB15" s="19">
        <f t="shared" si="53"/>
        <v>38.125527</v>
      </c>
      <c r="BC15" s="19">
        <f t="shared" si="9"/>
        <v>34.4801952</v>
      </c>
      <c r="BD15" s="18"/>
      <c r="BE15" s="18">
        <f t="shared" si="54"/>
        <v>2117.2000000000003</v>
      </c>
      <c r="BF15" s="18">
        <f t="shared" si="55"/>
        <v>294.63840000000005</v>
      </c>
      <c r="BG15" s="18">
        <f t="shared" si="56"/>
        <v>2411.8384000000005</v>
      </c>
      <c r="BH15" s="19">
        <f t="shared" si="57"/>
        <v>57.49303999999999</v>
      </c>
      <c r="BI15" s="19">
        <f t="shared" si="10"/>
        <v>51.995903999999996</v>
      </c>
      <c r="BJ15" s="18"/>
      <c r="BK15" s="18">
        <f t="shared" si="58"/>
        <v>86366.8525</v>
      </c>
      <c r="BL15" s="18">
        <f t="shared" si="59"/>
        <v>12019.172129999999</v>
      </c>
      <c r="BM15" s="18">
        <f t="shared" si="60"/>
        <v>98386.02463</v>
      </c>
      <c r="BN15" s="19">
        <f t="shared" si="61"/>
        <v>2345.3112155</v>
      </c>
      <c r="BO15" s="19">
        <f t="shared" si="11"/>
        <v>2121.0667728</v>
      </c>
      <c r="BP15" s="18"/>
      <c r="BQ15" s="18">
        <f t="shared" si="62"/>
        <v>14813.8675</v>
      </c>
      <c r="BR15" s="18">
        <f t="shared" si="63"/>
        <v>2061.55971</v>
      </c>
      <c r="BS15" s="18">
        <f t="shared" si="64"/>
        <v>16875.42721</v>
      </c>
      <c r="BT15" s="19">
        <f t="shared" si="65"/>
        <v>402.2738885</v>
      </c>
      <c r="BU15" s="19">
        <f t="shared" si="12"/>
        <v>363.81089760000003</v>
      </c>
      <c r="BV15" s="18"/>
      <c r="BW15" s="18">
        <f t="shared" si="66"/>
        <v>2639.13</v>
      </c>
      <c r="BX15" s="18">
        <f t="shared" si="67"/>
        <v>367.27236000000005</v>
      </c>
      <c r="BY15" s="18">
        <f t="shared" si="68"/>
        <v>3006.40236</v>
      </c>
      <c r="BZ15" s="19">
        <f t="shared" si="69"/>
        <v>71.66616599999999</v>
      </c>
      <c r="CA15" s="19">
        <f t="shared" si="13"/>
        <v>64.8138816</v>
      </c>
      <c r="CB15" s="18"/>
      <c r="CC15" s="18">
        <f t="shared" si="70"/>
        <v>30704.2575</v>
      </c>
      <c r="CD15" s="18">
        <f t="shared" si="71"/>
        <v>4272.932790000001</v>
      </c>
      <c r="CE15" s="18">
        <f t="shared" si="72"/>
        <v>34977.19029</v>
      </c>
      <c r="CF15" s="19">
        <f t="shared" si="73"/>
        <v>833.7809865</v>
      </c>
      <c r="CG15" s="19">
        <f t="shared" si="14"/>
        <v>754.0599024</v>
      </c>
      <c r="CH15" s="18"/>
      <c r="CI15" s="18">
        <f t="shared" si="74"/>
        <v>14851.89</v>
      </c>
      <c r="CJ15" s="18">
        <f t="shared" si="75"/>
        <v>2066.85108</v>
      </c>
      <c r="CK15" s="18">
        <f t="shared" si="76"/>
        <v>16918.74108</v>
      </c>
      <c r="CL15" s="19">
        <f t="shared" si="77"/>
        <v>403.30639799999994</v>
      </c>
      <c r="CM15" s="19">
        <f t="shared" si="15"/>
        <v>364.74468479999996</v>
      </c>
      <c r="CN15" s="18"/>
      <c r="CO15" s="18">
        <f t="shared" si="78"/>
        <v>21230.7925</v>
      </c>
      <c r="CP15" s="18">
        <f t="shared" si="79"/>
        <v>2954.56581</v>
      </c>
      <c r="CQ15" s="18">
        <f t="shared" si="80"/>
        <v>24185.35831</v>
      </c>
      <c r="CR15" s="19">
        <f t="shared" si="81"/>
        <v>576.5269235</v>
      </c>
      <c r="CS15" s="19">
        <f t="shared" si="16"/>
        <v>521.4029136</v>
      </c>
      <c r="CT15" s="18"/>
      <c r="CU15" s="18">
        <f t="shared" si="82"/>
        <v>39911.7325</v>
      </c>
      <c r="CV15" s="18">
        <f t="shared" si="83"/>
        <v>5554.283490000001</v>
      </c>
      <c r="CW15" s="18">
        <f t="shared" si="84"/>
        <v>45466.01599</v>
      </c>
      <c r="CX15" s="19">
        <f t="shared" si="85"/>
        <v>1083.8120314999999</v>
      </c>
      <c r="CY15" s="19">
        <f t="shared" si="17"/>
        <v>980.1844944</v>
      </c>
      <c r="CZ15" s="18"/>
      <c r="DA15" s="67">
        <f t="shared" si="86"/>
        <v>30751.8275</v>
      </c>
      <c r="DB15" s="67">
        <f t="shared" si="87"/>
        <v>4279.55283</v>
      </c>
      <c r="DC15" s="67">
        <f t="shared" si="88"/>
        <v>35031.38033</v>
      </c>
      <c r="DD15" s="68">
        <f t="shared" si="89"/>
        <v>835.0727605</v>
      </c>
      <c r="DE15" s="19">
        <f t="shared" si="18"/>
        <v>755.2281648</v>
      </c>
      <c r="DF15" s="18"/>
      <c r="DG15" s="18">
        <f t="shared" si="90"/>
        <v>19.095</v>
      </c>
      <c r="DH15" s="18">
        <f t="shared" si="91"/>
        <v>2.6573399999999996</v>
      </c>
      <c r="DI15" s="18">
        <f t="shared" si="92"/>
        <v>21.752339999999997</v>
      </c>
      <c r="DJ15" s="19">
        <f t="shared" si="93"/>
        <v>0.518529</v>
      </c>
      <c r="DK15" s="19">
        <f t="shared" si="19"/>
        <v>0.4689504</v>
      </c>
      <c r="DL15" s="18"/>
      <c r="DM15" s="18">
        <f t="shared" si="94"/>
        <v>168.505</v>
      </c>
      <c r="DN15" s="18">
        <f t="shared" si="95"/>
        <v>23.449859999999997</v>
      </c>
      <c r="DO15" s="18">
        <f t="shared" si="96"/>
        <v>191.95486</v>
      </c>
      <c r="DP15" s="19">
        <f t="shared" si="97"/>
        <v>4.575791000000001</v>
      </c>
      <c r="DQ15" s="19">
        <f t="shared" si="20"/>
        <v>4.1382816</v>
      </c>
      <c r="DR15" s="18"/>
      <c r="DS15" s="18">
        <f t="shared" si="98"/>
        <v>1966.785</v>
      </c>
      <c r="DT15" s="18">
        <f t="shared" si="99"/>
        <v>273.70601999999997</v>
      </c>
      <c r="DU15" s="18">
        <f t="shared" si="100"/>
        <v>2240.49102</v>
      </c>
      <c r="DV15" s="19">
        <f t="shared" si="101"/>
        <v>53.408487</v>
      </c>
      <c r="DW15" s="19">
        <f t="shared" si="21"/>
        <v>48.3018912</v>
      </c>
      <c r="DX15" s="18"/>
      <c r="DY15" s="18">
        <f t="shared" si="102"/>
        <v>8527.9275</v>
      </c>
      <c r="DZ15" s="18">
        <f t="shared" si="103"/>
        <v>1186.7820299999998</v>
      </c>
      <c r="EA15" s="18">
        <f t="shared" si="104"/>
        <v>9714.70953</v>
      </c>
      <c r="EB15" s="19">
        <f t="shared" si="105"/>
        <v>231.5777805</v>
      </c>
      <c r="EC15" s="19">
        <f t="shared" si="22"/>
        <v>209.4357168</v>
      </c>
      <c r="ED15" s="18"/>
      <c r="EE15" s="18">
        <f t="shared" si="106"/>
        <v>2246.3425</v>
      </c>
      <c r="EF15" s="18">
        <f t="shared" si="107"/>
        <v>312.61041</v>
      </c>
      <c r="EG15" s="18">
        <f t="shared" si="108"/>
        <v>2558.95291</v>
      </c>
      <c r="EH15" s="19">
        <f t="shared" si="109"/>
        <v>60.9999335</v>
      </c>
      <c r="EI15" s="19">
        <f t="shared" si="23"/>
        <v>55.1674896</v>
      </c>
      <c r="EJ15" s="18"/>
      <c r="EK15" s="18">
        <f t="shared" si="110"/>
        <v>47393.9575</v>
      </c>
      <c r="EL15" s="18">
        <f t="shared" si="111"/>
        <v>6595.54119</v>
      </c>
      <c r="EM15" s="18">
        <f t="shared" si="112"/>
        <v>53989.49868999999</v>
      </c>
      <c r="EN15" s="19">
        <f t="shared" si="113"/>
        <v>1286.9935265000001</v>
      </c>
      <c r="EO15" s="19">
        <f t="shared" si="24"/>
        <v>1163.9390064000002</v>
      </c>
      <c r="EP15" s="18"/>
      <c r="EQ15" s="18">
        <f t="shared" si="114"/>
        <v>298599.23500000004</v>
      </c>
      <c r="ER15" s="18">
        <f t="shared" si="115"/>
        <v>41554.31742000001</v>
      </c>
      <c r="ES15" s="18">
        <f t="shared" si="116"/>
        <v>340153.5524200001</v>
      </c>
      <c r="ET15" s="19">
        <f t="shared" si="117"/>
        <v>8108.529076999999</v>
      </c>
      <c r="EU15" s="19">
        <f t="shared" si="25"/>
        <v>7333.2406752</v>
      </c>
      <c r="EV15" s="18"/>
      <c r="EW15" s="18">
        <f t="shared" si="118"/>
        <v>12484.78</v>
      </c>
      <c r="EX15" s="18">
        <f t="shared" si="119"/>
        <v>1737.43416</v>
      </c>
      <c r="EY15" s="18">
        <f t="shared" si="120"/>
        <v>14222.214160000001</v>
      </c>
      <c r="EZ15" s="19">
        <f t="shared" si="121"/>
        <v>339.026996</v>
      </c>
      <c r="FA15" s="19">
        <f t="shared" si="26"/>
        <v>306.6112896</v>
      </c>
      <c r="FB15" s="18"/>
      <c r="FC15" s="25"/>
      <c r="FD15" s="18"/>
      <c r="FE15" s="18"/>
      <c r="FF15" s="18"/>
      <c r="FG15" s="19">
        <f t="shared" si="27"/>
        <v>0</v>
      </c>
    </row>
    <row r="16" spans="1:163" ht="12">
      <c r="A16" s="2">
        <v>42644</v>
      </c>
      <c r="C16" s="19"/>
      <c r="D16" s="19">
        <v>199600</v>
      </c>
      <c r="E16" s="19">
        <f t="shared" si="0"/>
        <v>199600</v>
      </c>
      <c r="F16" s="19">
        <v>45485</v>
      </c>
      <c r="G16" s="19">
        <v>41136</v>
      </c>
      <c r="H16" s="19"/>
      <c r="I16" s="54">
        <f>'2009D Academic'!I16</f>
        <v>0</v>
      </c>
      <c r="J16" s="19">
        <f>'2009D Academic'!J16</f>
        <v>20160.83752</v>
      </c>
      <c r="K16" s="19">
        <f t="shared" si="1"/>
        <v>20160.83752</v>
      </c>
      <c r="L16" s="19">
        <f>'2009D Academic'!L16</f>
        <v>4594.267007</v>
      </c>
      <c r="M16" s="19">
        <f>'2009D Academic'!M16</f>
        <v>4154.991043200001</v>
      </c>
      <c r="N16" s="19"/>
      <c r="P16" s="18">
        <f t="shared" si="28"/>
        <v>179439.22235999999</v>
      </c>
      <c r="Q16" s="18">
        <f t="shared" si="29"/>
        <v>179439.22235999999</v>
      </c>
      <c r="R16" s="18">
        <f t="shared" si="2"/>
        <v>40890.74663850001</v>
      </c>
      <c r="S16" s="18">
        <f t="shared" si="3"/>
        <v>36981.0212976</v>
      </c>
      <c r="U16" s="18">
        <f t="shared" si="30"/>
        <v>0</v>
      </c>
      <c r="V16" s="18">
        <f t="shared" si="31"/>
        <v>80375.48688</v>
      </c>
      <c r="W16" s="18">
        <f t="shared" si="32"/>
        <v>80375.48688</v>
      </c>
      <c r="X16" s="19">
        <f t="shared" si="33"/>
        <v>18316.027158</v>
      </c>
      <c r="Y16" s="19">
        <f t="shared" si="4"/>
        <v>16564.7596608</v>
      </c>
      <c r="Z16" s="18"/>
      <c r="AA16" s="18">
        <f t="shared" si="34"/>
        <v>0</v>
      </c>
      <c r="AB16" s="18">
        <f t="shared" si="35"/>
        <v>3610.9636</v>
      </c>
      <c r="AC16" s="18">
        <f t="shared" si="36"/>
        <v>3610.9636</v>
      </c>
      <c r="AD16" s="19">
        <f t="shared" si="37"/>
        <v>822.869135</v>
      </c>
      <c r="AE16" s="19">
        <f t="shared" si="5"/>
        <v>744.191376</v>
      </c>
      <c r="AF16" s="18"/>
      <c r="AG16" s="18">
        <f t="shared" si="38"/>
        <v>0</v>
      </c>
      <c r="AH16" s="18">
        <f t="shared" si="39"/>
        <v>8451.24364</v>
      </c>
      <c r="AI16" s="18">
        <f t="shared" si="40"/>
        <v>8451.24364</v>
      </c>
      <c r="AJ16" s="19">
        <f t="shared" si="41"/>
        <v>1925.8758365</v>
      </c>
      <c r="AK16" s="19">
        <f t="shared" si="6"/>
        <v>1741.7352624</v>
      </c>
      <c r="AL16" s="18"/>
      <c r="AM16" s="18">
        <f t="shared" si="42"/>
        <v>0</v>
      </c>
      <c r="AN16" s="18">
        <f t="shared" si="43"/>
        <v>611.43468</v>
      </c>
      <c r="AO16" s="18">
        <f t="shared" si="44"/>
        <v>611.43468</v>
      </c>
      <c r="AP16" s="19">
        <f t="shared" si="45"/>
        <v>139.3342005</v>
      </c>
      <c r="AQ16" s="19">
        <f t="shared" si="7"/>
        <v>126.0119088</v>
      </c>
      <c r="AR16" s="18"/>
      <c r="AS16" s="18">
        <f t="shared" si="46"/>
        <v>0</v>
      </c>
      <c r="AT16" s="18">
        <f t="shared" si="47"/>
        <v>12961.345360000001</v>
      </c>
      <c r="AU16" s="18">
        <f t="shared" si="48"/>
        <v>12961.345360000001</v>
      </c>
      <c r="AV16" s="19">
        <f t="shared" si="49"/>
        <v>2953.641251</v>
      </c>
      <c r="AW16" s="19">
        <f t="shared" si="8"/>
        <v>2671.2319776</v>
      </c>
      <c r="AX16" s="18"/>
      <c r="AY16" s="18">
        <f t="shared" si="50"/>
        <v>0</v>
      </c>
      <c r="AZ16" s="18">
        <f t="shared" si="51"/>
        <v>167.30472</v>
      </c>
      <c r="BA16" s="18">
        <f t="shared" si="52"/>
        <v>167.30472</v>
      </c>
      <c r="BB16" s="19">
        <f t="shared" si="53"/>
        <v>38.125527</v>
      </c>
      <c r="BC16" s="19">
        <f t="shared" si="9"/>
        <v>34.4801952</v>
      </c>
      <c r="BD16" s="18"/>
      <c r="BE16" s="18">
        <f t="shared" si="54"/>
        <v>0</v>
      </c>
      <c r="BF16" s="18">
        <f t="shared" si="55"/>
        <v>252.29440000000002</v>
      </c>
      <c r="BG16" s="18">
        <f t="shared" si="56"/>
        <v>252.29440000000002</v>
      </c>
      <c r="BH16" s="19">
        <f t="shared" si="57"/>
        <v>57.49303999999999</v>
      </c>
      <c r="BI16" s="19">
        <f t="shared" si="10"/>
        <v>51.995903999999996</v>
      </c>
      <c r="BJ16" s="18"/>
      <c r="BK16" s="18">
        <f t="shared" si="58"/>
        <v>0</v>
      </c>
      <c r="BL16" s="18">
        <f t="shared" si="59"/>
        <v>10291.83508</v>
      </c>
      <c r="BM16" s="18">
        <f t="shared" si="60"/>
        <v>10291.83508</v>
      </c>
      <c r="BN16" s="19">
        <f t="shared" si="61"/>
        <v>2345.3112155</v>
      </c>
      <c r="BO16" s="19">
        <f t="shared" si="11"/>
        <v>2121.0667728</v>
      </c>
      <c r="BP16" s="18"/>
      <c r="BQ16" s="18">
        <f t="shared" si="62"/>
        <v>0</v>
      </c>
      <c r="BR16" s="18">
        <f t="shared" si="63"/>
        <v>1765.2823600000002</v>
      </c>
      <c r="BS16" s="18">
        <f t="shared" si="64"/>
        <v>1765.2823600000002</v>
      </c>
      <c r="BT16" s="19">
        <f t="shared" si="65"/>
        <v>402.2738885</v>
      </c>
      <c r="BU16" s="19">
        <f t="shared" si="12"/>
        <v>363.81089760000003</v>
      </c>
      <c r="BV16" s="18"/>
      <c r="BW16" s="18">
        <f t="shared" si="66"/>
        <v>0</v>
      </c>
      <c r="BX16" s="18">
        <f t="shared" si="67"/>
        <v>314.48976000000005</v>
      </c>
      <c r="BY16" s="18">
        <f t="shared" si="68"/>
        <v>314.48976000000005</v>
      </c>
      <c r="BZ16" s="19">
        <f t="shared" si="69"/>
        <v>71.66616599999999</v>
      </c>
      <c r="CA16" s="19">
        <f t="shared" si="13"/>
        <v>64.8138816</v>
      </c>
      <c r="CB16" s="18"/>
      <c r="CC16" s="18">
        <f t="shared" si="70"/>
        <v>0</v>
      </c>
      <c r="CD16" s="18">
        <f t="shared" si="71"/>
        <v>3658.8476400000004</v>
      </c>
      <c r="CE16" s="18">
        <f t="shared" si="72"/>
        <v>3658.8476400000004</v>
      </c>
      <c r="CF16" s="19">
        <f t="shared" si="73"/>
        <v>833.7809865</v>
      </c>
      <c r="CG16" s="19">
        <f t="shared" si="14"/>
        <v>754.0599024</v>
      </c>
      <c r="CH16" s="18"/>
      <c r="CI16" s="18">
        <f t="shared" si="74"/>
        <v>0</v>
      </c>
      <c r="CJ16" s="18">
        <f t="shared" si="75"/>
        <v>1769.81328</v>
      </c>
      <c r="CK16" s="18">
        <f t="shared" si="76"/>
        <v>1769.81328</v>
      </c>
      <c r="CL16" s="19">
        <f t="shared" si="77"/>
        <v>403.30639799999994</v>
      </c>
      <c r="CM16" s="19">
        <f t="shared" si="15"/>
        <v>364.74468479999996</v>
      </c>
      <c r="CN16" s="18"/>
      <c r="CO16" s="18">
        <f t="shared" si="78"/>
        <v>0</v>
      </c>
      <c r="CP16" s="18">
        <f t="shared" si="79"/>
        <v>2529.94996</v>
      </c>
      <c r="CQ16" s="18">
        <f t="shared" si="80"/>
        <v>2529.94996</v>
      </c>
      <c r="CR16" s="19">
        <f t="shared" si="81"/>
        <v>576.5269235</v>
      </c>
      <c r="CS16" s="19">
        <f t="shared" si="16"/>
        <v>521.4029136</v>
      </c>
      <c r="CT16" s="18"/>
      <c r="CU16" s="18">
        <f t="shared" si="82"/>
        <v>0</v>
      </c>
      <c r="CV16" s="18">
        <f t="shared" si="83"/>
        <v>4756.04884</v>
      </c>
      <c r="CW16" s="18">
        <f t="shared" si="84"/>
        <v>4756.04884</v>
      </c>
      <c r="CX16" s="19">
        <f t="shared" si="85"/>
        <v>1083.8120314999999</v>
      </c>
      <c r="CY16" s="19">
        <f t="shared" si="17"/>
        <v>980.1844944</v>
      </c>
      <c r="CZ16" s="18"/>
      <c r="DA16" s="67">
        <f t="shared" si="86"/>
        <v>0</v>
      </c>
      <c r="DB16" s="67">
        <f t="shared" si="87"/>
        <v>3664.5162800000003</v>
      </c>
      <c r="DC16" s="67">
        <f t="shared" si="88"/>
        <v>3664.5162800000003</v>
      </c>
      <c r="DD16" s="68">
        <f t="shared" si="89"/>
        <v>835.0727605</v>
      </c>
      <c r="DE16" s="19">
        <f t="shared" si="18"/>
        <v>755.2281648</v>
      </c>
      <c r="DF16" s="18"/>
      <c r="DG16" s="18">
        <f t="shared" si="90"/>
        <v>0</v>
      </c>
      <c r="DH16" s="18">
        <f t="shared" si="91"/>
        <v>2.2754399999999997</v>
      </c>
      <c r="DI16" s="18">
        <f t="shared" si="92"/>
        <v>2.2754399999999997</v>
      </c>
      <c r="DJ16" s="19">
        <f t="shared" si="93"/>
        <v>0.518529</v>
      </c>
      <c r="DK16" s="19">
        <f t="shared" si="19"/>
        <v>0.4689504</v>
      </c>
      <c r="DL16" s="18"/>
      <c r="DM16" s="18">
        <f t="shared" si="94"/>
        <v>0</v>
      </c>
      <c r="DN16" s="18">
        <f t="shared" si="95"/>
        <v>20.07976</v>
      </c>
      <c r="DO16" s="18">
        <f t="shared" si="96"/>
        <v>20.07976</v>
      </c>
      <c r="DP16" s="19">
        <f t="shared" si="97"/>
        <v>4.575791000000001</v>
      </c>
      <c r="DQ16" s="19">
        <f t="shared" si="20"/>
        <v>4.1382816</v>
      </c>
      <c r="DR16" s="18"/>
      <c r="DS16" s="18">
        <f t="shared" si="98"/>
        <v>0</v>
      </c>
      <c r="DT16" s="18">
        <f t="shared" si="99"/>
        <v>234.37032</v>
      </c>
      <c r="DU16" s="18">
        <f t="shared" si="100"/>
        <v>234.37032</v>
      </c>
      <c r="DV16" s="19">
        <f t="shared" si="101"/>
        <v>53.408487</v>
      </c>
      <c r="DW16" s="19">
        <f t="shared" si="21"/>
        <v>48.3018912</v>
      </c>
      <c r="DX16" s="18"/>
      <c r="DY16" s="18">
        <f t="shared" si="102"/>
        <v>0</v>
      </c>
      <c r="DZ16" s="18">
        <f t="shared" si="103"/>
        <v>1016.22348</v>
      </c>
      <c r="EA16" s="18">
        <f t="shared" si="104"/>
        <v>1016.22348</v>
      </c>
      <c r="EB16" s="19">
        <f t="shared" si="105"/>
        <v>231.5777805</v>
      </c>
      <c r="EC16" s="19">
        <f t="shared" si="22"/>
        <v>209.4357168</v>
      </c>
      <c r="ED16" s="18"/>
      <c r="EE16" s="18">
        <f t="shared" si="106"/>
        <v>0</v>
      </c>
      <c r="EF16" s="18">
        <f t="shared" si="107"/>
        <v>267.68356</v>
      </c>
      <c r="EG16" s="18">
        <f t="shared" si="108"/>
        <v>267.68356</v>
      </c>
      <c r="EH16" s="19">
        <f t="shared" si="109"/>
        <v>60.9999335</v>
      </c>
      <c r="EI16" s="19">
        <f t="shared" si="23"/>
        <v>55.1674896</v>
      </c>
      <c r="EJ16" s="18"/>
      <c r="EK16" s="18">
        <f t="shared" si="110"/>
        <v>0</v>
      </c>
      <c r="EL16" s="18">
        <f t="shared" si="111"/>
        <v>5647.662039999999</v>
      </c>
      <c r="EM16" s="18">
        <f t="shared" si="112"/>
        <v>5647.662039999999</v>
      </c>
      <c r="EN16" s="19">
        <f t="shared" si="113"/>
        <v>1286.9935265000001</v>
      </c>
      <c r="EO16" s="19">
        <f t="shared" si="24"/>
        <v>1163.9390064000002</v>
      </c>
      <c r="EP16" s="18"/>
      <c r="EQ16" s="18">
        <f t="shared" si="114"/>
        <v>0</v>
      </c>
      <c r="ER16" s="18">
        <f t="shared" si="115"/>
        <v>35582.332720000006</v>
      </c>
      <c r="ES16" s="18">
        <f t="shared" si="116"/>
        <v>35582.332720000006</v>
      </c>
      <c r="ET16" s="19">
        <f t="shared" si="117"/>
        <v>8108.529076999999</v>
      </c>
      <c r="EU16" s="19">
        <f t="shared" si="25"/>
        <v>7333.2406752</v>
      </c>
      <c r="EV16" s="18"/>
      <c r="EW16" s="18">
        <f t="shared" si="118"/>
        <v>0</v>
      </c>
      <c r="EX16" s="18">
        <f t="shared" si="119"/>
        <v>1487.73856</v>
      </c>
      <c r="EY16" s="18">
        <f t="shared" si="120"/>
        <v>1487.73856</v>
      </c>
      <c r="EZ16" s="19">
        <f t="shared" si="121"/>
        <v>339.026996</v>
      </c>
      <c r="FA16" s="19">
        <f t="shared" si="26"/>
        <v>306.6112896</v>
      </c>
      <c r="FB16" s="18"/>
      <c r="FC16" s="25"/>
      <c r="FD16" s="18"/>
      <c r="FE16" s="18"/>
      <c r="FF16" s="18"/>
      <c r="FG16" s="19">
        <f t="shared" si="27"/>
        <v>0</v>
      </c>
    </row>
    <row r="17" spans="1:163" ht="12">
      <c r="A17" s="2">
        <v>42826</v>
      </c>
      <c r="C17" s="19">
        <v>1740000</v>
      </c>
      <c r="D17" s="19">
        <v>199600</v>
      </c>
      <c r="E17" s="19">
        <f t="shared" si="0"/>
        <v>1939600</v>
      </c>
      <c r="F17" s="19">
        <v>45485</v>
      </c>
      <c r="G17" s="19">
        <v>41136</v>
      </c>
      <c r="H17" s="19"/>
      <c r="I17" s="54">
        <f>'2009D Academic'!I17</f>
        <v>175750.78800000006</v>
      </c>
      <c r="J17" s="19">
        <f>'2009D Academic'!J17</f>
        <v>20160.83752</v>
      </c>
      <c r="K17" s="19">
        <f t="shared" si="1"/>
        <v>195911.62552000006</v>
      </c>
      <c r="L17" s="19">
        <f>'2009D Academic'!L17</f>
        <v>4594.267007</v>
      </c>
      <c r="M17" s="19">
        <f>'2009D Academic'!M17</f>
        <v>4154.991043200001</v>
      </c>
      <c r="N17" s="19"/>
      <c r="O17" s="18">
        <f>U17+AA17+AG17+AM17+AS17+AY17+BE17+BK17+BQ17+BW17+CC17+CI17+CO17+CU17+DA17+DG17+DM17+DS17+DY17+EE17+EK17+EQ17+EW17+FC17</f>
        <v>1564249.7339999997</v>
      </c>
      <c r="P17" s="18">
        <f t="shared" si="28"/>
        <v>179439.22235999999</v>
      </c>
      <c r="Q17" s="18">
        <f t="shared" si="29"/>
        <v>1743688.9563599997</v>
      </c>
      <c r="R17" s="18">
        <f t="shared" si="2"/>
        <v>40890.74663850001</v>
      </c>
      <c r="S17" s="18">
        <f t="shared" si="3"/>
        <v>36981.0212976</v>
      </c>
      <c r="U17" s="18">
        <f t="shared" si="30"/>
        <v>700668.0719999999</v>
      </c>
      <c r="V17" s="18">
        <f t="shared" si="31"/>
        <v>80375.48688</v>
      </c>
      <c r="W17" s="18">
        <f t="shared" si="32"/>
        <v>781043.5588799999</v>
      </c>
      <c r="X17" s="19">
        <f t="shared" si="33"/>
        <v>18316.027158</v>
      </c>
      <c r="Y17" s="19">
        <f t="shared" si="4"/>
        <v>16564.7596608</v>
      </c>
      <c r="Z17" s="18"/>
      <c r="AA17" s="18">
        <f t="shared" si="34"/>
        <v>31478.34</v>
      </c>
      <c r="AB17" s="18">
        <f t="shared" si="35"/>
        <v>3610.9636</v>
      </c>
      <c r="AC17" s="18">
        <f t="shared" si="36"/>
        <v>35089.3036</v>
      </c>
      <c r="AD17" s="19">
        <f t="shared" si="37"/>
        <v>822.869135</v>
      </c>
      <c r="AE17" s="19">
        <f t="shared" si="5"/>
        <v>744.191376</v>
      </c>
      <c r="AF17" s="18"/>
      <c r="AG17" s="18">
        <f t="shared" si="38"/>
        <v>73673.16600000001</v>
      </c>
      <c r="AH17" s="18">
        <f t="shared" si="39"/>
        <v>8451.24364</v>
      </c>
      <c r="AI17" s="18">
        <f t="shared" si="40"/>
        <v>82124.40964000001</v>
      </c>
      <c r="AJ17" s="19">
        <f t="shared" si="41"/>
        <v>1925.8758365</v>
      </c>
      <c r="AK17" s="19">
        <f t="shared" si="6"/>
        <v>1741.7352624</v>
      </c>
      <c r="AL17" s="18"/>
      <c r="AM17" s="18">
        <f t="shared" si="42"/>
        <v>5330.142</v>
      </c>
      <c r="AN17" s="18">
        <f t="shared" si="43"/>
        <v>611.43468</v>
      </c>
      <c r="AO17" s="18">
        <f t="shared" si="44"/>
        <v>5941.57668</v>
      </c>
      <c r="AP17" s="19">
        <f t="shared" si="45"/>
        <v>139.3342005</v>
      </c>
      <c r="AQ17" s="19">
        <f t="shared" si="7"/>
        <v>126.0119088</v>
      </c>
      <c r="AR17" s="18"/>
      <c r="AS17" s="18">
        <f t="shared" si="46"/>
        <v>112989.68400000001</v>
      </c>
      <c r="AT17" s="18">
        <f t="shared" si="47"/>
        <v>12961.345360000001</v>
      </c>
      <c r="AU17" s="18">
        <f t="shared" si="48"/>
        <v>125951.02936000002</v>
      </c>
      <c r="AV17" s="19">
        <f t="shared" si="49"/>
        <v>2953.641251</v>
      </c>
      <c r="AW17" s="19">
        <f t="shared" si="8"/>
        <v>2671.2319776</v>
      </c>
      <c r="AX17" s="18"/>
      <c r="AY17" s="18">
        <f t="shared" si="50"/>
        <v>1458.468</v>
      </c>
      <c r="AZ17" s="18">
        <f t="shared" si="51"/>
        <v>167.30472</v>
      </c>
      <c r="BA17" s="18">
        <f t="shared" si="52"/>
        <v>1625.7727200000002</v>
      </c>
      <c r="BB17" s="19">
        <f t="shared" si="53"/>
        <v>38.125527</v>
      </c>
      <c r="BC17" s="19">
        <f t="shared" si="9"/>
        <v>34.4801952</v>
      </c>
      <c r="BD17" s="18"/>
      <c r="BE17" s="18">
        <f t="shared" si="54"/>
        <v>2199.36</v>
      </c>
      <c r="BF17" s="18">
        <f t="shared" si="55"/>
        <v>252.29440000000002</v>
      </c>
      <c r="BG17" s="18">
        <f t="shared" si="56"/>
        <v>2451.6544000000004</v>
      </c>
      <c r="BH17" s="19">
        <f t="shared" si="57"/>
        <v>57.49303999999999</v>
      </c>
      <c r="BI17" s="19">
        <f t="shared" si="10"/>
        <v>51.995903999999996</v>
      </c>
      <c r="BJ17" s="18"/>
      <c r="BK17" s="18">
        <f t="shared" si="58"/>
        <v>89718.40199999999</v>
      </c>
      <c r="BL17" s="18">
        <f t="shared" si="59"/>
        <v>10291.83508</v>
      </c>
      <c r="BM17" s="18">
        <f t="shared" si="60"/>
        <v>100010.23707999999</v>
      </c>
      <c r="BN17" s="19">
        <f t="shared" si="61"/>
        <v>2345.3112155</v>
      </c>
      <c r="BO17" s="19">
        <f t="shared" si="11"/>
        <v>2121.0667728</v>
      </c>
      <c r="BP17" s="18"/>
      <c r="BQ17" s="18">
        <f t="shared" si="62"/>
        <v>15388.734000000002</v>
      </c>
      <c r="BR17" s="18">
        <f t="shared" si="63"/>
        <v>1765.2823600000002</v>
      </c>
      <c r="BS17" s="18">
        <f t="shared" si="64"/>
        <v>17154.01636</v>
      </c>
      <c r="BT17" s="19">
        <f t="shared" si="65"/>
        <v>402.2738885</v>
      </c>
      <c r="BU17" s="19">
        <f t="shared" si="12"/>
        <v>363.81089760000003</v>
      </c>
      <c r="BV17" s="18"/>
      <c r="BW17" s="18">
        <f t="shared" si="66"/>
        <v>2741.5440000000003</v>
      </c>
      <c r="BX17" s="18">
        <f t="shared" si="67"/>
        <v>314.48976000000005</v>
      </c>
      <c r="BY17" s="18">
        <f t="shared" si="68"/>
        <v>3056.0337600000003</v>
      </c>
      <c r="BZ17" s="19">
        <f t="shared" si="69"/>
        <v>71.66616599999999</v>
      </c>
      <c r="CA17" s="19">
        <f t="shared" si="13"/>
        <v>64.8138816</v>
      </c>
      <c r="CB17" s="18"/>
      <c r="CC17" s="18">
        <f t="shared" si="70"/>
        <v>31895.766</v>
      </c>
      <c r="CD17" s="18">
        <f t="shared" si="71"/>
        <v>3658.8476400000004</v>
      </c>
      <c r="CE17" s="18">
        <f t="shared" si="72"/>
        <v>35554.61364</v>
      </c>
      <c r="CF17" s="19">
        <f t="shared" si="73"/>
        <v>833.7809865</v>
      </c>
      <c r="CG17" s="19">
        <f t="shared" si="14"/>
        <v>754.0599024</v>
      </c>
      <c r="CH17" s="18"/>
      <c r="CI17" s="18">
        <f t="shared" si="74"/>
        <v>15428.232</v>
      </c>
      <c r="CJ17" s="18">
        <f t="shared" si="75"/>
        <v>1769.81328</v>
      </c>
      <c r="CK17" s="18">
        <f t="shared" si="76"/>
        <v>17198.04528</v>
      </c>
      <c r="CL17" s="19">
        <f t="shared" si="77"/>
        <v>403.30639799999994</v>
      </c>
      <c r="CM17" s="19">
        <f t="shared" si="15"/>
        <v>364.74468479999996</v>
      </c>
      <c r="CN17" s="18"/>
      <c r="CO17" s="18">
        <f t="shared" si="78"/>
        <v>22054.674</v>
      </c>
      <c r="CP17" s="18">
        <f t="shared" si="79"/>
        <v>2529.94996</v>
      </c>
      <c r="CQ17" s="18">
        <f t="shared" si="80"/>
        <v>24584.623959999997</v>
      </c>
      <c r="CR17" s="19">
        <f t="shared" si="81"/>
        <v>576.5269235</v>
      </c>
      <c r="CS17" s="19">
        <f t="shared" si="16"/>
        <v>521.4029136</v>
      </c>
      <c r="CT17" s="18"/>
      <c r="CU17" s="18">
        <f t="shared" si="82"/>
        <v>41460.546</v>
      </c>
      <c r="CV17" s="18">
        <f t="shared" si="83"/>
        <v>4756.04884</v>
      </c>
      <c r="CW17" s="18">
        <f t="shared" si="84"/>
        <v>46216.594840000005</v>
      </c>
      <c r="CX17" s="19">
        <f t="shared" si="85"/>
        <v>1083.8120314999999</v>
      </c>
      <c r="CY17" s="19">
        <f t="shared" si="17"/>
        <v>980.1844944</v>
      </c>
      <c r="CZ17" s="18"/>
      <c r="DA17" s="67">
        <f t="shared" si="86"/>
        <v>31945.182</v>
      </c>
      <c r="DB17" s="67">
        <f t="shared" si="87"/>
        <v>3664.5162800000003</v>
      </c>
      <c r="DC17" s="67">
        <f t="shared" si="88"/>
        <v>35609.698280000004</v>
      </c>
      <c r="DD17" s="68">
        <f t="shared" si="89"/>
        <v>835.0727605</v>
      </c>
      <c r="DE17" s="19">
        <f t="shared" si="18"/>
        <v>755.2281648</v>
      </c>
      <c r="DF17" s="18"/>
      <c r="DG17" s="18">
        <f t="shared" si="90"/>
        <v>19.836</v>
      </c>
      <c r="DH17" s="18">
        <f t="shared" si="91"/>
        <v>2.2754399999999997</v>
      </c>
      <c r="DI17" s="18">
        <f t="shared" si="92"/>
        <v>22.111439999999998</v>
      </c>
      <c r="DJ17" s="19">
        <f t="shared" si="93"/>
        <v>0.518529</v>
      </c>
      <c r="DK17" s="19">
        <f t="shared" si="19"/>
        <v>0.4689504</v>
      </c>
      <c r="DL17" s="18"/>
      <c r="DM17" s="18">
        <f t="shared" si="94"/>
        <v>175.04399999999998</v>
      </c>
      <c r="DN17" s="18">
        <f t="shared" si="95"/>
        <v>20.07976</v>
      </c>
      <c r="DO17" s="18">
        <f t="shared" si="96"/>
        <v>195.12375999999998</v>
      </c>
      <c r="DP17" s="19">
        <f t="shared" si="97"/>
        <v>4.575791000000001</v>
      </c>
      <c r="DQ17" s="19">
        <f t="shared" si="20"/>
        <v>4.1382816</v>
      </c>
      <c r="DR17" s="18"/>
      <c r="DS17" s="18">
        <f t="shared" si="98"/>
        <v>2043.108</v>
      </c>
      <c r="DT17" s="18">
        <f t="shared" si="99"/>
        <v>234.37032</v>
      </c>
      <c r="DU17" s="18">
        <f t="shared" si="100"/>
        <v>2277.47832</v>
      </c>
      <c r="DV17" s="19">
        <f t="shared" si="101"/>
        <v>53.408487</v>
      </c>
      <c r="DW17" s="19">
        <f t="shared" si="21"/>
        <v>48.3018912</v>
      </c>
      <c r="DX17" s="18"/>
      <c r="DY17" s="18">
        <f t="shared" si="102"/>
        <v>8858.862</v>
      </c>
      <c r="DZ17" s="18">
        <f t="shared" si="103"/>
        <v>1016.22348</v>
      </c>
      <c r="EA17" s="18">
        <f t="shared" si="104"/>
        <v>9875.08548</v>
      </c>
      <c r="EB17" s="19">
        <f t="shared" si="105"/>
        <v>231.5777805</v>
      </c>
      <c r="EC17" s="19">
        <f t="shared" si="22"/>
        <v>209.4357168</v>
      </c>
      <c r="ED17" s="18"/>
      <c r="EE17" s="18">
        <f t="shared" si="106"/>
        <v>2333.514</v>
      </c>
      <c r="EF17" s="18">
        <f t="shared" si="107"/>
        <v>267.68356</v>
      </c>
      <c r="EG17" s="18">
        <f t="shared" si="108"/>
        <v>2601.19756</v>
      </c>
      <c r="EH17" s="19">
        <f t="shared" si="109"/>
        <v>60.9999335</v>
      </c>
      <c r="EI17" s="19">
        <f t="shared" si="23"/>
        <v>55.1674896</v>
      </c>
      <c r="EJ17" s="18"/>
      <c r="EK17" s="18">
        <f t="shared" si="110"/>
        <v>49233.126</v>
      </c>
      <c r="EL17" s="18">
        <f t="shared" si="111"/>
        <v>5647.662039999999</v>
      </c>
      <c r="EM17" s="18">
        <f t="shared" si="112"/>
        <v>54880.78804</v>
      </c>
      <c r="EN17" s="19">
        <f t="shared" si="113"/>
        <v>1286.9935265000001</v>
      </c>
      <c r="EO17" s="19">
        <f t="shared" si="24"/>
        <v>1163.9390064000002</v>
      </c>
      <c r="EP17" s="18"/>
      <c r="EQ17" s="18">
        <f t="shared" si="114"/>
        <v>310186.668</v>
      </c>
      <c r="ER17" s="18">
        <f t="shared" si="115"/>
        <v>35582.332720000006</v>
      </c>
      <c r="ES17" s="18">
        <f t="shared" si="116"/>
        <v>345769.00072</v>
      </c>
      <c r="ET17" s="19">
        <f t="shared" si="117"/>
        <v>8108.529076999999</v>
      </c>
      <c r="EU17" s="19">
        <f t="shared" si="25"/>
        <v>7333.2406752</v>
      </c>
      <c r="EV17" s="18"/>
      <c r="EW17" s="18">
        <f t="shared" si="118"/>
        <v>12969.264000000001</v>
      </c>
      <c r="EX17" s="18">
        <f t="shared" si="119"/>
        <v>1487.73856</v>
      </c>
      <c r="EY17" s="18">
        <f t="shared" si="120"/>
        <v>14457.00256</v>
      </c>
      <c r="EZ17" s="19">
        <f t="shared" si="121"/>
        <v>339.026996</v>
      </c>
      <c r="FA17" s="19">
        <f t="shared" si="26"/>
        <v>306.6112896</v>
      </c>
      <c r="FB17" s="18"/>
      <c r="FC17" s="25"/>
      <c r="FD17" s="18"/>
      <c r="FE17" s="18"/>
      <c r="FF17" s="18"/>
      <c r="FG17" s="19">
        <f t="shared" si="27"/>
        <v>0</v>
      </c>
    </row>
    <row r="18" spans="1:163" ht="12">
      <c r="A18" s="2">
        <v>43009</v>
      </c>
      <c r="C18" s="19"/>
      <c r="D18" s="19">
        <v>173500</v>
      </c>
      <c r="E18" s="19">
        <f t="shared" si="0"/>
        <v>173500</v>
      </c>
      <c r="F18" s="19">
        <v>45485</v>
      </c>
      <c r="G18" s="19">
        <v>41136</v>
      </c>
      <c r="H18" s="19"/>
      <c r="I18" s="54">
        <f>'2009D Academic'!I18</f>
        <v>0</v>
      </c>
      <c r="J18" s="19">
        <f>'2009D Academic'!J18</f>
        <v>17524.575700000005</v>
      </c>
      <c r="K18" s="19">
        <f t="shared" si="1"/>
        <v>17524.575700000005</v>
      </c>
      <c r="L18" s="19">
        <f>'2009D Academic'!L18</f>
        <v>4594.267007</v>
      </c>
      <c r="M18" s="19">
        <f>'2009D Academic'!M18</f>
        <v>4154.991043200001</v>
      </c>
      <c r="N18" s="19"/>
      <c r="P18" s="18">
        <f t="shared" si="28"/>
        <v>155975.47634999998</v>
      </c>
      <c r="Q18" s="18">
        <f t="shared" si="29"/>
        <v>155975.47634999998</v>
      </c>
      <c r="R18" s="18">
        <f t="shared" si="2"/>
        <v>40890.74663850001</v>
      </c>
      <c r="S18" s="18">
        <f t="shared" si="3"/>
        <v>36981.0212976</v>
      </c>
      <c r="U18" s="18">
        <f t="shared" si="30"/>
        <v>0</v>
      </c>
      <c r="V18" s="18">
        <f t="shared" si="31"/>
        <v>69865.46579999999</v>
      </c>
      <c r="W18" s="18">
        <f t="shared" si="32"/>
        <v>69865.46579999999</v>
      </c>
      <c r="X18" s="19">
        <f t="shared" si="33"/>
        <v>18316.027158</v>
      </c>
      <c r="Y18" s="19">
        <f t="shared" si="4"/>
        <v>16564.7596608</v>
      </c>
      <c r="Z18" s="18"/>
      <c r="AA18" s="18">
        <f t="shared" si="34"/>
        <v>0</v>
      </c>
      <c r="AB18" s="18">
        <f t="shared" si="35"/>
        <v>3138.7884999999997</v>
      </c>
      <c r="AC18" s="18">
        <f t="shared" si="36"/>
        <v>3138.7884999999997</v>
      </c>
      <c r="AD18" s="19">
        <f t="shared" si="37"/>
        <v>822.869135</v>
      </c>
      <c r="AE18" s="19">
        <f t="shared" si="5"/>
        <v>744.191376</v>
      </c>
      <c r="AF18" s="18"/>
      <c r="AG18" s="18">
        <f t="shared" si="38"/>
        <v>0</v>
      </c>
      <c r="AH18" s="18">
        <f t="shared" si="39"/>
        <v>7346.14615</v>
      </c>
      <c r="AI18" s="18">
        <f t="shared" si="40"/>
        <v>7346.14615</v>
      </c>
      <c r="AJ18" s="19">
        <f t="shared" si="41"/>
        <v>1925.8758365</v>
      </c>
      <c r="AK18" s="19">
        <f t="shared" si="6"/>
        <v>1741.7352624</v>
      </c>
      <c r="AL18" s="18"/>
      <c r="AM18" s="18">
        <f t="shared" si="42"/>
        <v>0</v>
      </c>
      <c r="AN18" s="18">
        <f t="shared" si="43"/>
        <v>531.48255</v>
      </c>
      <c r="AO18" s="18">
        <f t="shared" si="44"/>
        <v>531.48255</v>
      </c>
      <c r="AP18" s="19">
        <f t="shared" si="45"/>
        <v>139.3342005</v>
      </c>
      <c r="AQ18" s="19">
        <f t="shared" si="7"/>
        <v>126.0119088</v>
      </c>
      <c r="AR18" s="18"/>
      <c r="AS18" s="18">
        <f t="shared" si="46"/>
        <v>0</v>
      </c>
      <c r="AT18" s="18">
        <f t="shared" si="47"/>
        <v>11266.5001</v>
      </c>
      <c r="AU18" s="18">
        <f t="shared" si="48"/>
        <v>11266.5001</v>
      </c>
      <c r="AV18" s="19">
        <f t="shared" si="49"/>
        <v>2953.641251</v>
      </c>
      <c r="AW18" s="19">
        <f t="shared" si="8"/>
        <v>2671.2319776</v>
      </c>
      <c r="AX18" s="18"/>
      <c r="AY18" s="18">
        <f t="shared" si="50"/>
        <v>0</v>
      </c>
      <c r="AZ18" s="18">
        <f t="shared" si="51"/>
        <v>145.42770000000002</v>
      </c>
      <c r="BA18" s="18">
        <f t="shared" si="52"/>
        <v>145.42770000000002</v>
      </c>
      <c r="BB18" s="19">
        <f t="shared" si="53"/>
        <v>38.125527</v>
      </c>
      <c r="BC18" s="19">
        <f t="shared" si="9"/>
        <v>34.4801952</v>
      </c>
      <c r="BD18" s="18"/>
      <c r="BE18" s="18">
        <f t="shared" si="54"/>
        <v>0</v>
      </c>
      <c r="BF18" s="18">
        <f t="shared" si="55"/>
        <v>219.304</v>
      </c>
      <c r="BG18" s="18">
        <f t="shared" si="56"/>
        <v>219.304</v>
      </c>
      <c r="BH18" s="19">
        <f t="shared" si="57"/>
        <v>57.49303999999999</v>
      </c>
      <c r="BI18" s="19">
        <f t="shared" si="10"/>
        <v>51.995903999999996</v>
      </c>
      <c r="BJ18" s="18"/>
      <c r="BK18" s="18">
        <f t="shared" si="58"/>
        <v>0</v>
      </c>
      <c r="BL18" s="18">
        <f t="shared" si="59"/>
        <v>8946.05905</v>
      </c>
      <c r="BM18" s="18">
        <f t="shared" si="60"/>
        <v>8946.05905</v>
      </c>
      <c r="BN18" s="19">
        <f t="shared" si="61"/>
        <v>2345.3112155</v>
      </c>
      <c r="BO18" s="19">
        <f t="shared" si="11"/>
        <v>2121.0667728</v>
      </c>
      <c r="BP18" s="18"/>
      <c r="BQ18" s="18">
        <f t="shared" si="62"/>
        <v>0</v>
      </c>
      <c r="BR18" s="18">
        <f t="shared" si="63"/>
        <v>1534.45135</v>
      </c>
      <c r="BS18" s="18">
        <f t="shared" si="64"/>
        <v>1534.45135</v>
      </c>
      <c r="BT18" s="19">
        <f t="shared" si="65"/>
        <v>402.2738885</v>
      </c>
      <c r="BU18" s="19">
        <f t="shared" si="12"/>
        <v>363.81089760000003</v>
      </c>
      <c r="BV18" s="18"/>
      <c r="BW18" s="18">
        <f t="shared" si="66"/>
        <v>0</v>
      </c>
      <c r="BX18" s="18">
        <f t="shared" si="67"/>
        <v>273.3666</v>
      </c>
      <c r="BY18" s="18">
        <f t="shared" si="68"/>
        <v>273.3666</v>
      </c>
      <c r="BZ18" s="19">
        <f t="shared" si="69"/>
        <v>71.66616599999999</v>
      </c>
      <c r="CA18" s="19">
        <f t="shared" si="13"/>
        <v>64.8138816</v>
      </c>
      <c r="CB18" s="18"/>
      <c r="CC18" s="18">
        <f t="shared" si="70"/>
        <v>0</v>
      </c>
      <c r="CD18" s="18">
        <f t="shared" si="71"/>
        <v>3180.41115</v>
      </c>
      <c r="CE18" s="18">
        <f t="shared" si="72"/>
        <v>3180.41115</v>
      </c>
      <c r="CF18" s="19">
        <f t="shared" si="73"/>
        <v>833.7809865</v>
      </c>
      <c r="CG18" s="19">
        <f t="shared" si="14"/>
        <v>754.0599024</v>
      </c>
      <c r="CH18" s="18"/>
      <c r="CI18" s="18">
        <f t="shared" si="74"/>
        <v>0</v>
      </c>
      <c r="CJ18" s="18">
        <f t="shared" si="75"/>
        <v>1538.3898000000002</v>
      </c>
      <c r="CK18" s="18">
        <f t="shared" si="76"/>
        <v>1538.3898000000002</v>
      </c>
      <c r="CL18" s="19">
        <f t="shared" si="77"/>
        <v>403.30639799999994</v>
      </c>
      <c r="CM18" s="19">
        <f t="shared" si="15"/>
        <v>364.74468479999996</v>
      </c>
      <c r="CN18" s="18"/>
      <c r="CO18" s="18">
        <f t="shared" si="78"/>
        <v>0</v>
      </c>
      <c r="CP18" s="18">
        <f t="shared" si="79"/>
        <v>2199.12985</v>
      </c>
      <c r="CQ18" s="18">
        <f t="shared" si="80"/>
        <v>2199.12985</v>
      </c>
      <c r="CR18" s="19">
        <f t="shared" si="81"/>
        <v>576.5269235</v>
      </c>
      <c r="CS18" s="19">
        <f t="shared" si="16"/>
        <v>521.4029136</v>
      </c>
      <c r="CT18" s="18"/>
      <c r="CU18" s="18">
        <f t="shared" si="82"/>
        <v>0</v>
      </c>
      <c r="CV18" s="18">
        <f t="shared" si="83"/>
        <v>4134.14065</v>
      </c>
      <c r="CW18" s="18">
        <f t="shared" si="84"/>
        <v>4134.14065</v>
      </c>
      <c r="CX18" s="19">
        <f t="shared" si="85"/>
        <v>1083.8120314999999</v>
      </c>
      <c r="CY18" s="19">
        <f t="shared" si="17"/>
        <v>980.1844944</v>
      </c>
      <c r="CZ18" s="18"/>
      <c r="DA18" s="67">
        <f t="shared" si="86"/>
        <v>0</v>
      </c>
      <c r="DB18" s="67">
        <f t="shared" si="87"/>
        <v>3185.3385500000004</v>
      </c>
      <c r="DC18" s="67">
        <f t="shared" si="88"/>
        <v>3185.3385500000004</v>
      </c>
      <c r="DD18" s="68">
        <f t="shared" si="89"/>
        <v>835.0727605</v>
      </c>
      <c r="DE18" s="19">
        <f t="shared" si="18"/>
        <v>755.2281648</v>
      </c>
      <c r="DF18" s="18"/>
      <c r="DG18" s="18">
        <f t="shared" si="90"/>
        <v>0</v>
      </c>
      <c r="DH18" s="18">
        <f t="shared" si="91"/>
        <v>1.9779</v>
      </c>
      <c r="DI18" s="18">
        <f t="shared" si="92"/>
        <v>1.9779</v>
      </c>
      <c r="DJ18" s="19">
        <f t="shared" si="93"/>
        <v>0.518529</v>
      </c>
      <c r="DK18" s="19">
        <f t="shared" si="19"/>
        <v>0.4689504</v>
      </c>
      <c r="DL18" s="18"/>
      <c r="DM18" s="18">
        <f t="shared" si="94"/>
        <v>0</v>
      </c>
      <c r="DN18" s="18">
        <f t="shared" si="95"/>
        <v>17.454099999999997</v>
      </c>
      <c r="DO18" s="18">
        <f t="shared" si="96"/>
        <v>17.454099999999997</v>
      </c>
      <c r="DP18" s="19">
        <f t="shared" si="97"/>
        <v>4.575791000000001</v>
      </c>
      <c r="DQ18" s="19">
        <f t="shared" si="20"/>
        <v>4.1382816</v>
      </c>
      <c r="DR18" s="18"/>
      <c r="DS18" s="18">
        <f t="shared" si="98"/>
        <v>0</v>
      </c>
      <c r="DT18" s="18">
        <f t="shared" si="99"/>
        <v>203.72369999999998</v>
      </c>
      <c r="DU18" s="18">
        <f t="shared" si="100"/>
        <v>203.72369999999998</v>
      </c>
      <c r="DV18" s="19">
        <f t="shared" si="101"/>
        <v>53.408487</v>
      </c>
      <c r="DW18" s="19">
        <f t="shared" si="21"/>
        <v>48.3018912</v>
      </c>
      <c r="DX18" s="18"/>
      <c r="DY18" s="18">
        <f t="shared" si="102"/>
        <v>0</v>
      </c>
      <c r="DZ18" s="18">
        <f t="shared" si="103"/>
        <v>883.3405499999999</v>
      </c>
      <c r="EA18" s="18">
        <f t="shared" si="104"/>
        <v>883.3405499999999</v>
      </c>
      <c r="EB18" s="19">
        <f t="shared" si="105"/>
        <v>231.5777805</v>
      </c>
      <c r="EC18" s="19">
        <f t="shared" si="22"/>
        <v>209.4357168</v>
      </c>
      <c r="ED18" s="18"/>
      <c r="EE18" s="18">
        <f t="shared" si="106"/>
        <v>0</v>
      </c>
      <c r="EF18" s="18">
        <f t="shared" si="107"/>
        <v>232.68085000000002</v>
      </c>
      <c r="EG18" s="18">
        <f t="shared" si="108"/>
        <v>232.68085000000002</v>
      </c>
      <c r="EH18" s="19">
        <f t="shared" si="109"/>
        <v>60.9999335</v>
      </c>
      <c r="EI18" s="19">
        <f t="shared" si="23"/>
        <v>55.1674896</v>
      </c>
      <c r="EJ18" s="18"/>
      <c r="EK18" s="18">
        <f t="shared" si="110"/>
        <v>0</v>
      </c>
      <c r="EL18" s="18">
        <f t="shared" si="111"/>
        <v>4909.16515</v>
      </c>
      <c r="EM18" s="18">
        <f t="shared" si="112"/>
        <v>4909.16515</v>
      </c>
      <c r="EN18" s="19">
        <f t="shared" si="113"/>
        <v>1286.9935265000001</v>
      </c>
      <c r="EO18" s="19">
        <f t="shared" si="24"/>
        <v>1163.9390064000002</v>
      </c>
      <c r="EP18" s="18"/>
      <c r="EQ18" s="18">
        <f t="shared" si="114"/>
        <v>0</v>
      </c>
      <c r="ER18" s="18">
        <f t="shared" si="115"/>
        <v>30929.5327</v>
      </c>
      <c r="ES18" s="18">
        <f t="shared" si="116"/>
        <v>30929.5327</v>
      </c>
      <c r="ET18" s="19">
        <f t="shared" si="117"/>
        <v>8108.529076999999</v>
      </c>
      <c r="EU18" s="19">
        <f t="shared" si="25"/>
        <v>7333.2406752</v>
      </c>
      <c r="EV18" s="18"/>
      <c r="EW18" s="18">
        <f t="shared" si="118"/>
        <v>0</v>
      </c>
      <c r="EX18" s="18">
        <f t="shared" si="119"/>
        <v>1293.1996000000001</v>
      </c>
      <c r="EY18" s="18">
        <f t="shared" si="120"/>
        <v>1293.1996000000001</v>
      </c>
      <c r="EZ18" s="19">
        <f t="shared" si="121"/>
        <v>339.026996</v>
      </c>
      <c r="FA18" s="19">
        <f t="shared" si="26"/>
        <v>306.6112896</v>
      </c>
      <c r="FB18" s="18"/>
      <c r="FC18" s="25"/>
      <c r="FD18" s="18"/>
      <c r="FE18" s="18"/>
      <c r="FF18" s="18"/>
      <c r="FG18" s="19">
        <f t="shared" si="27"/>
        <v>0</v>
      </c>
    </row>
    <row r="19" spans="1:163" s="36" customFormat="1" ht="12">
      <c r="A19" s="35">
        <v>43191</v>
      </c>
      <c r="C19" s="25">
        <v>1790000</v>
      </c>
      <c r="D19" s="25">
        <v>173500</v>
      </c>
      <c r="E19" s="19">
        <f t="shared" si="0"/>
        <v>1963500</v>
      </c>
      <c r="F19" s="19">
        <v>45485</v>
      </c>
      <c r="G19" s="19">
        <v>41136</v>
      </c>
      <c r="H19" s="19"/>
      <c r="I19" s="54">
        <f>'2009D Academic'!I19</f>
        <v>180801.09799999997</v>
      </c>
      <c r="J19" s="19">
        <f>'2009D Academic'!J19</f>
        <v>17524.575700000005</v>
      </c>
      <c r="K19" s="19">
        <f t="shared" si="1"/>
        <v>198325.67369999998</v>
      </c>
      <c r="L19" s="19">
        <f>'2009D Academic'!L19</f>
        <v>4594.267007</v>
      </c>
      <c r="M19" s="19">
        <f>'2009D Academic'!M19</f>
        <v>4154.991043200001</v>
      </c>
      <c r="N19" s="19"/>
      <c r="O19" s="18">
        <f>U19+AA19+AG19+AM19+AS19+AY19+BE19+BK19+BQ19+BW19+CC19+CI19+CO19+CU19+DA19+DG19+DM19+DS19+DY19+EE19+EK19+EQ19+EW19+FC19</f>
        <v>1609199.4389999998</v>
      </c>
      <c r="P19" s="18">
        <f t="shared" si="28"/>
        <v>155975.47634999998</v>
      </c>
      <c r="Q19" s="18">
        <f t="shared" si="29"/>
        <v>1765174.9153499997</v>
      </c>
      <c r="R19" s="18">
        <f t="shared" si="2"/>
        <v>40890.74663850001</v>
      </c>
      <c r="S19" s="18">
        <f t="shared" si="3"/>
        <v>36981.0212976</v>
      </c>
      <c r="T19"/>
      <c r="U19" s="18">
        <f t="shared" si="30"/>
        <v>720802.2119999998</v>
      </c>
      <c r="V19" s="18">
        <f t="shared" si="31"/>
        <v>69865.46579999999</v>
      </c>
      <c r="W19" s="18">
        <f t="shared" si="32"/>
        <v>790667.6777999998</v>
      </c>
      <c r="X19" s="19">
        <f t="shared" si="33"/>
        <v>18316.027158</v>
      </c>
      <c r="Y19" s="19">
        <f t="shared" si="4"/>
        <v>16564.7596608</v>
      </c>
      <c r="Z19" s="18"/>
      <c r="AA19" s="18">
        <f t="shared" si="34"/>
        <v>32382.89</v>
      </c>
      <c r="AB19" s="18">
        <f t="shared" si="35"/>
        <v>3138.7884999999997</v>
      </c>
      <c r="AC19" s="18">
        <f t="shared" si="36"/>
        <v>35521.6785</v>
      </c>
      <c r="AD19" s="19">
        <f t="shared" si="37"/>
        <v>822.869135</v>
      </c>
      <c r="AE19" s="19">
        <f t="shared" si="5"/>
        <v>744.191376</v>
      </c>
      <c r="AF19" s="18"/>
      <c r="AG19" s="18">
        <f t="shared" si="38"/>
        <v>75790.21100000001</v>
      </c>
      <c r="AH19" s="18">
        <f t="shared" si="39"/>
        <v>7346.14615</v>
      </c>
      <c r="AI19" s="18">
        <f t="shared" si="40"/>
        <v>83136.35715000001</v>
      </c>
      <c r="AJ19" s="19">
        <f t="shared" si="41"/>
        <v>1925.8758365</v>
      </c>
      <c r="AK19" s="19">
        <f t="shared" si="6"/>
        <v>1741.7352624</v>
      </c>
      <c r="AL19" s="18"/>
      <c r="AM19" s="18">
        <f t="shared" si="42"/>
        <v>5483.307</v>
      </c>
      <c r="AN19" s="18">
        <f t="shared" si="43"/>
        <v>531.48255</v>
      </c>
      <c r="AO19" s="18">
        <f t="shared" si="44"/>
        <v>6014.7895499999995</v>
      </c>
      <c r="AP19" s="19">
        <f t="shared" si="45"/>
        <v>139.3342005</v>
      </c>
      <c r="AQ19" s="19">
        <f t="shared" si="7"/>
        <v>126.0119088</v>
      </c>
      <c r="AR19" s="18"/>
      <c r="AS19" s="18">
        <f t="shared" si="46"/>
        <v>116236.51400000001</v>
      </c>
      <c r="AT19" s="18">
        <f t="shared" si="47"/>
        <v>11266.5001</v>
      </c>
      <c r="AU19" s="18">
        <f t="shared" si="48"/>
        <v>127503.01410000001</v>
      </c>
      <c r="AV19" s="19">
        <f t="shared" si="49"/>
        <v>2953.641251</v>
      </c>
      <c r="AW19" s="19">
        <f t="shared" si="8"/>
        <v>2671.2319776</v>
      </c>
      <c r="AX19" s="18"/>
      <c r="AY19" s="18">
        <f t="shared" si="50"/>
        <v>1500.3780000000002</v>
      </c>
      <c r="AZ19" s="18">
        <f t="shared" si="51"/>
        <v>145.42770000000002</v>
      </c>
      <c r="BA19" s="18">
        <f t="shared" si="52"/>
        <v>1645.8057000000001</v>
      </c>
      <c r="BB19" s="19">
        <f t="shared" si="53"/>
        <v>38.125527</v>
      </c>
      <c r="BC19" s="19">
        <f t="shared" si="9"/>
        <v>34.4801952</v>
      </c>
      <c r="BD19" s="18"/>
      <c r="BE19" s="18">
        <f t="shared" si="54"/>
        <v>2262.5600000000004</v>
      </c>
      <c r="BF19" s="18">
        <f t="shared" si="55"/>
        <v>219.304</v>
      </c>
      <c r="BG19" s="18">
        <f t="shared" si="56"/>
        <v>2481.8640000000005</v>
      </c>
      <c r="BH19" s="19">
        <f t="shared" si="57"/>
        <v>57.49303999999999</v>
      </c>
      <c r="BI19" s="19">
        <f t="shared" si="10"/>
        <v>51.995903999999996</v>
      </c>
      <c r="BJ19" s="18"/>
      <c r="BK19" s="18">
        <f t="shared" si="58"/>
        <v>92296.51699999999</v>
      </c>
      <c r="BL19" s="18">
        <f t="shared" si="59"/>
        <v>8946.05905</v>
      </c>
      <c r="BM19" s="18">
        <f t="shared" si="60"/>
        <v>101242.57604999999</v>
      </c>
      <c r="BN19" s="19">
        <f t="shared" si="61"/>
        <v>2345.3112155</v>
      </c>
      <c r="BO19" s="19">
        <f t="shared" si="11"/>
        <v>2121.0667728</v>
      </c>
      <c r="BP19" s="18"/>
      <c r="BQ19" s="18">
        <f t="shared" si="62"/>
        <v>15830.939000000002</v>
      </c>
      <c r="BR19" s="18">
        <f t="shared" si="63"/>
        <v>1534.45135</v>
      </c>
      <c r="BS19" s="18">
        <f t="shared" si="64"/>
        <v>17365.39035</v>
      </c>
      <c r="BT19" s="19">
        <f t="shared" si="65"/>
        <v>402.2738885</v>
      </c>
      <c r="BU19" s="19">
        <f t="shared" si="12"/>
        <v>363.81089760000003</v>
      </c>
      <c r="BV19" s="18"/>
      <c r="BW19" s="18">
        <f t="shared" si="66"/>
        <v>2820.324</v>
      </c>
      <c r="BX19" s="18">
        <f t="shared" si="67"/>
        <v>273.3666</v>
      </c>
      <c r="BY19" s="18">
        <f t="shared" si="68"/>
        <v>3093.6906</v>
      </c>
      <c r="BZ19" s="19">
        <f t="shared" si="69"/>
        <v>71.66616599999999</v>
      </c>
      <c r="CA19" s="19">
        <f t="shared" si="13"/>
        <v>64.8138816</v>
      </c>
      <c r="CB19" s="18"/>
      <c r="CC19" s="18">
        <f t="shared" si="70"/>
        <v>32812.311</v>
      </c>
      <c r="CD19" s="18">
        <f t="shared" si="71"/>
        <v>3180.41115</v>
      </c>
      <c r="CE19" s="18">
        <f t="shared" si="72"/>
        <v>35992.72215</v>
      </c>
      <c r="CF19" s="19">
        <f t="shared" si="73"/>
        <v>833.7809865</v>
      </c>
      <c r="CG19" s="19">
        <f t="shared" si="14"/>
        <v>754.0599024</v>
      </c>
      <c r="CH19" s="18"/>
      <c r="CI19" s="18">
        <f t="shared" si="74"/>
        <v>15871.572</v>
      </c>
      <c r="CJ19" s="18">
        <f t="shared" si="75"/>
        <v>1538.3898000000002</v>
      </c>
      <c r="CK19" s="18">
        <f t="shared" si="76"/>
        <v>17409.9618</v>
      </c>
      <c r="CL19" s="19">
        <f t="shared" si="77"/>
        <v>403.30639799999994</v>
      </c>
      <c r="CM19" s="19">
        <f t="shared" si="15"/>
        <v>364.74468479999996</v>
      </c>
      <c r="CN19" s="18"/>
      <c r="CO19" s="18">
        <f t="shared" si="78"/>
        <v>22688.429</v>
      </c>
      <c r="CP19" s="18">
        <f t="shared" si="79"/>
        <v>2199.12985</v>
      </c>
      <c r="CQ19" s="18">
        <f t="shared" si="80"/>
        <v>24887.55885</v>
      </c>
      <c r="CR19" s="19">
        <f t="shared" si="81"/>
        <v>576.5269235</v>
      </c>
      <c r="CS19" s="19">
        <f t="shared" si="16"/>
        <v>521.4029136</v>
      </c>
      <c r="CT19" s="18"/>
      <c r="CU19" s="18">
        <f t="shared" si="82"/>
        <v>42651.941</v>
      </c>
      <c r="CV19" s="18">
        <f t="shared" si="83"/>
        <v>4134.14065</v>
      </c>
      <c r="CW19" s="18">
        <f t="shared" si="84"/>
        <v>46786.08165</v>
      </c>
      <c r="CX19" s="19">
        <f t="shared" si="85"/>
        <v>1083.8120314999999</v>
      </c>
      <c r="CY19" s="19">
        <f t="shared" si="17"/>
        <v>980.1844944</v>
      </c>
      <c r="CZ19" s="18"/>
      <c r="DA19" s="67">
        <f t="shared" si="86"/>
        <v>32863.147000000004</v>
      </c>
      <c r="DB19" s="67">
        <f t="shared" si="87"/>
        <v>3185.3385500000004</v>
      </c>
      <c r="DC19" s="67">
        <f t="shared" si="88"/>
        <v>36048.485550000005</v>
      </c>
      <c r="DD19" s="68">
        <f t="shared" si="89"/>
        <v>835.0727605</v>
      </c>
      <c r="DE19" s="19">
        <f t="shared" si="18"/>
        <v>755.2281648</v>
      </c>
      <c r="DF19" s="18"/>
      <c r="DG19" s="18">
        <f t="shared" si="90"/>
        <v>20.406</v>
      </c>
      <c r="DH19" s="18">
        <f t="shared" si="91"/>
        <v>1.9779</v>
      </c>
      <c r="DI19" s="18">
        <f t="shared" si="92"/>
        <v>22.383899999999997</v>
      </c>
      <c r="DJ19" s="19">
        <f t="shared" si="93"/>
        <v>0.518529</v>
      </c>
      <c r="DK19" s="19">
        <f t="shared" si="19"/>
        <v>0.4689504</v>
      </c>
      <c r="DL19" s="18"/>
      <c r="DM19" s="18">
        <f t="shared" si="94"/>
        <v>180.07399999999998</v>
      </c>
      <c r="DN19" s="18">
        <f t="shared" si="95"/>
        <v>17.454099999999997</v>
      </c>
      <c r="DO19" s="18">
        <f t="shared" si="96"/>
        <v>197.5281</v>
      </c>
      <c r="DP19" s="19">
        <f t="shared" si="97"/>
        <v>4.575791000000001</v>
      </c>
      <c r="DQ19" s="19">
        <f t="shared" si="20"/>
        <v>4.1382816</v>
      </c>
      <c r="DR19" s="18"/>
      <c r="DS19" s="18">
        <f t="shared" si="98"/>
        <v>2101.8179999999998</v>
      </c>
      <c r="DT19" s="18">
        <f t="shared" si="99"/>
        <v>203.72369999999998</v>
      </c>
      <c r="DU19" s="18">
        <f t="shared" si="100"/>
        <v>2305.5416999999998</v>
      </c>
      <c r="DV19" s="19">
        <f t="shared" si="101"/>
        <v>53.408487</v>
      </c>
      <c r="DW19" s="19">
        <f t="shared" si="21"/>
        <v>48.3018912</v>
      </c>
      <c r="DX19" s="18"/>
      <c r="DY19" s="18">
        <f t="shared" si="102"/>
        <v>9113.427</v>
      </c>
      <c r="DZ19" s="18">
        <f t="shared" si="103"/>
        <v>883.3405499999999</v>
      </c>
      <c r="EA19" s="18">
        <f t="shared" si="104"/>
        <v>9996.76755</v>
      </c>
      <c r="EB19" s="19">
        <f t="shared" si="105"/>
        <v>231.5777805</v>
      </c>
      <c r="EC19" s="19">
        <f t="shared" si="22"/>
        <v>209.4357168</v>
      </c>
      <c r="ED19" s="18"/>
      <c r="EE19" s="18">
        <f t="shared" si="106"/>
        <v>2400.5690000000004</v>
      </c>
      <c r="EF19" s="18">
        <f t="shared" si="107"/>
        <v>232.68085000000002</v>
      </c>
      <c r="EG19" s="18">
        <f t="shared" si="108"/>
        <v>2633.2498500000006</v>
      </c>
      <c r="EH19" s="19">
        <f t="shared" si="109"/>
        <v>60.9999335</v>
      </c>
      <c r="EI19" s="19">
        <f t="shared" si="23"/>
        <v>55.1674896</v>
      </c>
      <c r="EJ19" s="18"/>
      <c r="EK19" s="18">
        <f t="shared" si="110"/>
        <v>50647.871</v>
      </c>
      <c r="EL19" s="18">
        <f t="shared" si="111"/>
        <v>4909.16515</v>
      </c>
      <c r="EM19" s="18">
        <f t="shared" si="112"/>
        <v>55557.03615</v>
      </c>
      <c r="EN19" s="19">
        <f t="shared" si="113"/>
        <v>1286.9935265000001</v>
      </c>
      <c r="EO19" s="19">
        <f t="shared" si="24"/>
        <v>1163.9390064000002</v>
      </c>
      <c r="EP19" s="18"/>
      <c r="EQ19" s="18">
        <f t="shared" si="114"/>
        <v>319100.078</v>
      </c>
      <c r="ER19" s="18">
        <f t="shared" si="115"/>
        <v>30929.5327</v>
      </c>
      <c r="ES19" s="18">
        <f t="shared" si="116"/>
        <v>350029.61069999996</v>
      </c>
      <c r="ET19" s="19">
        <f t="shared" si="117"/>
        <v>8108.529076999999</v>
      </c>
      <c r="EU19" s="19">
        <f t="shared" si="25"/>
        <v>7333.2406752</v>
      </c>
      <c r="EV19" s="18"/>
      <c r="EW19" s="18">
        <f t="shared" si="118"/>
        <v>13341.944000000001</v>
      </c>
      <c r="EX19" s="18">
        <f t="shared" si="119"/>
        <v>1293.1996000000001</v>
      </c>
      <c r="EY19" s="18">
        <f t="shared" si="120"/>
        <v>14635.143600000001</v>
      </c>
      <c r="EZ19" s="19">
        <f t="shared" si="121"/>
        <v>339.026996</v>
      </c>
      <c r="FA19" s="19">
        <f t="shared" si="26"/>
        <v>306.6112896</v>
      </c>
      <c r="FB19" s="18"/>
      <c r="FC19" s="25"/>
      <c r="FD19" s="18"/>
      <c r="FE19" s="18"/>
      <c r="FF19" s="18"/>
      <c r="FG19" s="19">
        <f t="shared" si="27"/>
        <v>0</v>
      </c>
    </row>
    <row r="20" spans="1:163" s="36" customFormat="1" ht="12">
      <c r="A20" s="35">
        <v>43374</v>
      </c>
      <c r="C20" s="25"/>
      <c r="D20" s="25">
        <v>146650</v>
      </c>
      <c r="E20" s="19">
        <f t="shared" si="0"/>
        <v>146650</v>
      </c>
      <c r="F20" s="19">
        <v>45485</v>
      </c>
      <c r="G20" s="19">
        <v>41136</v>
      </c>
      <c r="H20" s="19"/>
      <c r="I20" s="54">
        <f>'2009D Academic'!I20</f>
        <v>0</v>
      </c>
      <c r="J20" s="19">
        <f>'2009D Academic'!J20</f>
        <v>14812.55923</v>
      </c>
      <c r="K20" s="19">
        <f t="shared" si="1"/>
        <v>14812.55923</v>
      </c>
      <c r="L20" s="19">
        <f>'2009D Academic'!L20</f>
        <v>4594.267007</v>
      </c>
      <c r="M20" s="19">
        <f>'2009D Academic'!M20</f>
        <v>4154.991043200001</v>
      </c>
      <c r="N20" s="19"/>
      <c r="O20" s="18"/>
      <c r="P20" s="18">
        <f t="shared" si="28"/>
        <v>131837.484765</v>
      </c>
      <c r="Q20" s="18">
        <f t="shared" si="29"/>
        <v>131837.484765</v>
      </c>
      <c r="R20" s="18">
        <f t="shared" si="2"/>
        <v>40890.74663850001</v>
      </c>
      <c r="S20" s="18">
        <f t="shared" si="3"/>
        <v>36981.0212976</v>
      </c>
      <c r="T20"/>
      <c r="U20" s="18">
        <f t="shared" si="30"/>
        <v>0</v>
      </c>
      <c r="V20" s="18">
        <f t="shared" si="31"/>
        <v>59053.43261999999</v>
      </c>
      <c r="W20" s="18">
        <f t="shared" si="32"/>
        <v>59053.43261999999</v>
      </c>
      <c r="X20" s="19">
        <f t="shared" si="33"/>
        <v>18316.027158</v>
      </c>
      <c r="Y20" s="19">
        <f t="shared" si="4"/>
        <v>16564.7596608</v>
      </c>
      <c r="Z20" s="18"/>
      <c r="AA20" s="18">
        <f t="shared" si="34"/>
        <v>0</v>
      </c>
      <c r="AB20" s="18">
        <f t="shared" si="35"/>
        <v>2653.04515</v>
      </c>
      <c r="AC20" s="18">
        <f t="shared" si="36"/>
        <v>2653.04515</v>
      </c>
      <c r="AD20" s="19">
        <f t="shared" si="37"/>
        <v>822.869135</v>
      </c>
      <c r="AE20" s="19">
        <f t="shared" si="5"/>
        <v>744.191376</v>
      </c>
      <c r="AF20" s="18"/>
      <c r="AG20" s="18">
        <f t="shared" si="38"/>
        <v>0</v>
      </c>
      <c r="AH20" s="18">
        <f t="shared" si="39"/>
        <v>6209.292985</v>
      </c>
      <c r="AI20" s="18">
        <f t="shared" si="40"/>
        <v>6209.292985</v>
      </c>
      <c r="AJ20" s="19">
        <f t="shared" si="41"/>
        <v>1925.8758365</v>
      </c>
      <c r="AK20" s="19">
        <f t="shared" si="6"/>
        <v>1741.7352624</v>
      </c>
      <c r="AL20" s="18"/>
      <c r="AM20" s="18">
        <f t="shared" si="42"/>
        <v>0</v>
      </c>
      <c r="AN20" s="18">
        <f t="shared" si="43"/>
        <v>449.232945</v>
      </c>
      <c r="AO20" s="18">
        <f t="shared" si="44"/>
        <v>449.232945</v>
      </c>
      <c r="AP20" s="19">
        <f t="shared" si="45"/>
        <v>139.3342005</v>
      </c>
      <c r="AQ20" s="19">
        <f t="shared" si="7"/>
        <v>126.0119088</v>
      </c>
      <c r="AR20" s="18"/>
      <c r="AS20" s="18">
        <f t="shared" si="46"/>
        <v>0</v>
      </c>
      <c r="AT20" s="18">
        <f t="shared" si="47"/>
        <v>9522.95239</v>
      </c>
      <c r="AU20" s="18">
        <f t="shared" si="48"/>
        <v>9522.95239</v>
      </c>
      <c r="AV20" s="19">
        <f t="shared" si="49"/>
        <v>2953.641251</v>
      </c>
      <c r="AW20" s="19">
        <f t="shared" si="8"/>
        <v>2671.2319776</v>
      </c>
      <c r="AX20" s="18"/>
      <c r="AY20" s="18">
        <f t="shared" si="50"/>
        <v>0</v>
      </c>
      <c r="AZ20" s="18">
        <f t="shared" si="51"/>
        <v>122.92203</v>
      </c>
      <c r="BA20" s="18">
        <f t="shared" si="52"/>
        <v>122.92203</v>
      </c>
      <c r="BB20" s="19">
        <f t="shared" si="53"/>
        <v>38.125527</v>
      </c>
      <c r="BC20" s="19">
        <f t="shared" si="9"/>
        <v>34.4801952</v>
      </c>
      <c r="BD20" s="18"/>
      <c r="BE20" s="18">
        <f t="shared" si="54"/>
        <v>0</v>
      </c>
      <c r="BF20" s="18">
        <f t="shared" si="55"/>
        <v>185.3656</v>
      </c>
      <c r="BG20" s="18">
        <f t="shared" si="56"/>
        <v>185.3656</v>
      </c>
      <c r="BH20" s="19">
        <f t="shared" si="57"/>
        <v>57.49303999999999</v>
      </c>
      <c r="BI20" s="19">
        <f t="shared" si="10"/>
        <v>51.995903999999996</v>
      </c>
      <c r="BJ20" s="18"/>
      <c r="BK20" s="18">
        <f t="shared" si="58"/>
        <v>0</v>
      </c>
      <c r="BL20" s="18">
        <f t="shared" si="59"/>
        <v>7561.611294999999</v>
      </c>
      <c r="BM20" s="18">
        <f t="shared" si="60"/>
        <v>7561.611294999999</v>
      </c>
      <c r="BN20" s="19">
        <f t="shared" si="61"/>
        <v>2345.3112155</v>
      </c>
      <c r="BO20" s="19">
        <f t="shared" si="11"/>
        <v>2121.0667728</v>
      </c>
      <c r="BP20" s="18"/>
      <c r="BQ20" s="18">
        <f t="shared" si="62"/>
        <v>0</v>
      </c>
      <c r="BR20" s="18">
        <f t="shared" si="63"/>
        <v>1296.987265</v>
      </c>
      <c r="BS20" s="18">
        <f t="shared" si="64"/>
        <v>1296.987265</v>
      </c>
      <c r="BT20" s="19">
        <f t="shared" si="65"/>
        <v>402.2738885</v>
      </c>
      <c r="BU20" s="19">
        <f t="shared" si="12"/>
        <v>363.81089760000003</v>
      </c>
      <c r="BV20" s="18"/>
      <c r="BW20" s="18">
        <f t="shared" si="66"/>
        <v>0</v>
      </c>
      <c r="BX20" s="18">
        <f t="shared" si="67"/>
        <v>231.06174</v>
      </c>
      <c r="BY20" s="18">
        <f t="shared" si="68"/>
        <v>231.06174</v>
      </c>
      <c r="BZ20" s="19">
        <f t="shared" si="69"/>
        <v>71.66616599999999</v>
      </c>
      <c r="CA20" s="19">
        <f t="shared" si="13"/>
        <v>64.8138816</v>
      </c>
      <c r="CB20" s="18"/>
      <c r="CC20" s="18">
        <f t="shared" si="70"/>
        <v>0</v>
      </c>
      <c r="CD20" s="18">
        <f t="shared" si="71"/>
        <v>2688.226485</v>
      </c>
      <c r="CE20" s="18">
        <f t="shared" si="72"/>
        <v>2688.226485</v>
      </c>
      <c r="CF20" s="19">
        <f t="shared" si="73"/>
        <v>833.7809865</v>
      </c>
      <c r="CG20" s="19">
        <f t="shared" si="14"/>
        <v>754.0599024</v>
      </c>
      <c r="CH20" s="18"/>
      <c r="CI20" s="18">
        <f t="shared" si="74"/>
        <v>0</v>
      </c>
      <c r="CJ20" s="18">
        <f t="shared" si="75"/>
        <v>1300.31622</v>
      </c>
      <c r="CK20" s="18">
        <f t="shared" si="76"/>
        <v>1300.31622</v>
      </c>
      <c r="CL20" s="19">
        <f t="shared" si="77"/>
        <v>403.30639799999994</v>
      </c>
      <c r="CM20" s="19">
        <f t="shared" si="15"/>
        <v>364.74468479999996</v>
      </c>
      <c r="CN20" s="18"/>
      <c r="CO20" s="18">
        <f t="shared" si="78"/>
        <v>0</v>
      </c>
      <c r="CP20" s="18">
        <f t="shared" si="79"/>
        <v>1858.8034149999999</v>
      </c>
      <c r="CQ20" s="18">
        <f t="shared" si="80"/>
        <v>1858.8034149999999</v>
      </c>
      <c r="CR20" s="19">
        <f t="shared" si="81"/>
        <v>576.5269235</v>
      </c>
      <c r="CS20" s="19">
        <f t="shared" si="16"/>
        <v>521.4029136</v>
      </c>
      <c r="CT20" s="18"/>
      <c r="CU20" s="18">
        <f t="shared" si="82"/>
        <v>0</v>
      </c>
      <c r="CV20" s="18">
        <f t="shared" si="83"/>
        <v>3494.361535</v>
      </c>
      <c r="CW20" s="18">
        <f t="shared" si="84"/>
        <v>3494.361535</v>
      </c>
      <c r="CX20" s="19">
        <f t="shared" si="85"/>
        <v>1083.8120314999999</v>
      </c>
      <c r="CY20" s="19">
        <f t="shared" si="17"/>
        <v>980.1844944</v>
      </c>
      <c r="CZ20" s="18"/>
      <c r="DA20" s="67">
        <f t="shared" si="86"/>
        <v>0</v>
      </c>
      <c r="DB20" s="67">
        <f t="shared" si="87"/>
        <v>2692.391345</v>
      </c>
      <c r="DC20" s="67">
        <f t="shared" si="88"/>
        <v>2692.391345</v>
      </c>
      <c r="DD20" s="68">
        <f t="shared" si="89"/>
        <v>835.0727605</v>
      </c>
      <c r="DE20" s="19">
        <f t="shared" si="18"/>
        <v>755.2281648</v>
      </c>
      <c r="DF20" s="18"/>
      <c r="DG20" s="18">
        <f t="shared" si="90"/>
        <v>0</v>
      </c>
      <c r="DH20" s="18">
        <f t="shared" si="91"/>
        <v>1.6718099999999998</v>
      </c>
      <c r="DI20" s="18">
        <f t="shared" si="92"/>
        <v>1.6718099999999998</v>
      </c>
      <c r="DJ20" s="19">
        <f t="shared" si="93"/>
        <v>0.518529</v>
      </c>
      <c r="DK20" s="19">
        <f t="shared" si="19"/>
        <v>0.4689504</v>
      </c>
      <c r="DL20" s="18"/>
      <c r="DM20" s="18">
        <f t="shared" si="94"/>
        <v>0</v>
      </c>
      <c r="DN20" s="18">
        <f t="shared" si="95"/>
        <v>14.75299</v>
      </c>
      <c r="DO20" s="18">
        <f t="shared" si="96"/>
        <v>14.75299</v>
      </c>
      <c r="DP20" s="19">
        <f t="shared" si="97"/>
        <v>4.575791000000001</v>
      </c>
      <c r="DQ20" s="19">
        <f t="shared" si="20"/>
        <v>4.1382816</v>
      </c>
      <c r="DR20" s="18"/>
      <c r="DS20" s="18">
        <f t="shared" si="98"/>
        <v>0</v>
      </c>
      <c r="DT20" s="18">
        <f t="shared" si="99"/>
        <v>172.19643</v>
      </c>
      <c r="DU20" s="18">
        <f t="shared" si="100"/>
        <v>172.19643</v>
      </c>
      <c r="DV20" s="19">
        <f t="shared" si="101"/>
        <v>53.408487</v>
      </c>
      <c r="DW20" s="19">
        <f t="shared" si="21"/>
        <v>48.3018912</v>
      </c>
      <c r="DX20" s="18"/>
      <c r="DY20" s="18">
        <f t="shared" si="102"/>
        <v>0</v>
      </c>
      <c r="DZ20" s="18">
        <f t="shared" si="103"/>
        <v>746.639145</v>
      </c>
      <c r="EA20" s="18">
        <f t="shared" si="104"/>
        <v>746.639145</v>
      </c>
      <c r="EB20" s="19">
        <f t="shared" si="105"/>
        <v>231.5777805</v>
      </c>
      <c r="EC20" s="19">
        <f t="shared" si="22"/>
        <v>209.4357168</v>
      </c>
      <c r="ED20" s="18"/>
      <c r="EE20" s="18">
        <f t="shared" si="106"/>
        <v>0</v>
      </c>
      <c r="EF20" s="18">
        <f t="shared" si="107"/>
        <v>196.67231500000003</v>
      </c>
      <c r="EG20" s="18">
        <f t="shared" si="108"/>
        <v>196.67231500000003</v>
      </c>
      <c r="EH20" s="19">
        <f t="shared" si="109"/>
        <v>60.9999335</v>
      </c>
      <c r="EI20" s="19">
        <f t="shared" si="23"/>
        <v>55.1674896</v>
      </c>
      <c r="EJ20" s="18"/>
      <c r="EK20" s="18">
        <f t="shared" si="110"/>
        <v>0</v>
      </c>
      <c r="EL20" s="18">
        <f t="shared" si="111"/>
        <v>4149.447085</v>
      </c>
      <c r="EM20" s="18">
        <f t="shared" si="112"/>
        <v>4149.447085</v>
      </c>
      <c r="EN20" s="19">
        <f t="shared" si="113"/>
        <v>1286.9935265000001</v>
      </c>
      <c r="EO20" s="19">
        <f t="shared" si="24"/>
        <v>1163.9390064000002</v>
      </c>
      <c r="EP20" s="18"/>
      <c r="EQ20" s="18">
        <f t="shared" si="114"/>
        <v>0</v>
      </c>
      <c r="ER20" s="18">
        <f t="shared" si="115"/>
        <v>26143.031530000004</v>
      </c>
      <c r="ES20" s="18">
        <f t="shared" si="116"/>
        <v>26143.031530000004</v>
      </c>
      <c r="ET20" s="19">
        <f t="shared" si="117"/>
        <v>8108.529076999999</v>
      </c>
      <c r="EU20" s="19">
        <f t="shared" si="25"/>
        <v>7333.2406752</v>
      </c>
      <c r="EV20" s="18"/>
      <c r="EW20" s="18">
        <f t="shared" si="118"/>
        <v>0</v>
      </c>
      <c r="EX20" s="18">
        <f t="shared" si="119"/>
        <v>1093.0704400000002</v>
      </c>
      <c r="EY20" s="18">
        <f t="shared" si="120"/>
        <v>1093.0704400000002</v>
      </c>
      <c r="EZ20" s="19">
        <f t="shared" si="121"/>
        <v>339.026996</v>
      </c>
      <c r="FA20" s="19">
        <f t="shared" si="26"/>
        <v>306.6112896</v>
      </c>
      <c r="FB20" s="18"/>
      <c r="FC20" s="25"/>
      <c r="FD20" s="18"/>
      <c r="FE20" s="18"/>
      <c r="FF20" s="18"/>
      <c r="FG20" s="19">
        <f t="shared" si="27"/>
        <v>0</v>
      </c>
    </row>
    <row r="21" spans="1:163" s="36" customFormat="1" ht="12">
      <c r="A21" s="35">
        <v>43556</v>
      </c>
      <c r="C21" s="25">
        <v>1850000</v>
      </c>
      <c r="D21" s="25">
        <v>146650</v>
      </c>
      <c r="E21" s="19">
        <f t="shared" si="0"/>
        <v>1996650</v>
      </c>
      <c r="F21" s="19">
        <v>45485</v>
      </c>
      <c r="G21" s="19">
        <v>41136</v>
      </c>
      <c r="H21" s="19"/>
      <c r="I21" s="54">
        <f>'2009D Academic'!I21</f>
        <v>186861.47000000003</v>
      </c>
      <c r="J21" s="19">
        <f>'2009D Academic'!J21</f>
        <v>14812.55923</v>
      </c>
      <c r="K21" s="19">
        <f t="shared" si="1"/>
        <v>201674.02923000004</v>
      </c>
      <c r="L21" s="19">
        <f>'2009D Academic'!L21</f>
        <v>4594.267007</v>
      </c>
      <c r="M21" s="19">
        <f>'2009D Academic'!M21</f>
        <v>4154.991043200001</v>
      </c>
      <c r="N21" s="19"/>
      <c r="O21" s="18">
        <f>U21+AA21+AG21+AM21+AS21+AY21+BE21+BK21+BQ21+BW21+CC21+CI21+CO21+CU21+DA21+DG21+DM21+DS21+DY21+EE21+EK21+EQ21+EW21+FC21</f>
        <v>1663139.0850000002</v>
      </c>
      <c r="P21" s="18">
        <f t="shared" si="28"/>
        <v>131837.484765</v>
      </c>
      <c r="Q21" s="18">
        <f t="shared" si="29"/>
        <v>1794976.5697650001</v>
      </c>
      <c r="R21" s="18">
        <f t="shared" si="2"/>
        <v>40890.74663850001</v>
      </c>
      <c r="S21" s="18">
        <f t="shared" si="3"/>
        <v>36981.0212976</v>
      </c>
      <c r="T21"/>
      <c r="U21" s="18">
        <f t="shared" si="30"/>
        <v>744963.18</v>
      </c>
      <c r="V21" s="18">
        <f t="shared" si="31"/>
        <v>59053.43261999999</v>
      </c>
      <c r="W21" s="18">
        <f t="shared" si="32"/>
        <v>804016.61262</v>
      </c>
      <c r="X21" s="19">
        <f t="shared" si="33"/>
        <v>18316.027158</v>
      </c>
      <c r="Y21" s="19">
        <f t="shared" si="4"/>
        <v>16564.7596608</v>
      </c>
      <c r="Z21" s="18"/>
      <c r="AA21" s="18">
        <f t="shared" si="34"/>
        <v>33468.35</v>
      </c>
      <c r="AB21" s="18">
        <f t="shared" si="35"/>
        <v>2653.04515</v>
      </c>
      <c r="AC21" s="18">
        <f t="shared" si="36"/>
        <v>36121.39515</v>
      </c>
      <c r="AD21" s="19">
        <f t="shared" si="37"/>
        <v>822.869135</v>
      </c>
      <c r="AE21" s="19">
        <f t="shared" si="5"/>
        <v>744.191376</v>
      </c>
      <c r="AF21" s="18"/>
      <c r="AG21" s="18">
        <f t="shared" si="38"/>
        <v>78330.665</v>
      </c>
      <c r="AH21" s="18">
        <f t="shared" si="39"/>
        <v>6209.292985</v>
      </c>
      <c r="AI21" s="18">
        <f t="shared" si="40"/>
        <v>84539.95798499999</v>
      </c>
      <c r="AJ21" s="19">
        <f t="shared" si="41"/>
        <v>1925.8758365</v>
      </c>
      <c r="AK21" s="19">
        <f t="shared" si="6"/>
        <v>1741.7352624</v>
      </c>
      <c r="AL21" s="18"/>
      <c r="AM21" s="18">
        <f t="shared" si="42"/>
        <v>5667.105</v>
      </c>
      <c r="AN21" s="18">
        <f t="shared" si="43"/>
        <v>449.232945</v>
      </c>
      <c r="AO21" s="18">
        <f t="shared" si="44"/>
        <v>6116.337944999999</v>
      </c>
      <c r="AP21" s="19">
        <f t="shared" si="45"/>
        <v>139.3342005</v>
      </c>
      <c r="AQ21" s="19">
        <f t="shared" si="7"/>
        <v>126.0119088</v>
      </c>
      <c r="AR21" s="18"/>
      <c r="AS21" s="18">
        <f t="shared" si="46"/>
        <v>120132.71</v>
      </c>
      <c r="AT21" s="18">
        <f t="shared" si="47"/>
        <v>9522.95239</v>
      </c>
      <c r="AU21" s="18">
        <f t="shared" si="48"/>
        <v>129655.66239000001</v>
      </c>
      <c r="AV21" s="19">
        <f t="shared" si="49"/>
        <v>2953.641251</v>
      </c>
      <c r="AW21" s="19">
        <f t="shared" si="8"/>
        <v>2671.2319776</v>
      </c>
      <c r="AX21" s="18"/>
      <c r="AY21" s="18">
        <f t="shared" si="50"/>
        <v>1550.67</v>
      </c>
      <c r="AZ21" s="18">
        <f t="shared" si="51"/>
        <v>122.92203</v>
      </c>
      <c r="BA21" s="18">
        <f t="shared" si="52"/>
        <v>1673.59203</v>
      </c>
      <c r="BB21" s="19">
        <f t="shared" si="53"/>
        <v>38.125527</v>
      </c>
      <c r="BC21" s="19">
        <f t="shared" si="9"/>
        <v>34.4801952</v>
      </c>
      <c r="BD21" s="18"/>
      <c r="BE21" s="18">
        <f t="shared" si="54"/>
        <v>2338.4</v>
      </c>
      <c r="BF21" s="18">
        <f t="shared" si="55"/>
        <v>185.3656</v>
      </c>
      <c r="BG21" s="18">
        <f t="shared" si="56"/>
        <v>2523.7656</v>
      </c>
      <c r="BH21" s="19">
        <f t="shared" si="57"/>
        <v>57.49303999999999</v>
      </c>
      <c r="BI21" s="19">
        <f t="shared" si="10"/>
        <v>51.995903999999996</v>
      </c>
      <c r="BJ21" s="18"/>
      <c r="BK21" s="18">
        <f t="shared" si="58"/>
        <v>95390.255</v>
      </c>
      <c r="BL21" s="18">
        <f t="shared" si="59"/>
        <v>7561.611294999999</v>
      </c>
      <c r="BM21" s="18">
        <f t="shared" si="60"/>
        <v>102951.866295</v>
      </c>
      <c r="BN21" s="19">
        <f t="shared" si="61"/>
        <v>2345.3112155</v>
      </c>
      <c r="BO21" s="19">
        <f t="shared" si="11"/>
        <v>2121.0667728</v>
      </c>
      <c r="BP21" s="18"/>
      <c r="BQ21" s="18">
        <f t="shared" si="62"/>
        <v>16361.585</v>
      </c>
      <c r="BR21" s="18">
        <f t="shared" si="63"/>
        <v>1296.987265</v>
      </c>
      <c r="BS21" s="18">
        <f t="shared" si="64"/>
        <v>17658.572265</v>
      </c>
      <c r="BT21" s="19">
        <f t="shared" si="65"/>
        <v>402.2738885</v>
      </c>
      <c r="BU21" s="19">
        <f t="shared" si="12"/>
        <v>363.81089760000003</v>
      </c>
      <c r="BV21" s="18"/>
      <c r="BW21" s="18">
        <f t="shared" si="66"/>
        <v>2914.86</v>
      </c>
      <c r="BX21" s="18">
        <f t="shared" si="67"/>
        <v>231.06174</v>
      </c>
      <c r="BY21" s="18">
        <f t="shared" si="68"/>
        <v>3145.92174</v>
      </c>
      <c r="BZ21" s="19">
        <f t="shared" si="69"/>
        <v>71.66616599999999</v>
      </c>
      <c r="CA21" s="19">
        <f t="shared" si="13"/>
        <v>64.8138816</v>
      </c>
      <c r="CB21" s="18"/>
      <c r="CC21" s="18">
        <f t="shared" si="70"/>
        <v>33912.165</v>
      </c>
      <c r="CD21" s="18">
        <f t="shared" si="71"/>
        <v>2688.226485</v>
      </c>
      <c r="CE21" s="18">
        <f t="shared" si="72"/>
        <v>36600.391485</v>
      </c>
      <c r="CF21" s="19">
        <f t="shared" si="73"/>
        <v>833.7809865</v>
      </c>
      <c r="CG21" s="19">
        <f t="shared" si="14"/>
        <v>754.0599024</v>
      </c>
      <c r="CH21" s="18"/>
      <c r="CI21" s="18">
        <f t="shared" si="74"/>
        <v>16403.58</v>
      </c>
      <c r="CJ21" s="18">
        <f t="shared" si="75"/>
        <v>1300.31622</v>
      </c>
      <c r="CK21" s="18">
        <f t="shared" si="76"/>
        <v>17703.896220000002</v>
      </c>
      <c r="CL21" s="19">
        <f t="shared" si="77"/>
        <v>403.30639799999994</v>
      </c>
      <c r="CM21" s="19">
        <f t="shared" si="15"/>
        <v>364.74468479999996</v>
      </c>
      <c r="CN21" s="18"/>
      <c r="CO21" s="18">
        <f t="shared" si="78"/>
        <v>23448.935</v>
      </c>
      <c r="CP21" s="18">
        <f t="shared" si="79"/>
        <v>1858.8034149999999</v>
      </c>
      <c r="CQ21" s="18">
        <f t="shared" si="80"/>
        <v>25307.738415</v>
      </c>
      <c r="CR21" s="19">
        <f t="shared" si="81"/>
        <v>576.5269235</v>
      </c>
      <c r="CS21" s="19">
        <f t="shared" si="16"/>
        <v>521.4029136</v>
      </c>
      <c r="CT21" s="18"/>
      <c r="CU21" s="18">
        <f t="shared" si="82"/>
        <v>44081.615</v>
      </c>
      <c r="CV21" s="18">
        <f t="shared" si="83"/>
        <v>3494.361535</v>
      </c>
      <c r="CW21" s="18">
        <f t="shared" si="84"/>
        <v>47575.976534999994</v>
      </c>
      <c r="CX21" s="19">
        <f t="shared" si="85"/>
        <v>1083.8120314999999</v>
      </c>
      <c r="CY21" s="19">
        <f t="shared" si="17"/>
        <v>980.1844944</v>
      </c>
      <c r="CZ21" s="18"/>
      <c r="DA21" s="67">
        <f t="shared" si="86"/>
        <v>33964.705</v>
      </c>
      <c r="DB21" s="67">
        <f t="shared" si="87"/>
        <v>2692.391345</v>
      </c>
      <c r="DC21" s="67">
        <f t="shared" si="88"/>
        <v>36657.096345</v>
      </c>
      <c r="DD21" s="68">
        <f t="shared" si="89"/>
        <v>835.0727605</v>
      </c>
      <c r="DE21" s="19">
        <f t="shared" si="18"/>
        <v>755.2281648</v>
      </c>
      <c r="DF21" s="18"/>
      <c r="DG21" s="18">
        <f t="shared" si="90"/>
        <v>21.09</v>
      </c>
      <c r="DH21" s="18">
        <f t="shared" si="91"/>
        <v>1.6718099999999998</v>
      </c>
      <c r="DI21" s="18">
        <f t="shared" si="92"/>
        <v>22.76181</v>
      </c>
      <c r="DJ21" s="19">
        <f t="shared" si="93"/>
        <v>0.518529</v>
      </c>
      <c r="DK21" s="19">
        <f t="shared" si="19"/>
        <v>0.4689504</v>
      </c>
      <c r="DL21" s="18"/>
      <c r="DM21" s="18">
        <f t="shared" si="94"/>
        <v>186.11</v>
      </c>
      <c r="DN21" s="18">
        <f t="shared" si="95"/>
        <v>14.75299</v>
      </c>
      <c r="DO21" s="18">
        <f t="shared" si="96"/>
        <v>200.86299000000002</v>
      </c>
      <c r="DP21" s="19">
        <f t="shared" si="97"/>
        <v>4.575791000000001</v>
      </c>
      <c r="DQ21" s="19">
        <f t="shared" si="20"/>
        <v>4.1382816</v>
      </c>
      <c r="DR21" s="18"/>
      <c r="DS21" s="18">
        <f t="shared" si="98"/>
        <v>2172.27</v>
      </c>
      <c r="DT21" s="18">
        <f t="shared" si="99"/>
        <v>172.19643</v>
      </c>
      <c r="DU21" s="18">
        <f t="shared" si="100"/>
        <v>2344.46643</v>
      </c>
      <c r="DV21" s="19">
        <f t="shared" si="101"/>
        <v>53.408487</v>
      </c>
      <c r="DW21" s="19">
        <f t="shared" si="21"/>
        <v>48.3018912</v>
      </c>
      <c r="DX21" s="18"/>
      <c r="DY21" s="18">
        <f t="shared" si="102"/>
        <v>9418.905</v>
      </c>
      <c r="DZ21" s="18">
        <f t="shared" si="103"/>
        <v>746.639145</v>
      </c>
      <c r="EA21" s="18">
        <f t="shared" si="104"/>
        <v>10165.544145</v>
      </c>
      <c r="EB21" s="19">
        <f t="shared" si="105"/>
        <v>231.5777805</v>
      </c>
      <c r="EC21" s="19">
        <f t="shared" si="22"/>
        <v>209.4357168</v>
      </c>
      <c r="ED21" s="18"/>
      <c r="EE21" s="18">
        <f t="shared" si="106"/>
        <v>2481.035</v>
      </c>
      <c r="EF21" s="18">
        <f t="shared" si="107"/>
        <v>196.67231500000003</v>
      </c>
      <c r="EG21" s="18">
        <f t="shared" si="108"/>
        <v>2677.7073149999997</v>
      </c>
      <c r="EH21" s="19">
        <f t="shared" si="109"/>
        <v>60.9999335</v>
      </c>
      <c r="EI21" s="19">
        <f t="shared" si="23"/>
        <v>55.1674896</v>
      </c>
      <c r="EJ21" s="18"/>
      <c r="EK21" s="18">
        <f t="shared" si="110"/>
        <v>52345.565</v>
      </c>
      <c r="EL21" s="18">
        <f t="shared" si="111"/>
        <v>4149.447085</v>
      </c>
      <c r="EM21" s="18">
        <f t="shared" si="112"/>
        <v>56495.012085</v>
      </c>
      <c r="EN21" s="19">
        <f t="shared" si="113"/>
        <v>1286.9935265000001</v>
      </c>
      <c r="EO21" s="19">
        <f t="shared" si="24"/>
        <v>1163.9390064000002</v>
      </c>
      <c r="EP21" s="18"/>
      <c r="EQ21" s="18">
        <f t="shared" si="114"/>
        <v>329796.17000000004</v>
      </c>
      <c r="ER21" s="18">
        <f t="shared" si="115"/>
        <v>26143.031530000004</v>
      </c>
      <c r="ES21" s="18">
        <f t="shared" si="116"/>
        <v>355939.20153</v>
      </c>
      <c r="ET21" s="19">
        <f t="shared" si="117"/>
        <v>8108.529076999999</v>
      </c>
      <c r="EU21" s="19">
        <f t="shared" si="25"/>
        <v>7333.2406752</v>
      </c>
      <c r="EV21" s="18"/>
      <c r="EW21" s="18">
        <f t="shared" si="118"/>
        <v>13789.16</v>
      </c>
      <c r="EX21" s="18">
        <f t="shared" si="119"/>
        <v>1093.0704400000002</v>
      </c>
      <c r="EY21" s="18">
        <f t="shared" si="120"/>
        <v>14882.23044</v>
      </c>
      <c r="EZ21" s="19">
        <f t="shared" si="121"/>
        <v>339.026996</v>
      </c>
      <c r="FA21" s="19">
        <f t="shared" si="26"/>
        <v>306.6112896</v>
      </c>
      <c r="FB21" s="18"/>
      <c r="FC21" s="25"/>
      <c r="FD21" s="18"/>
      <c r="FE21" s="18"/>
      <c r="FF21" s="18"/>
      <c r="FG21" s="19">
        <f t="shared" si="27"/>
        <v>0</v>
      </c>
    </row>
    <row r="22" spans="1:163" s="36" customFormat="1" ht="12">
      <c r="A22" s="35">
        <v>43739</v>
      </c>
      <c r="C22" s="25"/>
      <c r="D22" s="25">
        <v>118900</v>
      </c>
      <c r="E22" s="19">
        <f t="shared" si="0"/>
        <v>118900</v>
      </c>
      <c r="F22" s="19">
        <v>45485</v>
      </c>
      <c r="G22" s="19">
        <v>41136</v>
      </c>
      <c r="H22" s="19"/>
      <c r="I22" s="54">
        <f>'2009D Academic'!I22</f>
        <v>0</v>
      </c>
      <c r="J22" s="19">
        <f>'2009D Academic'!J22</f>
        <v>12009.637180000002</v>
      </c>
      <c r="K22" s="19">
        <f t="shared" si="1"/>
        <v>12009.637180000002</v>
      </c>
      <c r="L22" s="19">
        <f>'2009D Academic'!L22</f>
        <v>4594.267007</v>
      </c>
      <c r="M22" s="19">
        <f>'2009D Academic'!M22</f>
        <v>4154.991043200001</v>
      </c>
      <c r="N22" s="19"/>
      <c r="O22" s="18"/>
      <c r="P22" s="18">
        <f t="shared" si="28"/>
        <v>106890.39848999999</v>
      </c>
      <c r="Q22" s="18">
        <f t="shared" si="29"/>
        <v>106890.39848999999</v>
      </c>
      <c r="R22" s="18">
        <f t="shared" si="2"/>
        <v>40890.74663850001</v>
      </c>
      <c r="S22" s="18">
        <f t="shared" si="3"/>
        <v>36981.0212976</v>
      </c>
      <c r="T22"/>
      <c r="U22" s="18">
        <f t="shared" si="30"/>
        <v>0</v>
      </c>
      <c r="V22" s="18">
        <f t="shared" si="31"/>
        <v>47878.984919999995</v>
      </c>
      <c r="W22" s="18">
        <f t="shared" si="32"/>
        <v>47878.984919999995</v>
      </c>
      <c r="X22" s="19">
        <f t="shared" si="33"/>
        <v>18316.027158</v>
      </c>
      <c r="Y22" s="19">
        <f t="shared" si="4"/>
        <v>16564.7596608</v>
      </c>
      <c r="Z22" s="18"/>
      <c r="AA22" s="18">
        <f t="shared" si="34"/>
        <v>0</v>
      </c>
      <c r="AB22" s="18">
        <f t="shared" si="35"/>
        <v>2151.0199</v>
      </c>
      <c r="AC22" s="18">
        <f t="shared" si="36"/>
        <v>2151.0199</v>
      </c>
      <c r="AD22" s="19">
        <f t="shared" si="37"/>
        <v>822.869135</v>
      </c>
      <c r="AE22" s="19">
        <f t="shared" si="5"/>
        <v>744.191376</v>
      </c>
      <c r="AF22" s="18"/>
      <c r="AG22" s="18">
        <f t="shared" si="38"/>
        <v>0</v>
      </c>
      <c r="AH22" s="18">
        <f t="shared" si="39"/>
        <v>5034.33301</v>
      </c>
      <c r="AI22" s="18">
        <f t="shared" si="40"/>
        <v>5034.33301</v>
      </c>
      <c r="AJ22" s="19">
        <f t="shared" si="41"/>
        <v>1925.8758365</v>
      </c>
      <c r="AK22" s="19">
        <f t="shared" si="6"/>
        <v>1741.7352624</v>
      </c>
      <c r="AL22" s="18"/>
      <c r="AM22" s="18">
        <f t="shared" si="42"/>
        <v>0</v>
      </c>
      <c r="AN22" s="18">
        <f t="shared" si="43"/>
        <v>364.22637000000003</v>
      </c>
      <c r="AO22" s="18">
        <f t="shared" si="44"/>
        <v>364.22637000000003</v>
      </c>
      <c r="AP22" s="19">
        <f t="shared" si="45"/>
        <v>139.3342005</v>
      </c>
      <c r="AQ22" s="19">
        <f t="shared" si="7"/>
        <v>126.0119088</v>
      </c>
      <c r="AR22" s="18"/>
      <c r="AS22" s="18">
        <f t="shared" si="46"/>
        <v>0</v>
      </c>
      <c r="AT22" s="18">
        <f t="shared" si="47"/>
        <v>7720.96174</v>
      </c>
      <c r="AU22" s="18">
        <f t="shared" si="48"/>
        <v>7720.96174</v>
      </c>
      <c r="AV22" s="19">
        <f t="shared" si="49"/>
        <v>2953.641251</v>
      </c>
      <c r="AW22" s="19">
        <f t="shared" si="8"/>
        <v>2671.2319776</v>
      </c>
      <c r="AX22" s="18"/>
      <c r="AY22" s="18">
        <f t="shared" si="50"/>
        <v>0</v>
      </c>
      <c r="AZ22" s="18">
        <f t="shared" si="51"/>
        <v>99.66198</v>
      </c>
      <c r="BA22" s="18">
        <f t="shared" si="52"/>
        <v>99.66198</v>
      </c>
      <c r="BB22" s="19">
        <f t="shared" si="53"/>
        <v>38.125527</v>
      </c>
      <c r="BC22" s="19">
        <f t="shared" si="9"/>
        <v>34.4801952</v>
      </c>
      <c r="BD22" s="18"/>
      <c r="BE22" s="18">
        <f t="shared" si="54"/>
        <v>0</v>
      </c>
      <c r="BF22" s="18">
        <f t="shared" si="55"/>
        <v>150.2896</v>
      </c>
      <c r="BG22" s="18">
        <f t="shared" si="56"/>
        <v>150.2896</v>
      </c>
      <c r="BH22" s="19">
        <f t="shared" si="57"/>
        <v>57.49303999999999</v>
      </c>
      <c r="BI22" s="19">
        <f t="shared" si="10"/>
        <v>51.995903999999996</v>
      </c>
      <c r="BJ22" s="18"/>
      <c r="BK22" s="18">
        <f t="shared" si="58"/>
        <v>0</v>
      </c>
      <c r="BL22" s="18">
        <f t="shared" si="59"/>
        <v>6130.75747</v>
      </c>
      <c r="BM22" s="18">
        <f t="shared" si="60"/>
        <v>6130.75747</v>
      </c>
      <c r="BN22" s="19">
        <f t="shared" si="61"/>
        <v>2345.3112155</v>
      </c>
      <c r="BO22" s="19">
        <f t="shared" si="11"/>
        <v>2121.0667728</v>
      </c>
      <c r="BP22" s="18"/>
      <c r="BQ22" s="18">
        <f t="shared" si="62"/>
        <v>0</v>
      </c>
      <c r="BR22" s="18">
        <f t="shared" si="63"/>
        <v>1051.56349</v>
      </c>
      <c r="BS22" s="18">
        <f t="shared" si="64"/>
        <v>1051.56349</v>
      </c>
      <c r="BT22" s="19">
        <f t="shared" si="65"/>
        <v>402.2738885</v>
      </c>
      <c r="BU22" s="19">
        <f t="shared" si="12"/>
        <v>363.81089760000003</v>
      </c>
      <c r="BV22" s="18"/>
      <c r="BW22" s="18">
        <f t="shared" si="66"/>
        <v>0</v>
      </c>
      <c r="BX22" s="18">
        <f t="shared" si="67"/>
        <v>187.33884</v>
      </c>
      <c r="BY22" s="18">
        <f t="shared" si="68"/>
        <v>187.33884</v>
      </c>
      <c r="BZ22" s="19">
        <f t="shared" si="69"/>
        <v>71.66616599999999</v>
      </c>
      <c r="CA22" s="19">
        <f t="shared" si="13"/>
        <v>64.8138816</v>
      </c>
      <c r="CB22" s="18"/>
      <c r="CC22" s="18">
        <f t="shared" si="70"/>
        <v>0</v>
      </c>
      <c r="CD22" s="18">
        <f t="shared" si="71"/>
        <v>2179.54401</v>
      </c>
      <c r="CE22" s="18">
        <f t="shared" si="72"/>
        <v>2179.54401</v>
      </c>
      <c r="CF22" s="19">
        <f t="shared" si="73"/>
        <v>833.7809865</v>
      </c>
      <c r="CG22" s="19">
        <f t="shared" si="14"/>
        <v>754.0599024</v>
      </c>
      <c r="CH22" s="18"/>
      <c r="CI22" s="18">
        <f t="shared" si="74"/>
        <v>0</v>
      </c>
      <c r="CJ22" s="18">
        <f t="shared" si="75"/>
        <v>1054.26252</v>
      </c>
      <c r="CK22" s="18">
        <f t="shared" si="76"/>
        <v>1054.26252</v>
      </c>
      <c r="CL22" s="19">
        <f t="shared" si="77"/>
        <v>403.30639799999994</v>
      </c>
      <c r="CM22" s="19">
        <f t="shared" si="15"/>
        <v>364.74468479999996</v>
      </c>
      <c r="CN22" s="18"/>
      <c r="CO22" s="18">
        <f t="shared" si="78"/>
        <v>0</v>
      </c>
      <c r="CP22" s="18">
        <f t="shared" si="79"/>
        <v>1507.0693899999999</v>
      </c>
      <c r="CQ22" s="18">
        <f t="shared" si="80"/>
        <v>1507.0693899999999</v>
      </c>
      <c r="CR22" s="19">
        <f t="shared" si="81"/>
        <v>576.5269235</v>
      </c>
      <c r="CS22" s="19">
        <f t="shared" si="16"/>
        <v>521.4029136</v>
      </c>
      <c r="CT22" s="18"/>
      <c r="CU22" s="18">
        <f t="shared" si="82"/>
        <v>0</v>
      </c>
      <c r="CV22" s="18">
        <f t="shared" si="83"/>
        <v>2833.1373099999996</v>
      </c>
      <c r="CW22" s="18">
        <f t="shared" si="84"/>
        <v>2833.1373099999996</v>
      </c>
      <c r="CX22" s="19">
        <f t="shared" si="85"/>
        <v>1083.8120314999999</v>
      </c>
      <c r="CY22" s="19">
        <f t="shared" si="17"/>
        <v>980.1844944</v>
      </c>
      <c r="CZ22" s="18"/>
      <c r="DA22" s="67">
        <f t="shared" si="86"/>
        <v>0</v>
      </c>
      <c r="DB22" s="67">
        <f t="shared" si="87"/>
        <v>2182.92077</v>
      </c>
      <c r="DC22" s="67">
        <f t="shared" si="88"/>
        <v>2182.92077</v>
      </c>
      <c r="DD22" s="68">
        <f t="shared" si="89"/>
        <v>835.0727605</v>
      </c>
      <c r="DE22" s="19">
        <f t="shared" si="18"/>
        <v>755.2281648</v>
      </c>
      <c r="DF22" s="18"/>
      <c r="DG22" s="18">
        <f t="shared" si="90"/>
        <v>0</v>
      </c>
      <c r="DH22" s="18">
        <f t="shared" si="91"/>
        <v>1.3554599999999999</v>
      </c>
      <c r="DI22" s="18">
        <f t="shared" si="92"/>
        <v>1.3554599999999999</v>
      </c>
      <c r="DJ22" s="19">
        <f t="shared" si="93"/>
        <v>0.518529</v>
      </c>
      <c r="DK22" s="19">
        <f t="shared" si="19"/>
        <v>0.4689504</v>
      </c>
      <c r="DL22" s="18"/>
      <c r="DM22" s="18">
        <f t="shared" si="94"/>
        <v>0</v>
      </c>
      <c r="DN22" s="18">
        <f t="shared" si="95"/>
        <v>11.96134</v>
      </c>
      <c r="DO22" s="18">
        <f t="shared" si="96"/>
        <v>11.96134</v>
      </c>
      <c r="DP22" s="19">
        <f t="shared" si="97"/>
        <v>4.575791000000001</v>
      </c>
      <c r="DQ22" s="19">
        <f t="shared" si="20"/>
        <v>4.1382816</v>
      </c>
      <c r="DR22" s="18"/>
      <c r="DS22" s="18">
        <f t="shared" si="98"/>
        <v>0</v>
      </c>
      <c r="DT22" s="18">
        <f t="shared" si="99"/>
        <v>139.61238</v>
      </c>
      <c r="DU22" s="18">
        <f t="shared" si="100"/>
        <v>139.61238</v>
      </c>
      <c r="DV22" s="19">
        <f t="shared" si="101"/>
        <v>53.408487</v>
      </c>
      <c r="DW22" s="19">
        <f t="shared" si="21"/>
        <v>48.3018912</v>
      </c>
      <c r="DX22" s="18"/>
      <c r="DY22" s="18">
        <f t="shared" si="102"/>
        <v>0</v>
      </c>
      <c r="DZ22" s="18">
        <f t="shared" si="103"/>
        <v>605.35557</v>
      </c>
      <c r="EA22" s="18">
        <f t="shared" si="104"/>
        <v>605.35557</v>
      </c>
      <c r="EB22" s="19">
        <f t="shared" si="105"/>
        <v>231.5777805</v>
      </c>
      <c r="EC22" s="19">
        <f t="shared" si="22"/>
        <v>209.4357168</v>
      </c>
      <c r="ED22" s="18"/>
      <c r="EE22" s="18">
        <f t="shared" si="106"/>
        <v>0</v>
      </c>
      <c r="EF22" s="18">
        <f t="shared" si="107"/>
        <v>159.45679</v>
      </c>
      <c r="EG22" s="18">
        <f t="shared" si="108"/>
        <v>159.45679</v>
      </c>
      <c r="EH22" s="19">
        <f t="shared" si="109"/>
        <v>60.9999335</v>
      </c>
      <c r="EI22" s="19">
        <f t="shared" si="23"/>
        <v>55.1674896</v>
      </c>
      <c r="EJ22" s="18"/>
      <c r="EK22" s="18">
        <f t="shared" si="110"/>
        <v>0</v>
      </c>
      <c r="EL22" s="18">
        <f t="shared" si="111"/>
        <v>3364.26361</v>
      </c>
      <c r="EM22" s="18">
        <f t="shared" si="112"/>
        <v>3364.26361</v>
      </c>
      <c r="EN22" s="19">
        <f t="shared" si="113"/>
        <v>1286.9935265000001</v>
      </c>
      <c r="EO22" s="19">
        <f t="shared" si="24"/>
        <v>1163.9390064000002</v>
      </c>
      <c r="EP22" s="18"/>
      <c r="EQ22" s="18">
        <f t="shared" si="114"/>
        <v>0</v>
      </c>
      <c r="ER22" s="18">
        <f t="shared" si="115"/>
        <v>21196.08898</v>
      </c>
      <c r="ES22" s="18">
        <f t="shared" si="116"/>
        <v>21196.08898</v>
      </c>
      <c r="ET22" s="19">
        <f t="shared" si="117"/>
        <v>8108.529076999999</v>
      </c>
      <c r="EU22" s="19">
        <f t="shared" si="25"/>
        <v>7333.2406752</v>
      </c>
      <c r="EV22" s="18"/>
      <c r="EW22" s="18">
        <f t="shared" si="118"/>
        <v>0</v>
      </c>
      <c r="EX22" s="18">
        <f t="shared" si="119"/>
        <v>886.2330400000001</v>
      </c>
      <c r="EY22" s="18">
        <f t="shared" si="120"/>
        <v>886.2330400000001</v>
      </c>
      <c r="EZ22" s="19">
        <f t="shared" si="121"/>
        <v>339.026996</v>
      </c>
      <c r="FA22" s="19">
        <f t="shared" si="26"/>
        <v>306.6112896</v>
      </c>
      <c r="FB22" s="18"/>
      <c r="FC22" s="25"/>
      <c r="FD22" s="18"/>
      <c r="FE22" s="18"/>
      <c r="FF22" s="18"/>
      <c r="FG22" s="19">
        <f t="shared" si="27"/>
        <v>0</v>
      </c>
    </row>
    <row r="23" spans="1:163" s="36" customFormat="1" ht="12">
      <c r="A23" s="35">
        <v>43922</v>
      </c>
      <c r="C23" s="25">
        <v>1905000</v>
      </c>
      <c r="D23" s="25">
        <v>118900</v>
      </c>
      <c r="E23" s="19">
        <f t="shared" si="0"/>
        <v>2023900</v>
      </c>
      <c r="F23" s="19">
        <v>45485</v>
      </c>
      <c r="G23" s="19">
        <v>41136</v>
      </c>
      <c r="H23" s="19"/>
      <c r="I23" s="54">
        <f>'2009D Academic'!I23</f>
        <v>192416.811</v>
      </c>
      <c r="J23" s="19">
        <f>'2009D Academic'!J23</f>
        <v>12009.637180000002</v>
      </c>
      <c r="K23" s="19">
        <f t="shared" si="1"/>
        <v>204426.44817999998</v>
      </c>
      <c r="L23" s="19">
        <f>'2009D Academic'!L23</f>
        <v>4594.267007</v>
      </c>
      <c r="M23" s="19">
        <f>'2009D Academic'!M23</f>
        <v>4154.991043200001</v>
      </c>
      <c r="N23" s="19"/>
      <c r="O23" s="18">
        <f>U23+AA23+AG23+AM23+AS23+AY23+BE23+BK23+BQ23+BW23+CC23+CI23+CO23+CU23+DA23+DG23+DM23+DS23+DY23+EE23+EK23+EQ23+EW23+FC23</f>
        <v>1712583.7605</v>
      </c>
      <c r="P23" s="18">
        <f t="shared" si="28"/>
        <v>106890.39848999999</v>
      </c>
      <c r="Q23" s="18">
        <f t="shared" si="29"/>
        <v>1819474.1589900001</v>
      </c>
      <c r="R23" s="18">
        <f t="shared" si="2"/>
        <v>40890.74663850001</v>
      </c>
      <c r="S23" s="18">
        <f t="shared" si="3"/>
        <v>36981.0212976</v>
      </c>
      <c r="T23"/>
      <c r="U23" s="18">
        <f t="shared" si="30"/>
        <v>767110.7339999999</v>
      </c>
      <c r="V23" s="18">
        <f t="shared" si="31"/>
        <v>47878.984919999995</v>
      </c>
      <c r="W23" s="18">
        <f t="shared" si="32"/>
        <v>814989.7189199999</v>
      </c>
      <c r="X23" s="19">
        <f t="shared" si="33"/>
        <v>18316.027158</v>
      </c>
      <c r="Y23" s="19">
        <f t="shared" si="4"/>
        <v>16564.7596608</v>
      </c>
      <c r="Z23" s="18"/>
      <c r="AA23" s="18">
        <f t="shared" si="34"/>
        <v>34463.355</v>
      </c>
      <c r="AB23" s="18">
        <f t="shared" si="35"/>
        <v>2151.0199</v>
      </c>
      <c r="AC23" s="18">
        <f t="shared" si="36"/>
        <v>36614.3749</v>
      </c>
      <c r="AD23" s="19">
        <f t="shared" si="37"/>
        <v>822.869135</v>
      </c>
      <c r="AE23" s="19">
        <f t="shared" si="5"/>
        <v>744.191376</v>
      </c>
      <c r="AF23" s="18"/>
      <c r="AG23" s="18">
        <f t="shared" si="38"/>
        <v>80659.4145</v>
      </c>
      <c r="AH23" s="18">
        <f t="shared" si="39"/>
        <v>5034.33301</v>
      </c>
      <c r="AI23" s="18">
        <f t="shared" si="40"/>
        <v>85693.74751</v>
      </c>
      <c r="AJ23" s="19">
        <f t="shared" si="41"/>
        <v>1925.8758365</v>
      </c>
      <c r="AK23" s="19">
        <f t="shared" si="6"/>
        <v>1741.7352624</v>
      </c>
      <c r="AL23" s="18"/>
      <c r="AM23" s="18">
        <f t="shared" si="42"/>
        <v>5835.5865</v>
      </c>
      <c r="AN23" s="18">
        <f t="shared" si="43"/>
        <v>364.22637000000003</v>
      </c>
      <c r="AO23" s="18">
        <f t="shared" si="44"/>
        <v>6199.812870000001</v>
      </c>
      <c r="AP23" s="19">
        <f t="shared" si="45"/>
        <v>139.3342005</v>
      </c>
      <c r="AQ23" s="19">
        <f t="shared" si="7"/>
        <v>126.0119088</v>
      </c>
      <c r="AR23" s="18"/>
      <c r="AS23" s="18">
        <f t="shared" si="46"/>
        <v>123704.22300000001</v>
      </c>
      <c r="AT23" s="18">
        <f t="shared" si="47"/>
        <v>7720.96174</v>
      </c>
      <c r="AU23" s="18">
        <f t="shared" si="48"/>
        <v>131425.18474000003</v>
      </c>
      <c r="AV23" s="19">
        <f t="shared" si="49"/>
        <v>2953.641251</v>
      </c>
      <c r="AW23" s="19">
        <f t="shared" si="8"/>
        <v>2671.2319776</v>
      </c>
      <c r="AX23" s="18"/>
      <c r="AY23" s="18">
        <f t="shared" si="50"/>
        <v>1596.771</v>
      </c>
      <c r="AZ23" s="18">
        <f t="shared" si="51"/>
        <v>99.66198</v>
      </c>
      <c r="BA23" s="18">
        <f t="shared" si="52"/>
        <v>1696.43298</v>
      </c>
      <c r="BB23" s="19">
        <f t="shared" si="53"/>
        <v>38.125527</v>
      </c>
      <c r="BC23" s="19">
        <f t="shared" si="9"/>
        <v>34.4801952</v>
      </c>
      <c r="BD23" s="18"/>
      <c r="BE23" s="18">
        <f t="shared" si="54"/>
        <v>2407.92</v>
      </c>
      <c r="BF23" s="18">
        <f t="shared" si="55"/>
        <v>150.2896</v>
      </c>
      <c r="BG23" s="18">
        <f t="shared" si="56"/>
        <v>2558.2096</v>
      </c>
      <c r="BH23" s="19">
        <f t="shared" si="57"/>
        <v>57.49303999999999</v>
      </c>
      <c r="BI23" s="19">
        <f t="shared" si="10"/>
        <v>51.995903999999996</v>
      </c>
      <c r="BJ23" s="18"/>
      <c r="BK23" s="18">
        <f t="shared" si="58"/>
        <v>98226.1815</v>
      </c>
      <c r="BL23" s="18">
        <f t="shared" si="59"/>
        <v>6130.75747</v>
      </c>
      <c r="BM23" s="18">
        <f t="shared" si="60"/>
        <v>104356.93897</v>
      </c>
      <c r="BN23" s="19">
        <f t="shared" si="61"/>
        <v>2345.3112155</v>
      </c>
      <c r="BO23" s="19">
        <f t="shared" si="11"/>
        <v>2121.0667728</v>
      </c>
      <c r="BP23" s="18"/>
      <c r="BQ23" s="18">
        <f t="shared" si="62"/>
        <v>16848.0105</v>
      </c>
      <c r="BR23" s="18">
        <f t="shared" si="63"/>
        <v>1051.56349</v>
      </c>
      <c r="BS23" s="18">
        <f t="shared" si="64"/>
        <v>17899.57399</v>
      </c>
      <c r="BT23" s="19">
        <f t="shared" si="65"/>
        <v>402.2738885</v>
      </c>
      <c r="BU23" s="19">
        <f t="shared" si="12"/>
        <v>363.81089760000003</v>
      </c>
      <c r="BV23" s="18"/>
      <c r="BW23" s="18">
        <f t="shared" si="66"/>
        <v>3001.518</v>
      </c>
      <c r="BX23" s="18">
        <f t="shared" si="67"/>
        <v>187.33884</v>
      </c>
      <c r="BY23" s="18">
        <f t="shared" si="68"/>
        <v>3188.85684</v>
      </c>
      <c r="BZ23" s="19">
        <f t="shared" si="69"/>
        <v>71.66616599999999</v>
      </c>
      <c r="CA23" s="19">
        <f t="shared" si="13"/>
        <v>64.8138816</v>
      </c>
      <c r="CB23" s="18"/>
      <c r="CC23" s="18">
        <f t="shared" si="70"/>
        <v>34920.3645</v>
      </c>
      <c r="CD23" s="18">
        <f t="shared" si="71"/>
        <v>2179.54401</v>
      </c>
      <c r="CE23" s="18">
        <f t="shared" si="72"/>
        <v>37099.90851</v>
      </c>
      <c r="CF23" s="19">
        <f t="shared" si="73"/>
        <v>833.7809865</v>
      </c>
      <c r="CG23" s="19">
        <f t="shared" si="14"/>
        <v>754.0599024</v>
      </c>
      <c r="CH23" s="18"/>
      <c r="CI23" s="18">
        <f t="shared" si="74"/>
        <v>16891.254</v>
      </c>
      <c r="CJ23" s="18">
        <f t="shared" si="75"/>
        <v>1054.26252</v>
      </c>
      <c r="CK23" s="18">
        <f t="shared" si="76"/>
        <v>17945.51652</v>
      </c>
      <c r="CL23" s="19">
        <f t="shared" si="77"/>
        <v>403.30639799999994</v>
      </c>
      <c r="CM23" s="19">
        <f t="shared" si="15"/>
        <v>364.74468479999996</v>
      </c>
      <c r="CN23" s="18"/>
      <c r="CO23" s="18">
        <f t="shared" si="78"/>
        <v>24146.065499999997</v>
      </c>
      <c r="CP23" s="18">
        <f t="shared" si="79"/>
        <v>1507.0693899999999</v>
      </c>
      <c r="CQ23" s="18">
        <f t="shared" si="80"/>
        <v>25653.134889999998</v>
      </c>
      <c r="CR23" s="19">
        <f t="shared" si="81"/>
        <v>576.5269235</v>
      </c>
      <c r="CS23" s="19">
        <f t="shared" si="16"/>
        <v>521.4029136</v>
      </c>
      <c r="CT23" s="18"/>
      <c r="CU23" s="18">
        <f t="shared" si="82"/>
        <v>45392.1495</v>
      </c>
      <c r="CV23" s="18">
        <f t="shared" si="83"/>
        <v>2833.1373099999996</v>
      </c>
      <c r="CW23" s="18">
        <f t="shared" si="84"/>
        <v>48225.28681</v>
      </c>
      <c r="CX23" s="19">
        <f t="shared" si="85"/>
        <v>1083.8120314999999</v>
      </c>
      <c r="CY23" s="19">
        <f t="shared" si="17"/>
        <v>980.1844944</v>
      </c>
      <c r="CZ23" s="18"/>
      <c r="DA23" s="67">
        <f t="shared" si="86"/>
        <v>34974.4665</v>
      </c>
      <c r="DB23" s="67">
        <f t="shared" si="87"/>
        <v>2182.92077</v>
      </c>
      <c r="DC23" s="67">
        <f t="shared" si="88"/>
        <v>37157.38727</v>
      </c>
      <c r="DD23" s="68">
        <f t="shared" si="89"/>
        <v>835.0727605</v>
      </c>
      <c r="DE23" s="19">
        <f t="shared" si="18"/>
        <v>755.2281648</v>
      </c>
      <c r="DF23" s="18"/>
      <c r="DG23" s="18">
        <f t="shared" si="90"/>
        <v>21.717</v>
      </c>
      <c r="DH23" s="18">
        <f t="shared" si="91"/>
        <v>1.3554599999999999</v>
      </c>
      <c r="DI23" s="18">
        <f t="shared" si="92"/>
        <v>23.07246</v>
      </c>
      <c r="DJ23" s="19">
        <f t="shared" si="93"/>
        <v>0.518529</v>
      </c>
      <c r="DK23" s="19">
        <f t="shared" si="19"/>
        <v>0.4689504</v>
      </c>
      <c r="DL23" s="18"/>
      <c r="DM23" s="18">
        <f t="shared" si="94"/>
        <v>191.643</v>
      </c>
      <c r="DN23" s="18">
        <f t="shared" si="95"/>
        <v>11.96134</v>
      </c>
      <c r="DO23" s="18">
        <f t="shared" si="96"/>
        <v>203.60434</v>
      </c>
      <c r="DP23" s="19">
        <f t="shared" si="97"/>
        <v>4.575791000000001</v>
      </c>
      <c r="DQ23" s="19">
        <f t="shared" si="20"/>
        <v>4.1382816</v>
      </c>
      <c r="DR23" s="18"/>
      <c r="DS23" s="18">
        <f t="shared" si="98"/>
        <v>2236.851</v>
      </c>
      <c r="DT23" s="18">
        <f t="shared" si="99"/>
        <v>139.61238</v>
      </c>
      <c r="DU23" s="18">
        <f t="shared" si="100"/>
        <v>2376.46338</v>
      </c>
      <c r="DV23" s="19">
        <f t="shared" si="101"/>
        <v>53.408487</v>
      </c>
      <c r="DW23" s="19">
        <f t="shared" si="21"/>
        <v>48.3018912</v>
      </c>
      <c r="DX23" s="18"/>
      <c r="DY23" s="18">
        <f t="shared" si="102"/>
        <v>9698.9265</v>
      </c>
      <c r="DZ23" s="18">
        <f t="shared" si="103"/>
        <v>605.35557</v>
      </c>
      <c r="EA23" s="18">
        <f t="shared" si="104"/>
        <v>10304.28207</v>
      </c>
      <c r="EB23" s="19">
        <f t="shared" si="105"/>
        <v>231.5777805</v>
      </c>
      <c r="EC23" s="19">
        <f t="shared" si="22"/>
        <v>209.4357168</v>
      </c>
      <c r="ED23" s="18"/>
      <c r="EE23" s="18">
        <f t="shared" si="106"/>
        <v>2554.7955</v>
      </c>
      <c r="EF23" s="18">
        <f t="shared" si="107"/>
        <v>159.45679</v>
      </c>
      <c r="EG23" s="18">
        <f t="shared" si="108"/>
        <v>2714.2522900000004</v>
      </c>
      <c r="EH23" s="19">
        <f t="shared" si="109"/>
        <v>60.9999335</v>
      </c>
      <c r="EI23" s="19">
        <f t="shared" si="23"/>
        <v>55.1674896</v>
      </c>
      <c r="EJ23" s="18"/>
      <c r="EK23" s="18">
        <f t="shared" si="110"/>
        <v>53901.784499999994</v>
      </c>
      <c r="EL23" s="18">
        <f t="shared" si="111"/>
        <v>3364.26361</v>
      </c>
      <c r="EM23" s="18">
        <f t="shared" si="112"/>
        <v>57266.048109999996</v>
      </c>
      <c r="EN23" s="19">
        <f t="shared" si="113"/>
        <v>1286.9935265000001</v>
      </c>
      <c r="EO23" s="19">
        <f t="shared" si="24"/>
        <v>1163.9390064000002</v>
      </c>
      <c r="EP23" s="18"/>
      <c r="EQ23" s="18">
        <f t="shared" si="114"/>
        <v>339600.92100000003</v>
      </c>
      <c r="ER23" s="18">
        <f t="shared" si="115"/>
        <v>21196.08898</v>
      </c>
      <c r="ES23" s="18">
        <f t="shared" si="116"/>
        <v>360797.00998000003</v>
      </c>
      <c r="ET23" s="19">
        <f t="shared" si="117"/>
        <v>8108.529076999999</v>
      </c>
      <c r="EU23" s="19">
        <f t="shared" si="25"/>
        <v>7333.2406752</v>
      </c>
      <c r="EV23" s="18"/>
      <c r="EW23" s="18">
        <f t="shared" si="118"/>
        <v>14199.108</v>
      </c>
      <c r="EX23" s="18">
        <f t="shared" si="119"/>
        <v>886.2330400000001</v>
      </c>
      <c r="EY23" s="18">
        <f t="shared" si="120"/>
        <v>15085.34104</v>
      </c>
      <c r="EZ23" s="19">
        <f t="shared" si="121"/>
        <v>339.026996</v>
      </c>
      <c r="FA23" s="19">
        <f t="shared" si="26"/>
        <v>306.6112896</v>
      </c>
      <c r="FB23" s="18"/>
      <c r="FC23" s="25"/>
      <c r="FD23" s="18"/>
      <c r="FE23" s="18"/>
      <c r="FF23" s="18"/>
      <c r="FG23" s="19">
        <f t="shared" si="27"/>
        <v>0</v>
      </c>
    </row>
    <row r="24" spans="1:163" s="36" customFormat="1" ht="12">
      <c r="A24" s="35">
        <v>44105</v>
      </c>
      <c r="C24" s="25"/>
      <c r="D24" s="25">
        <v>80800</v>
      </c>
      <c r="E24" s="19">
        <f t="shared" si="0"/>
        <v>80800</v>
      </c>
      <c r="F24" s="19">
        <v>45485</v>
      </c>
      <c r="G24" s="19">
        <v>41136</v>
      </c>
      <c r="H24" s="19"/>
      <c r="I24" s="54">
        <f>'2009D Academic'!I24</f>
        <v>0</v>
      </c>
      <c r="J24" s="19">
        <f>'2009D Academic'!J24</f>
        <v>8161.3009600000005</v>
      </c>
      <c r="K24" s="19">
        <f t="shared" si="1"/>
        <v>8161.3009600000005</v>
      </c>
      <c r="L24" s="19">
        <f>'2009D Academic'!L24</f>
        <v>4594.267007</v>
      </c>
      <c r="M24" s="19">
        <f>'2009D Academic'!M24</f>
        <v>4154.991043200001</v>
      </c>
      <c r="N24" s="19"/>
      <c r="O24" s="18"/>
      <c r="P24" s="18">
        <f t="shared" si="28"/>
        <v>72638.72328</v>
      </c>
      <c r="Q24" s="18">
        <f t="shared" si="29"/>
        <v>72638.72328</v>
      </c>
      <c r="R24" s="18">
        <f t="shared" si="2"/>
        <v>40890.74663850001</v>
      </c>
      <c r="S24" s="18">
        <f t="shared" si="3"/>
        <v>36981.0212976</v>
      </c>
      <c r="T24"/>
      <c r="U24" s="18">
        <f t="shared" si="30"/>
        <v>0</v>
      </c>
      <c r="V24" s="18">
        <f t="shared" si="31"/>
        <v>32536.770239999998</v>
      </c>
      <c r="W24" s="18">
        <f t="shared" si="32"/>
        <v>32536.770239999998</v>
      </c>
      <c r="X24" s="19">
        <f t="shared" si="33"/>
        <v>18316.027158</v>
      </c>
      <c r="Y24" s="19">
        <f t="shared" si="4"/>
        <v>16564.7596608</v>
      </c>
      <c r="Z24" s="18"/>
      <c r="AA24" s="18">
        <f t="shared" si="34"/>
        <v>0</v>
      </c>
      <c r="AB24" s="18">
        <f t="shared" si="35"/>
        <v>1461.7528</v>
      </c>
      <c r="AC24" s="18">
        <f t="shared" si="36"/>
        <v>1461.7528</v>
      </c>
      <c r="AD24" s="19">
        <f t="shared" si="37"/>
        <v>822.869135</v>
      </c>
      <c r="AE24" s="19">
        <f t="shared" si="5"/>
        <v>744.191376</v>
      </c>
      <c r="AF24" s="18"/>
      <c r="AG24" s="18">
        <f t="shared" si="38"/>
        <v>0</v>
      </c>
      <c r="AH24" s="18">
        <f t="shared" si="39"/>
        <v>3421.1447200000002</v>
      </c>
      <c r="AI24" s="18">
        <f t="shared" si="40"/>
        <v>3421.1447200000002</v>
      </c>
      <c r="AJ24" s="19">
        <f t="shared" si="41"/>
        <v>1925.8758365</v>
      </c>
      <c r="AK24" s="19">
        <f t="shared" si="6"/>
        <v>1741.7352624</v>
      </c>
      <c r="AL24" s="18"/>
      <c r="AM24" s="18">
        <f t="shared" si="42"/>
        <v>0</v>
      </c>
      <c r="AN24" s="18">
        <f t="shared" si="43"/>
        <v>247.51463999999999</v>
      </c>
      <c r="AO24" s="18">
        <f t="shared" si="44"/>
        <v>247.51463999999999</v>
      </c>
      <c r="AP24" s="19">
        <f t="shared" si="45"/>
        <v>139.3342005</v>
      </c>
      <c r="AQ24" s="19">
        <f t="shared" si="7"/>
        <v>126.0119088</v>
      </c>
      <c r="AR24" s="18"/>
      <c r="AS24" s="18">
        <f t="shared" si="46"/>
        <v>0</v>
      </c>
      <c r="AT24" s="18">
        <f t="shared" si="47"/>
        <v>5246.87728</v>
      </c>
      <c r="AU24" s="18">
        <f t="shared" si="48"/>
        <v>5246.87728</v>
      </c>
      <c r="AV24" s="19">
        <f t="shared" si="49"/>
        <v>2953.641251</v>
      </c>
      <c r="AW24" s="19">
        <f t="shared" si="8"/>
        <v>2671.2319776</v>
      </c>
      <c r="AX24" s="18"/>
      <c r="AY24" s="18">
        <f t="shared" si="50"/>
        <v>0</v>
      </c>
      <c r="AZ24" s="18">
        <f t="shared" si="51"/>
        <v>67.72656</v>
      </c>
      <c r="BA24" s="18">
        <f t="shared" si="52"/>
        <v>67.72656</v>
      </c>
      <c r="BB24" s="19">
        <f t="shared" si="53"/>
        <v>38.125527</v>
      </c>
      <c r="BC24" s="19">
        <f t="shared" si="9"/>
        <v>34.4801952</v>
      </c>
      <c r="BD24" s="18"/>
      <c r="BE24" s="18">
        <f t="shared" si="54"/>
        <v>0</v>
      </c>
      <c r="BF24" s="18">
        <f t="shared" si="55"/>
        <v>102.1312</v>
      </c>
      <c r="BG24" s="18">
        <f t="shared" si="56"/>
        <v>102.1312</v>
      </c>
      <c r="BH24" s="19">
        <f t="shared" si="57"/>
        <v>57.49303999999999</v>
      </c>
      <c r="BI24" s="19">
        <f t="shared" si="10"/>
        <v>51.995903999999996</v>
      </c>
      <c r="BJ24" s="18"/>
      <c r="BK24" s="18">
        <f t="shared" si="58"/>
        <v>0</v>
      </c>
      <c r="BL24" s="18">
        <f t="shared" si="59"/>
        <v>4166.23384</v>
      </c>
      <c r="BM24" s="18">
        <f t="shared" si="60"/>
        <v>4166.23384</v>
      </c>
      <c r="BN24" s="19">
        <f t="shared" si="61"/>
        <v>2345.3112155</v>
      </c>
      <c r="BO24" s="19">
        <f t="shared" si="11"/>
        <v>2121.0667728</v>
      </c>
      <c r="BP24" s="18"/>
      <c r="BQ24" s="18">
        <f t="shared" si="62"/>
        <v>0</v>
      </c>
      <c r="BR24" s="18">
        <f t="shared" si="63"/>
        <v>714.60328</v>
      </c>
      <c r="BS24" s="18">
        <f t="shared" si="64"/>
        <v>714.60328</v>
      </c>
      <c r="BT24" s="19">
        <f t="shared" si="65"/>
        <v>402.2738885</v>
      </c>
      <c r="BU24" s="19">
        <f t="shared" si="12"/>
        <v>363.81089760000003</v>
      </c>
      <c r="BV24" s="18"/>
      <c r="BW24" s="18">
        <f t="shared" si="66"/>
        <v>0</v>
      </c>
      <c r="BX24" s="18">
        <f t="shared" si="67"/>
        <v>127.30848</v>
      </c>
      <c r="BY24" s="18">
        <f t="shared" si="68"/>
        <v>127.30848</v>
      </c>
      <c r="BZ24" s="19">
        <f t="shared" si="69"/>
        <v>71.66616599999999</v>
      </c>
      <c r="CA24" s="19">
        <f t="shared" si="13"/>
        <v>64.8138816</v>
      </c>
      <c r="CB24" s="18"/>
      <c r="CC24" s="18">
        <f t="shared" si="70"/>
        <v>0</v>
      </c>
      <c r="CD24" s="18">
        <f t="shared" si="71"/>
        <v>1481.1367200000002</v>
      </c>
      <c r="CE24" s="18">
        <f t="shared" si="72"/>
        <v>1481.1367200000002</v>
      </c>
      <c r="CF24" s="19">
        <f t="shared" si="73"/>
        <v>833.7809865</v>
      </c>
      <c r="CG24" s="19">
        <f t="shared" si="14"/>
        <v>754.0599024</v>
      </c>
      <c r="CH24" s="18"/>
      <c r="CI24" s="18">
        <f t="shared" si="74"/>
        <v>0</v>
      </c>
      <c r="CJ24" s="18">
        <f t="shared" si="75"/>
        <v>716.43744</v>
      </c>
      <c r="CK24" s="18">
        <f t="shared" si="76"/>
        <v>716.43744</v>
      </c>
      <c r="CL24" s="19">
        <f t="shared" si="77"/>
        <v>403.30639799999994</v>
      </c>
      <c r="CM24" s="19">
        <f t="shared" si="15"/>
        <v>364.74468479999996</v>
      </c>
      <c r="CN24" s="18"/>
      <c r="CO24" s="18">
        <f t="shared" si="78"/>
        <v>0</v>
      </c>
      <c r="CP24" s="18">
        <f t="shared" si="79"/>
        <v>1024.14808</v>
      </c>
      <c r="CQ24" s="18">
        <f t="shared" si="80"/>
        <v>1024.14808</v>
      </c>
      <c r="CR24" s="19">
        <f t="shared" si="81"/>
        <v>576.5269235</v>
      </c>
      <c r="CS24" s="19">
        <f t="shared" si="16"/>
        <v>521.4029136</v>
      </c>
      <c r="CT24" s="18"/>
      <c r="CU24" s="18">
        <f t="shared" si="82"/>
        <v>0</v>
      </c>
      <c r="CV24" s="18">
        <f t="shared" si="83"/>
        <v>1925.29432</v>
      </c>
      <c r="CW24" s="18">
        <f t="shared" si="84"/>
        <v>1925.29432</v>
      </c>
      <c r="CX24" s="19">
        <f t="shared" si="85"/>
        <v>1083.8120314999999</v>
      </c>
      <c r="CY24" s="19">
        <f t="shared" si="17"/>
        <v>980.1844944</v>
      </c>
      <c r="CZ24" s="18"/>
      <c r="DA24" s="67">
        <f t="shared" si="86"/>
        <v>0</v>
      </c>
      <c r="DB24" s="67">
        <f t="shared" si="87"/>
        <v>1483.43144</v>
      </c>
      <c r="DC24" s="67">
        <f t="shared" si="88"/>
        <v>1483.43144</v>
      </c>
      <c r="DD24" s="68">
        <f t="shared" si="89"/>
        <v>835.0727605</v>
      </c>
      <c r="DE24" s="19">
        <f t="shared" si="18"/>
        <v>755.2281648</v>
      </c>
      <c r="DF24" s="18"/>
      <c r="DG24" s="18">
        <f t="shared" si="90"/>
        <v>0</v>
      </c>
      <c r="DH24" s="18">
        <f t="shared" si="91"/>
        <v>0.9211199999999999</v>
      </c>
      <c r="DI24" s="18">
        <f t="shared" si="92"/>
        <v>0.9211199999999999</v>
      </c>
      <c r="DJ24" s="19">
        <f t="shared" si="93"/>
        <v>0.518529</v>
      </c>
      <c r="DK24" s="19">
        <f t="shared" si="19"/>
        <v>0.4689504</v>
      </c>
      <c r="DL24" s="18"/>
      <c r="DM24" s="18">
        <f t="shared" si="94"/>
        <v>0</v>
      </c>
      <c r="DN24" s="18">
        <f t="shared" si="95"/>
        <v>8.12848</v>
      </c>
      <c r="DO24" s="18">
        <f t="shared" si="96"/>
        <v>8.12848</v>
      </c>
      <c r="DP24" s="19">
        <f t="shared" si="97"/>
        <v>4.575791000000001</v>
      </c>
      <c r="DQ24" s="19">
        <f t="shared" si="20"/>
        <v>4.1382816</v>
      </c>
      <c r="DR24" s="18"/>
      <c r="DS24" s="18">
        <f t="shared" si="98"/>
        <v>0</v>
      </c>
      <c r="DT24" s="18">
        <f t="shared" si="99"/>
        <v>94.87536</v>
      </c>
      <c r="DU24" s="18">
        <f t="shared" si="100"/>
        <v>94.87536</v>
      </c>
      <c r="DV24" s="19">
        <f t="shared" si="101"/>
        <v>53.408487</v>
      </c>
      <c r="DW24" s="19">
        <f t="shared" si="21"/>
        <v>48.3018912</v>
      </c>
      <c r="DX24" s="18"/>
      <c r="DY24" s="18">
        <f t="shared" si="102"/>
        <v>0</v>
      </c>
      <c r="DZ24" s="18">
        <f t="shared" si="103"/>
        <v>411.37703999999997</v>
      </c>
      <c r="EA24" s="18">
        <f t="shared" si="104"/>
        <v>411.37703999999997</v>
      </c>
      <c r="EB24" s="19">
        <f t="shared" si="105"/>
        <v>231.5777805</v>
      </c>
      <c r="EC24" s="19">
        <f t="shared" si="22"/>
        <v>209.4357168</v>
      </c>
      <c r="ED24" s="18"/>
      <c r="EE24" s="18">
        <f t="shared" si="106"/>
        <v>0</v>
      </c>
      <c r="EF24" s="18">
        <f t="shared" si="107"/>
        <v>108.36088</v>
      </c>
      <c r="EG24" s="18">
        <f t="shared" si="108"/>
        <v>108.36088</v>
      </c>
      <c r="EH24" s="19">
        <f t="shared" si="109"/>
        <v>60.9999335</v>
      </c>
      <c r="EI24" s="19">
        <f t="shared" si="23"/>
        <v>55.1674896</v>
      </c>
      <c r="EJ24" s="18"/>
      <c r="EK24" s="18">
        <f t="shared" si="110"/>
        <v>0</v>
      </c>
      <c r="EL24" s="18">
        <f t="shared" si="111"/>
        <v>2286.22792</v>
      </c>
      <c r="EM24" s="18">
        <f t="shared" si="112"/>
        <v>2286.22792</v>
      </c>
      <c r="EN24" s="19">
        <f t="shared" si="113"/>
        <v>1286.9935265000001</v>
      </c>
      <c r="EO24" s="19">
        <f t="shared" si="24"/>
        <v>1163.9390064000002</v>
      </c>
      <c r="EP24" s="18"/>
      <c r="EQ24" s="18">
        <f t="shared" si="114"/>
        <v>0</v>
      </c>
      <c r="ER24" s="18">
        <f t="shared" si="115"/>
        <v>14404.07056</v>
      </c>
      <c r="ES24" s="18">
        <f t="shared" si="116"/>
        <v>14404.07056</v>
      </c>
      <c r="ET24" s="19">
        <f t="shared" si="117"/>
        <v>8108.529076999999</v>
      </c>
      <c r="EU24" s="19">
        <f t="shared" si="25"/>
        <v>7333.2406752</v>
      </c>
      <c r="EV24" s="18"/>
      <c r="EW24" s="18">
        <f t="shared" si="118"/>
        <v>0</v>
      </c>
      <c r="EX24" s="18">
        <f t="shared" si="119"/>
        <v>602.25088</v>
      </c>
      <c r="EY24" s="18">
        <f t="shared" si="120"/>
        <v>602.25088</v>
      </c>
      <c r="EZ24" s="19">
        <f t="shared" si="121"/>
        <v>339.026996</v>
      </c>
      <c r="FA24" s="19">
        <f t="shared" si="26"/>
        <v>306.6112896</v>
      </c>
      <c r="FB24" s="18"/>
      <c r="FC24" s="25"/>
      <c r="FD24" s="18"/>
      <c r="FE24" s="18"/>
      <c r="FF24" s="18"/>
      <c r="FG24" s="19">
        <f t="shared" si="27"/>
        <v>0</v>
      </c>
    </row>
    <row r="25" spans="1:163" s="36" customFormat="1" ht="12">
      <c r="A25" s="35">
        <v>44287</v>
      </c>
      <c r="C25" s="25">
        <v>1980000</v>
      </c>
      <c r="D25" s="25">
        <v>80800</v>
      </c>
      <c r="E25" s="19">
        <f t="shared" si="0"/>
        <v>2060800</v>
      </c>
      <c r="F25" s="19">
        <v>45485</v>
      </c>
      <c r="G25" s="19">
        <v>41136</v>
      </c>
      <c r="H25" s="19"/>
      <c r="I25" s="54">
        <f>'2009D Academic'!I25</f>
        <v>199992.276</v>
      </c>
      <c r="J25" s="19">
        <f>'2009D Academic'!J25</f>
        <v>8161.3009600000005</v>
      </c>
      <c r="K25" s="19">
        <f t="shared" si="1"/>
        <v>208153.57696</v>
      </c>
      <c r="L25" s="19">
        <f>'2009D Academic'!L25</f>
        <v>4594.267007</v>
      </c>
      <c r="M25" s="19">
        <f>'2009D Academic'!M25</f>
        <v>4154.991043200001</v>
      </c>
      <c r="N25" s="19"/>
      <c r="O25" s="18">
        <f>U25+AA25+AG25+AM25+AS25+AY25+BE25+BK25+BQ25+BW25+CC25+CI25+CO25+CU25+DA25+DG25+DM25+DS25+DY25+EE25+EK25+EQ25+EW25+FC25</f>
        <v>1780008.3180000004</v>
      </c>
      <c r="P25" s="18">
        <f t="shared" si="28"/>
        <v>72638.72328</v>
      </c>
      <c r="Q25" s="18">
        <f t="shared" si="29"/>
        <v>1852647.0412800005</v>
      </c>
      <c r="R25" s="18">
        <f t="shared" si="2"/>
        <v>40890.74663850001</v>
      </c>
      <c r="S25" s="18">
        <f t="shared" si="3"/>
        <v>36981.0212976</v>
      </c>
      <c r="T25"/>
      <c r="U25" s="18">
        <f t="shared" si="30"/>
        <v>797311.9439999999</v>
      </c>
      <c r="V25" s="18">
        <f t="shared" si="31"/>
        <v>32536.770239999998</v>
      </c>
      <c r="W25" s="18">
        <f t="shared" si="32"/>
        <v>829848.7142399999</v>
      </c>
      <c r="X25" s="19">
        <f t="shared" si="33"/>
        <v>18316.027158</v>
      </c>
      <c r="Y25" s="19">
        <f t="shared" si="4"/>
        <v>16564.7596608</v>
      </c>
      <c r="Z25" s="18"/>
      <c r="AA25" s="18">
        <f t="shared" si="34"/>
        <v>35820.18</v>
      </c>
      <c r="AB25" s="18">
        <f t="shared" si="35"/>
        <v>1461.7528</v>
      </c>
      <c r="AC25" s="18">
        <f t="shared" si="36"/>
        <v>37281.9328</v>
      </c>
      <c r="AD25" s="19">
        <f t="shared" si="37"/>
        <v>822.869135</v>
      </c>
      <c r="AE25" s="19">
        <f t="shared" si="5"/>
        <v>744.191376</v>
      </c>
      <c r="AF25" s="18"/>
      <c r="AG25" s="18">
        <f t="shared" si="38"/>
        <v>83834.982</v>
      </c>
      <c r="AH25" s="18">
        <f t="shared" si="39"/>
        <v>3421.1447200000002</v>
      </c>
      <c r="AI25" s="18">
        <f t="shared" si="40"/>
        <v>87256.12672</v>
      </c>
      <c r="AJ25" s="19">
        <f t="shared" si="41"/>
        <v>1925.8758365</v>
      </c>
      <c r="AK25" s="19">
        <f t="shared" si="6"/>
        <v>1741.7352624</v>
      </c>
      <c r="AL25" s="18"/>
      <c r="AM25" s="18">
        <f t="shared" si="42"/>
        <v>6065.334</v>
      </c>
      <c r="AN25" s="18">
        <f t="shared" si="43"/>
        <v>247.51463999999999</v>
      </c>
      <c r="AO25" s="18">
        <f t="shared" si="44"/>
        <v>6312.84864</v>
      </c>
      <c r="AP25" s="19">
        <f t="shared" si="45"/>
        <v>139.3342005</v>
      </c>
      <c r="AQ25" s="19">
        <f t="shared" si="7"/>
        <v>126.0119088</v>
      </c>
      <c r="AR25" s="18"/>
      <c r="AS25" s="18">
        <f t="shared" si="46"/>
        <v>128574.46800000001</v>
      </c>
      <c r="AT25" s="18">
        <f t="shared" si="47"/>
        <v>5246.87728</v>
      </c>
      <c r="AU25" s="18">
        <f t="shared" si="48"/>
        <v>133821.34528</v>
      </c>
      <c r="AV25" s="19">
        <f t="shared" si="49"/>
        <v>2953.641251</v>
      </c>
      <c r="AW25" s="19">
        <f t="shared" si="8"/>
        <v>2671.2319776</v>
      </c>
      <c r="AX25" s="18"/>
      <c r="AY25" s="18">
        <f t="shared" si="50"/>
        <v>1659.636</v>
      </c>
      <c r="AZ25" s="18">
        <f t="shared" si="51"/>
        <v>67.72656</v>
      </c>
      <c r="BA25" s="18">
        <f t="shared" si="52"/>
        <v>1727.36256</v>
      </c>
      <c r="BB25" s="19">
        <f t="shared" si="53"/>
        <v>38.125527</v>
      </c>
      <c r="BC25" s="19">
        <f t="shared" si="9"/>
        <v>34.4801952</v>
      </c>
      <c r="BD25" s="18"/>
      <c r="BE25" s="18">
        <f t="shared" si="54"/>
        <v>2502.7200000000003</v>
      </c>
      <c r="BF25" s="18">
        <f t="shared" si="55"/>
        <v>102.1312</v>
      </c>
      <c r="BG25" s="18">
        <f t="shared" si="56"/>
        <v>2604.8512</v>
      </c>
      <c r="BH25" s="19">
        <f t="shared" si="57"/>
        <v>57.49303999999999</v>
      </c>
      <c r="BI25" s="19">
        <f t="shared" si="10"/>
        <v>51.995903999999996</v>
      </c>
      <c r="BJ25" s="18"/>
      <c r="BK25" s="18">
        <f t="shared" si="58"/>
        <v>102093.354</v>
      </c>
      <c r="BL25" s="18">
        <f t="shared" si="59"/>
        <v>4166.23384</v>
      </c>
      <c r="BM25" s="18">
        <f t="shared" si="60"/>
        <v>106259.58784000001</v>
      </c>
      <c r="BN25" s="19">
        <f t="shared" si="61"/>
        <v>2345.3112155</v>
      </c>
      <c r="BO25" s="19">
        <f t="shared" si="11"/>
        <v>2121.0667728</v>
      </c>
      <c r="BP25" s="18"/>
      <c r="BQ25" s="18">
        <f t="shared" si="62"/>
        <v>17511.318</v>
      </c>
      <c r="BR25" s="18">
        <f t="shared" si="63"/>
        <v>714.60328</v>
      </c>
      <c r="BS25" s="18">
        <f t="shared" si="64"/>
        <v>18225.92128</v>
      </c>
      <c r="BT25" s="19">
        <f t="shared" si="65"/>
        <v>402.2738885</v>
      </c>
      <c r="BU25" s="19">
        <f t="shared" si="12"/>
        <v>363.81089760000003</v>
      </c>
      <c r="BV25" s="18"/>
      <c r="BW25" s="18">
        <f t="shared" si="66"/>
        <v>3119.688</v>
      </c>
      <c r="BX25" s="18">
        <f t="shared" si="67"/>
        <v>127.30848</v>
      </c>
      <c r="BY25" s="18">
        <f t="shared" si="68"/>
        <v>3246.9964800000002</v>
      </c>
      <c r="BZ25" s="19">
        <f t="shared" si="69"/>
        <v>71.66616599999999</v>
      </c>
      <c r="CA25" s="19">
        <f t="shared" si="13"/>
        <v>64.8138816</v>
      </c>
      <c r="CB25" s="18"/>
      <c r="CC25" s="18">
        <f t="shared" si="70"/>
        <v>36295.182</v>
      </c>
      <c r="CD25" s="18">
        <f t="shared" si="71"/>
        <v>1481.1367200000002</v>
      </c>
      <c r="CE25" s="18">
        <f t="shared" si="72"/>
        <v>37776.31872</v>
      </c>
      <c r="CF25" s="19">
        <f t="shared" si="73"/>
        <v>833.7809865</v>
      </c>
      <c r="CG25" s="19">
        <f t="shared" si="14"/>
        <v>754.0599024</v>
      </c>
      <c r="CH25" s="18"/>
      <c r="CI25" s="18">
        <f t="shared" si="74"/>
        <v>17556.264000000003</v>
      </c>
      <c r="CJ25" s="18">
        <f t="shared" si="75"/>
        <v>716.43744</v>
      </c>
      <c r="CK25" s="18">
        <f t="shared" si="76"/>
        <v>18272.701440000004</v>
      </c>
      <c r="CL25" s="19">
        <f t="shared" si="77"/>
        <v>403.30639799999994</v>
      </c>
      <c r="CM25" s="19">
        <f t="shared" si="15"/>
        <v>364.74468479999996</v>
      </c>
      <c r="CN25" s="18"/>
      <c r="CO25" s="18">
        <f t="shared" si="78"/>
        <v>25096.697999999997</v>
      </c>
      <c r="CP25" s="18">
        <f t="shared" si="79"/>
        <v>1024.14808</v>
      </c>
      <c r="CQ25" s="18">
        <f t="shared" si="80"/>
        <v>26120.846079999996</v>
      </c>
      <c r="CR25" s="19">
        <f t="shared" si="81"/>
        <v>576.5269235</v>
      </c>
      <c r="CS25" s="19">
        <f t="shared" si="16"/>
        <v>521.4029136</v>
      </c>
      <c r="CT25" s="18"/>
      <c r="CU25" s="18">
        <f t="shared" si="82"/>
        <v>47179.242</v>
      </c>
      <c r="CV25" s="18">
        <f t="shared" si="83"/>
        <v>1925.29432</v>
      </c>
      <c r="CW25" s="18">
        <f t="shared" si="84"/>
        <v>49104.53632</v>
      </c>
      <c r="CX25" s="19">
        <f t="shared" si="85"/>
        <v>1083.8120314999999</v>
      </c>
      <c r="CY25" s="19">
        <f t="shared" si="17"/>
        <v>980.1844944</v>
      </c>
      <c r="CZ25" s="18"/>
      <c r="DA25" s="67">
        <f t="shared" si="86"/>
        <v>36351.414</v>
      </c>
      <c r="DB25" s="67">
        <f t="shared" si="87"/>
        <v>1483.43144</v>
      </c>
      <c r="DC25" s="67">
        <f t="shared" si="88"/>
        <v>37834.84544</v>
      </c>
      <c r="DD25" s="68">
        <f t="shared" si="89"/>
        <v>835.0727605</v>
      </c>
      <c r="DE25" s="19">
        <f t="shared" si="18"/>
        <v>755.2281648</v>
      </c>
      <c r="DF25" s="18"/>
      <c r="DG25" s="18">
        <f t="shared" si="90"/>
        <v>22.572</v>
      </c>
      <c r="DH25" s="18">
        <f t="shared" si="91"/>
        <v>0.9211199999999999</v>
      </c>
      <c r="DI25" s="18">
        <f t="shared" si="92"/>
        <v>23.493119999999998</v>
      </c>
      <c r="DJ25" s="19">
        <f t="shared" si="93"/>
        <v>0.518529</v>
      </c>
      <c r="DK25" s="19">
        <f t="shared" si="19"/>
        <v>0.4689504</v>
      </c>
      <c r="DL25" s="18"/>
      <c r="DM25" s="18">
        <f t="shared" si="94"/>
        <v>199.188</v>
      </c>
      <c r="DN25" s="18">
        <f t="shared" si="95"/>
        <v>8.12848</v>
      </c>
      <c r="DO25" s="18">
        <f t="shared" si="96"/>
        <v>207.31647999999998</v>
      </c>
      <c r="DP25" s="19">
        <f t="shared" si="97"/>
        <v>4.575791000000001</v>
      </c>
      <c r="DQ25" s="19">
        <f t="shared" si="20"/>
        <v>4.1382816</v>
      </c>
      <c r="DR25" s="18"/>
      <c r="DS25" s="18">
        <f t="shared" si="98"/>
        <v>2324.916</v>
      </c>
      <c r="DT25" s="18">
        <f t="shared" si="99"/>
        <v>94.87536</v>
      </c>
      <c r="DU25" s="18">
        <f t="shared" si="100"/>
        <v>2419.79136</v>
      </c>
      <c r="DV25" s="19">
        <f t="shared" si="101"/>
        <v>53.408487</v>
      </c>
      <c r="DW25" s="19">
        <f t="shared" si="21"/>
        <v>48.3018912</v>
      </c>
      <c r="DX25" s="18"/>
      <c r="DY25" s="18">
        <f t="shared" si="102"/>
        <v>10080.774</v>
      </c>
      <c r="DZ25" s="18">
        <f t="shared" si="103"/>
        <v>411.37703999999997</v>
      </c>
      <c r="EA25" s="18">
        <f t="shared" si="104"/>
        <v>10492.151039999999</v>
      </c>
      <c r="EB25" s="19">
        <f t="shared" si="105"/>
        <v>231.5777805</v>
      </c>
      <c r="EC25" s="19">
        <f t="shared" si="22"/>
        <v>209.4357168</v>
      </c>
      <c r="ED25" s="18"/>
      <c r="EE25" s="18">
        <f t="shared" si="106"/>
        <v>2655.3779999999997</v>
      </c>
      <c r="EF25" s="18">
        <f t="shared" si="107"/>
        <v>108.36088</v>
      </c>
      <c r="EG25" s="18">
        <f t="shared" si="108"/>
        <v>2763.73888</v>
      </c>
      <c r="EH25" s="19">
        <f t="shared" si="109"/>
        <v>60.9999335</v>
      </c>
      <c r="EI25" s="19">
        <f t="shared" si="23"/>
        <v>55.1674896</v>
      </c>
      <c r="EJ25" s="18"/>
      <c r="EK25" s="18">
        <f t="shared" si="110"/>
        <v>56023.901999999995</v>
      </c>
      <c r="EL25" s="18">
        <f t="shared" si="111"/>
        <v>2286.22792</v>
      </c>
      <c r="EM25" s="18">
        <f t="shared" si="112"/>
        <v>58310.12991999999</v>
      </c>
      <c r="EN25" s="19">
        <f t="shared" si="113"/>
        <v>1286.9935265000001</v>
      </c>
      <c r="EO25" s="19">
        <f t="shared" si="24"/>
        <v>1163.9390064000002</v>
      </c>
      <c r="EP25" s="18"/>
      <c r="EQ25" s="18">
        <f t="shared" si="114"/>
        <v>352971.036</v>
      </c>
      <c r="ER25" s="18">
        <f t="shared" si="115"/>
        <v>14404.07056</v>
      </c>
      <c r="ES25" s="18">
        <f t="shared" si="116"/>
        <v>367375.10656000004</v>
      </c>
      <c r="ET25" s="19">
        <f t="shared" si="117"/>
        <v>8108.529076999999</v>
      </c>
      <c r="EU25" s="19">
        <f t="shared" si="25"/>
        <v>7333.2406752</v>
      </c>
      <c r="EV25" s="18"/>
      <c r="EW25" s="18">
        <f t="shared" si="118"/>
        <v>14758.128</v>
      </c>
      <c r="EX25" s="18">
        <f t="shared" si="119"/>
        <v>602.25088</v>
      </c>
      <c r="EY25" s="18">
        <f t="shared" si="120"/>
        <v>15360.37888</v>
      </c>
      <c r="EZ25" s="19">
        <f t="shared" si="121"/>
        <v>339.026996</v>
      </c>
      <c r="FA25" s="19">
        <f t="shared" si="26"/>
        <v>306.6112896</v>
      </c>
      <c r="FB25" s="18"/>
      <c r="FC25" s="25"/>
      <c r="FD25" s="18"/>
      <c r="FE25" s="18"/>
      <c r="FF25" s="18"/>
      <c r="FG25" s="19">
        <f t="shared" si="27"/>
        <v>0</v>
      </c>
    </row>
    <row r="26" spans="1:163" s="36" customFormat="1" ht="12">
      <c r="A26" s="35">
        <v>44470</v>
      </c>
      <c r="C26" s="25"/>
      <c r="D26" s="25">
        <v>41200</v>
      </c>
      <c r="E26" s="19">
        <f t="shared" si="0"/>
        <v>41200</v>
      </c>
      <c r="F26" s="19">
        <v>45485</v>
      </c>
      <c r="G26" s="19">
        <v>41136</v>
      </c>
      <c r="H26" s="19"/>
      <c r="I26" s="54">
        <f>'2009D Academic'!I26</f>
        <v>0</v>
      </c>
      <c r="J26" s="19">
        <f>'2009D Academic'!J26</f>
        <v>4161.45544</v>
      </c>
      <c r="K26" s="19">
        <f t="shared" si="1"/>
        <v>4161.45544</v>
      </c>
      <c r="L26" s="19">
        <f>'2009D Academic'!L26</f>
        <v>4594.267007</v>
      </c>
      <c r="M26" s="19">
        <f>'2009D Academic'!M26</f>
        <v>4154.991043200001</v>
      </c>
      <c r="N26" s="19"/>
      <c r="O26" s="18"/>
      <c r="P26" s="18">
        <f t="shared" si="28"/>
        <v>37038.55692000001</v>
      </c>
      <c r="Q26" s="18">
        <f t="shared" si="29"/>
        <v>37038.55692000001</v>
      </c>
      <c r="R26" s="18">
        <f t="shared" si="2"/>
        <v>40890.74663850001</v>
      </c>
      <c r="S26" s="18">
        <f t="shared" si="3"/>
        <v>36981.0212976</v>
      </c>
      <c r="T26"/>
      <c r="U26" s="18">
        <f t="shared" si="30"/>
        <v>0</v>
      </c>
      <c r="V26" s="18">
        <f t="shared" si="31"/>
        <v>16590.53136</v>
      </c>
      <c r="W26" s="18">
        <f t="shared" si="32"/>
        <v>16590.53136</v>
      </c>
      <c r="X26" s="19">
        <f t="shared" si="33"/>
        <v>18316.027158</v>
      </c>
      <c r="Y26" s="19">
        <f t="shared" si="4"/>
        <v>16564.7596608</v>
      </c>
      <c r="Z26" s="18"/>
      <c r="AA26" s="18">
        <f t="shared" si="34"/>
        <v>0</v>
      </c>
      <c r="AB26" s="18">
        <f t="shared" si="35"/>
        <v>745.3492</v>
      </c>
      <c r="AC26" s="18">
        <f t="shared" si="36"/>
        <v>745.3492</v>
      </c>
      <c r="AD26" s="19">
        <f t="shared" si="37"/>
        <v>822.869135</v>
      </c>
      <c r="AE26" s="19">
        <f t="shared" si="5"/>
        <v>744.191376</v>
      </c>
      <c r="AF26" s="18"/>
      <c r="AG26" s="18">
        <f t="shared" si="38"/>
        <v>0</v>
      </c>
      <c r="AH26" s="18">
        <f t="shared" si="39"/>
        <v>1744.44508</v>
      </c>
      <c r="AI26" s="18">
        <f t="shared" si="40"/>
        <v>1744.44508</v>
      </c>
      <c r="AJ26" s="19">
        <f t="shared" si="41"/>
        <v>1925.8758365</v>
      </c>
      <c r="AK26" s="19">
        <f t="shared" si="6"/>
        <v>1741.7352624</v>
      </c>
      <c r="AL26" s="18"/>
      <c r="AM26" s="18">
        <f t="shared" si="42"/>
        <v>0</v>
      </c>
      <c r="AN26" s="18">
        <f t="shared" si="43"/>
        <v>126.20796</v>
      </c>
      <c r="AO26" s="18">
        <f t="shared" si="44"/>
        <v>126.20796</v>
      </c>
      <c r="AP26" s="19">
        <f t="shared" si="45"/>
        <v>139.3342005</v>
      </c>
      <c r="AQ26" s="19">
        <f t="shared" si="7"/>
        <v>126.0119088</v>
      </c>
      <c r="AR26" s="18"/>
      <c r="AS26" s="18">
        <f t="shared" si="46"/>
        <v>0</v>
      </c>
      <c r="AT26" s="18">
        <f t="shared" si="47"/>
        <v>2675.38792</v>
      </c>
      <c r="AU26" s="18">
        <f t="shared" si="48"/>
        <v>2675.38792</v>
      </c>
      <c r="AV26" s="19">
        <f t="shared" si="49"/>
        <v>2953.641251</v>
      </c>
      <c r="AW26" s="19">
        <f t="shared" si="8"/>
        <v>2671.2319776</v>
      </c>
      <c r="AX26" s="18"/>
      <c r="AY26" s="18">
        <f t="shared" si="50"/>
        <v>0</v>
      </c>
      <c r="AZ26" s="18">
        <f t="shared" si="51"/>
        <v>34.53384</v>
      </c>
      <c r="BA26" s="18">
        <f t="shared" si="52"/>
        <v>34.53384</v>
      </c>
      <c r="BB26" s="19">
        <f t="shared" si="53"/>
        <v>38.125527</v>
      </c>
      <c r="BC26" s="19">
        <f t="shared" si="9"/>
        <v>34.4801952</v>
      </c>
      <c r="BD26" s="18"/>
      <c r="BE26" s="18">
        <f t="shared" si="54"/>
        <v>0</v>
      </c>
      <c r="BF26" s="18">
        <f t="shared" si="55"/>
        <v>52.076800000000006</v>
      </c>
      <c r="BG26" s="18">
        <f t="shared" si="56"/>
        <v>52.076800000000006</v>
      </c>
      <c r="BH26" s="19">
        <f t="shared" si="57"/>
        <v>57.49303999999999</v>
      </c>
      <c r="BI26" s="19">
        <f t="shared" si="10"/>
        <v>51.995903999999996</v>
      </c>
      <c r="BJ26" s="18"/>
      <c r="BK26" s="18">
        <f t="shared" si="58"/>
        <v>0</v>
      </c>
      <c r="BL26" s="18">
        <f t="shared" si="59"/>
        <v>2124.36676</v>
      </c>
      <c r="BM26" s="18">
        <f t="shared" si="60"/>
        <v>2124.36676</v>
      </c>
      <c r="BN26" s="19">
        <f t="shared" si="61"/>
        <v>2345.3112155</v>
      </c>
      <c r="BO26" s="19">
        <f t="shared" si="11"/>
        <v>2121.0667728</v>
      </c>
      <c r="BP26" s="18"/>
      <c r="BQ26" s="18">
        <f t="shared" si="62"/>
        <v>0</v>
      </c>
      <c r="BR26" s="18">
        <f t="shared" si="63"/>
        <v>364.37692000000004</v>
      </c>
      <c r="BS26" s="18">
        <f t="shared" si="64"/>
        <v>364.37692000000004</v>
      </c>
      <c r="BT26" s="19">
        <f t="shared" si="65"/>
        <v>402.2738885</v>
      </c>
      <c r="BU26" s="19">
        <f t="shared" si="12"/>
        <v>363.81089760000003</v>
      </c>
      <c r="BV26" s="18"/>
      <c r="BW26" s="18">
        <f t="shared" si="66"/>
        <v>0</v>
      </c>
      <c r="BX26" s="18">
        <f t="shared" si="67"/>
        <v>64.91472</v>
      </c>
      <c r="BY26" s="18">
        <f t="shared" si="68"/>
        <v>64.91472</v>
      </c>
      <c r="BZ26" s="19">
        <f t="shared" si="69"/>
        <v>71.66616599999999</v>
      </c>
      <c r="CA26" s="19">
        <f t="shared" si="13"/>
        <v>64.8138816</v>
      </c>
      <c r="CB26" s="18"/>
      <c r="CC26" s="18">
        <f t="shared" si="70"/>
        <v>0</v>
      </c>
      <c r="CD26" s="18">
        <f t="shared" si="71"/>
        <v>755.2330800000001</v>
      </c>
      <c r="CE26" s="18">
        <f t="shared" si="72"/>
        <v>755.2330800000001</v>
      </c>
      <c r="CF26" s="19">
        <f t="shared" si="73"/>
        <v>833.7809865</v>
      </c>
      <c r="CG26" s="19">
        <f t="shared" si="14"/>
        <v>754.0599024</v>
      </c>
      <c r="CH26" s="18"/>
      <c r="CI26" s="18">
        <f t="shared" si="74"/>
        <v>0</v>
      </c>
      <c r="CJ26" s="18">
        <f t="shared" si="75"/>
        <v>365.31216</v>
      </c>
      <c r="CK26" s="18">
        <f t="shared" si="76"/>
        <v>365.31216</v>
      </c>
      <c r="CL26" s="19">
        <f t="shared" si="77"/>
        <v>403.30639799999994</v>
      </c>
      <c r="CM26" s="19">
        <f t="shared" si="15"/>
        <v>364.74468479999996</v>
      </c>
      <c r="CN26" s="18"/>
      <c r="CO26" s="18">
        <f t="shared" si="78"/>
        <v>0</v>
      </c>
      <c r="CP26" s="18">
        <f t="shared" si="79"/>
        <v>522.21412</v>
      </c>
      <c r="CQ26" s="18">
        <f t="shared" si="80"/>
        <v>522.21412</v>
      </c>
      <c r="CR26" s="19">
        <f t="shared" si="81"/>
        <v>576.5269235</v>
      </c>
      <c r="CS26" s="19">
        <f t="shared" si="16"/>
        <v>521.4029136</v>
      </c>
      <c r="CT26" s="18"/>
      <c r="CU26" s="18">
        <f t="shared" si="82"/>
        <v>0</v>
      </c>
      <c r="CV26" s="18">
        <f t="shared" si="83"/>
        <v>981.70948</v>
      </c>
      <c r="CW26" s="18">
        <f t="shared" si="84"/>
        <v>981.70948</v>
      </c>
      <c r="CX26" s="19">
        <f t="shared" si="85"/>
        <v>1083.8120314999999</v>
      </c>
      <c r="CY26" s="19">
        <f t="shared" si="17"/>
        <v>980.1844944</v>
      </c>
      <c r="CZ26" s="18"/>
      <c r="DA26" s="67">
        <f t="shared" si="86"/>
        <v>0</v>
      </c>
      <c r="DB26" s="67">
        <f t="shared" si="87"/>
        <v>756.4031600000001</v>
      </c>
      <c r="DC26" s="67">
        <f t="shared" si="88"/>
        <v>756.4031600000001</v>
      </c>
      <c r="DD26" s="68">
        <f t="shared" si="89"/>
        <v>835.0727605</v>
      </c>
      <c r="DE26" s="19">
        <f t="shared" si="18"/>
        <v>755.2281648</v>
      </c>
      <c r="DF26" s="18"/>
      <c r="DG26" s="18">
        <f t="shared" si="90"/>
        <v>0</v>
      </c>
      <c r="DH26" s="18">
        <f t="shared" si="91"/>
        <v>0.46968</v>
      </c>
      <c r="DI26" s="18">
        <f t="shared" si="92"/>
        <v>0.46968</v>
      </c>
      <c r="DJ26" s="19">
        <f t="shared" si="93"/>
        <v>0.518529</v>
      </c>
      <c r="DK26" s="19">
        <f t="shared" si="19"/>
        <v>0.4689504</v>
      </c>
      <c r="DL26" s="18"/>
      <c r="DM26" s="18">
        <f t="shared" si="94"/>
        <v>0</v>
      </c>
      <c r="DN26" s="18">
        <f t="shared" si="95"/>
        <v>4.1447199999999995</v>
      </c>
      <c r="DO26" s="18">
        <f t="shared" si="96"/>
        <v>4.1447199999999995</v>
      </c>
      <c r="DP26" s="19">
        <f t="shared" si="97"/>
        <v>4.575791000000001</v>
      </c>
      <c r="DQ26" s="19">
        <f t="shared" si="20"/>
        <v>4.1382816</v>
      </c>
      <c r="DR26" s="18"/>
      <c r="DS26" s="18">
        <f t="shared" si="98"/>
        <v>0</v>
      </c>
      <c r="DT26" s="18">
        <f t="shared" si="99"/>
        <v>48.377039999999994</v>
      </c>
      <c r="DU26" s="18">
        <f t="shared" si="100"/>
        <v>48.377039999999994</v>
      </c>
      <c r="DV26" s="19">
        <f t="shared" si="101"/>
        <v>53.408487</v>
      </c>
      <c r="DW26" s="19">
        <f t="shared" si="21"/>
        <v>48.3018912</v>
      </c>
      <c r="DX26" s="18"/>
      <c r="DY26" s="18">
        <f t="shared" si="102"/>
        <v>0</v>
      </c>
      <c r="DZ26" s="18">
        <f t="shared" si="103"/>
        <v>209.76156</v>
      </c>
      <c r="EA26" s="18">
        <f t="shared" si="104"/>
        <v>209.76156</v>
      </c>
      <c r="EB26" s="19">
        <f t="shared" si="105"/>
        <v>231.5777805</v>
      </c>
      <c r="EC26" s="19">
        <f t="shared" si="22"/>
        <v>209.4357168</v>
      </c>
      <c r="ED26" s="18"/>
      <c r="EE26" s="18">
        <f t="shared" si="106"/>
        <v>0</v>
      </c>
      <c r="EF26" s="18">
        <f t="shared" si="107"/>
        <v>55.25332</v>
      </c>
      <c r="EG26" s="18">
        <f t="shared" si="108"/>
        <v>55.25332</v>
      </c>
      <c r="EH26" s="19">
        <f t="shared" si="109"/>
        <v>60.9999335</v>
      </c>
      <c r="EI26" s="19">
        <f t="shared" si="23"/>
        <v>55.1674896</v>
      </c>
      <c r="EJ26" s="18"/>
      <c r="EK26" s="18">
        <f t="shared" si="110"/>
        <v>0</v>
      </c>
      <c r="EL26" s="18">
        <f t="shared" si="111"/>
        <v>1165.74988</v>
      </c>
      <c r="EM26" s="18">
        <f t="shared" si="112"/>
        <v>1165.74988</v>
      </c>
      <c r="EN26" s="19">
        <f t="shared" si="113"/>
        <v>1286.9935265000001</v>
      </c>
      <c r="EO26" s="19">
        <f t="shared" si="24"/>
        <v>1163.9390064000002</v>
      </c>
      <c r="EP26" s="18"/>
      <c r="EQ26" s="18">
        <f t="shared" si="114"/>
        <v>0</v>
      </c>
      <c r="ER26" s="18">
        <f t="shared" si="115"/>
        <v>7344.649840000001</v>
      </c>
      <c r="ES26" s="18">
        <f t="shared" si="116"/>
        <v>7344.649840000001</v>
      </c>
      <c r="ET26" s="19">
        <f t="shared" si="117"/>
        <v>8108.529076999999</v>
      </c>
      <c r="EU26" s="19">
        <f t="shared" si="25"/>
        <v>7333.2406752</v>
      </c>
      <c r="EV26" s="18"/>
      <c r="EW26" s="18">
        <f t="shared" si="118"/>
        <v>0</v>
      </c>
      <c r="EX26" s="18">
        <f t="shared" si="119"/>
        <v>307.08832</v>
      </c>
      <c r="EY26" s="18">
        <f t="shared" si="120"/>
        <v>307.08832</v>
      </c>
      <c r="EZ26" s="19">
        <f t="shared" si="121"/>
        <v>339.026996</v>
      </c>
      <c r="FA26" s="19">
        <f t="shared" si="26"/>
        <v>306.6112896</v>
      </c>
      <c r="FB26" s="18"/>
      <c r="FC26" s="25"/>
      <c r="FD26" s="18"/>
      <c r="FE26" s="18"/>
      <c r="FF26" s="18"/>
      <c r="FG26" s="19">
        <f t="shared" si="27"/>
        <v>0</v>
      </c>
    </row>
    <row r="27" spans="1:163" s="36" customFormat="1" ht="12">
      <c r="A27" s="35">
        <v>44652</v>
      </c>
      <c r="C27" s="25">
        <v>2060000</v>
      </c>
      <c r="D27" s="25">
        <v>41200</v>
      </c>
      <c r="E27" s="19">
        <f t="shared" si="0"/>
        <v>2101200</v>
      </c>
      <c r="F27" s="19">
        <v>45478</v>
      </c>
      <c r="G27" s="19">
        <v>41133</v>
      </c>
      <c r="H27" s="19"/>
      <c r="I27" s="54">
        <f>'2009D Academic'!I27</f>
        <v>208072.77200000003</v>
      </c>
      <c r="J27" s="19">
        <f>'2009D Academic'!J27</f>
        <v>4161.45544</v>
      </c>
      <c r="K27" s="19">
        <f t="shared" si="1"/>
        <v>212234.22744000002</v>
      </c>
      <c r="L27" s="19">
        <f>'2009D Academic'!L27</f>
        <v>4593.5599636</v>
      </c>
      <c r="M27" s="19">
        <f>'2009D Academic'!M27</f>
        <v>4154.6880246</v>
      </c>
      <c r="N27" s="19"/>
      <c r="O27" s="18">
        <f>U27+AA27+AG27+AM27+AS27+AY27+BE27+BK27+BQ27+BW27+CC27+CI27+CO27+CU27+DA27+DG27+DM27+DS27+DY27+EE27+EK27+EQ27+EW27+FC27</f>
        <v>1851927.846</v>
      </c>
      <c r="P27" s="18">
        <f t="shared" si="28"/>
        <v>37038.55692000001</v>
      </c>
      <c r="Q27" s="18">
        <f t="shared" si="29"/>
        <v>1888966.40292</v>
      </c>
      <c r="R27" s="18">
        <f t="shared" si="2"/>
        <v>40884.45367979999</v>
      </c>
      <c r="S27" s="18">
        <f t="shared" si="3"/>
        <v>36978.3243153</v>
      </c>
      <c r="T27"/>
      <c r="U27" s="18">
        <f t="shared" si="30"/>
        <v>829526.568</v>
      </c>
      <c r="V27" s="18">
        <f t="shared" si="31"/>
        <v>16590.53136</v>
      </c>
      <c r="W27" s="18">
        <f t="shared" si="32"/>
        <v>846117.09936</v>
      </c>
      <c r="X27" s="19">
        <f t="shared" si="33"/>
        <v>18313.2083784</v>
      </c>
      <c r="Y27" s="19">
        <f t="shared" si="4"/>
        <v>16563.5516124</v>
      </c>
      <c r="Z27" s="18"/>
      <c r="AA27" s="18">
        <f t="shared" si="34"/>
        <v>37267.46</v>
      </c>
      <c r="AB27" s="18">
        <f t="shared" si="35"/>
        <v>745.3492</v>
      </c>
      <c r="AC27" s="18">
        <f t="shared" si="36"/>
        <v>38012.809199999996</v>
      </c>
      <c r="AD27" s="19">
        <f t="shared" si="37"/>
        <v>822.742498</v>
      </c>
      <c r="AE27" s="19">
        <f t="shared" si="5"/>
        <v>744.137103</v>
      </c>
      <c r="AF27" s="18"/>
      <c r="AG27" s="18">
        <f t="shared" si="38"/>
        <v>87222.254</v>
      </c>
      <c r="AH27" s="18">
        <f t="shared" si="39"/>
        <v>1744.44508</v>
      </c>
      <c r="AI27" s="18">
        <f t="shared" si="40"/>
        <v>88966.69908</v>
      </c>
      <c r="AJ27" s="19">
        <f t="shared" si="41"/>
        <v>1925.5794502</v>
      </c>
      <c r="AK27" s="19">
        <f t="shared" si="6"/>
        <v>1741.6082397</v>
      </c>
      <c r="AL27" s="18"/>
      <c r="AM27" s="18">
        <f t="shared" si="42"/>
        <v>6310.397999999999</v>
      </c>
      <c r="AN27" s="18">
        <f t="shared" si="43"/>
        <v>126.20796</v>
      </c>
      <c r="AO27" s="18">
        <f t="shared" si="44"/>
        <v>6436.605959999999</v>
      </c>
      <c r="AP27" s="19">
        <f t="shared" si="45"/>
        <v>139.3127574</v>
      </c>
      <c r="AQ27" s="19">
        <f t="shared" si="7"/>
        <v>126.0027189</v>
      </c>
      <c r="AR27" s="18"/>
      <c r="AS27" s="18">
        <f t="shared" si="46"/>
        <v>133769.396</v>
      </c>
      <c r="AT27" s="18">
        <f t="shared" si="47"/>
        <v>2675.38792</v>
      </c>
      <c r="AU27" s="18">
        <f t="shared" si="48"/>
        <v>136444.78392000002</v>
      </c>
      <c r="AV27" s="19">
        <f t="shared" si="49"/>
        <v>2953.1866947999997</v>
      </c>
      <c r="AW27" s="19">
        <f t="shared" si="8"/>
        <v>2671.0371677999997</v>
      </c>
      <c r="AX27" s="18"/>
      <c r="AY27" s="18">
        <f t="shared" si="50"/>
        <v>1726.692</v>
      </c>
      <c r="AZ27" s="18">
        <f t="shared" si="51"/>
        <v>34.53384</v>
      </c>
      <c r="BA27" s="18">
        <f t="shared" si="52"/>
        <v>1761.22584</v>
      </c>
      <c r="BB27" s="19">
        <f t="shared" si="53"/>
        <v>38.1196596</v>
      </c>
      <c r="BC27" s="19">
        <f t="shared" si="9"/>
        <v>34.4776806</v>
      </c>
      <c r="BD27" s="18"/>
      <c r="BE27" s="18">
        <f t="shared" si="54"/>
        <v>2603.84</v>
      </c>
      <c r="BF27" s="18">
        <f t="shared" si="55"/>
        <v>52.076800000000006</v>
      </c>
      <c r="BG27" s="18">
        <f t="shared" si="56"/>
        <v>2655.9168</v>
      </c>
      <c r="BH27" s="19">
        <f t="shared" si="57"/>
        <v>57.484192</v>
      </c>
      <c r="BI27" s="19">
        <f t="shared" si="10"/>
        <v>51.992112</v>
      </c>
      <c r="BJ27" s="18"/>
      <c r="BK27" s="18">
        <f t="shared" si="58"/>
        <v>106218.33799999999</v>
      </c>
      <c r="BL27" s="18">
        <f t="shared" si="59"/>
        <v>2124.36676</v>
      </c>
      <c r="BM27" s="18">
        <f t="shared" si="60"/>
        <v>108342.70476</v>
      </c>
      <c r="BN27" s="19">
        <f t="shared" si="61"/>
        <v>2344.9502794</v>
      </c>
      <c r="BO27" s="19">
        <f t="shared" si="11"/>
        <v>2120.9120859</v>
      </c>
      <c r="BP27" s="18"/>
      <c r="BQ27" s="18">
        <f t="shared" si="62"/>
        <v>18218.846</v>
      </c>
      <c r="BR27" s="18">
        <f t="shared" si="63"/>
        <v>364.37692000000004</v>
      </c>
      <c r="BS27" s="18">
        <f t="shared" si="64"/>
        <v>18583.22292</v>
      </c>
      <c r="BT27" s="19">
        <f t="shared" si="65"/>
        <v>402.21197980000005</v>
      </c>
      <c r="BU27" s="19">
        <f t="shared" si="12"/>
        <v>363.78436530000005</v>
      </c>
      <c r="BV27" s="18"/>
      <c r="BW27" s="18">
        <f t="shared" si="66"/>
        <v>3245.7360000000003</v>
      </c>
      <c r="BX27" s="18">
        <f t="shared" si="67"/>
        <v>64.91472</v>
      </c>
      <c r="BY27" s="18">
        <f t="shared" si="68"/>
        <v>3310.6507200000005</v>
      </c>
      <c r="BZ27" s="19">
        <f t="shared" si="69"/>
        <v>71.6551368</v>
      </c>
      <c r="CA27" s="19">
        <f t="shared" si="13"/>
        <v>64.8091548</v>
      </c>
      <c r="CB27" s="18"/>
      <c r="CC27" s="18">
        <f t="shared" si="70"/>
        <v>37761.654</v>
      </c>
      <c r="CD27" s="18">
        <f t="shared" si="71"/>
        <v>755.2330800000001</v>
      </c>
      <c r="CE27" s="18">
        <f t="shared" si="72"/>
        <v>38516.88708</v>
      </c>
      <c r="CF27" s="19">
        <f t="shared" si="73"/>
        <v>833.6526702</v>
      </c>
      <c r="CG27" s="19">
        <f t="shared" si="14"/>
        <v>754.0049097</v>
      </c>
      <c r="CH27" s="18"/>
      <c r="CI27" s="18">
        <f t="shared" si="74"/>
        <v>18265.608</v>
      </c>
      <c r="CJ27" s="18">
        <f t="shared" si="75"/>
        <v>365.31216</v>
      </c>
      <c r="CK27" s="18">
        <f t="shared" si="76"/>
        <v>18630.92016</v>
      </c>
      <c r="CL27" s="19">
        <f t="shared" si="77"/>
        <v>403.24433039999997</v>
      </c>
      <c r="CM27" s="19">
        <f t="shared" si="15"/>
        <v>364.71808439999995</v>
      </c>
      <c r="CN27" s="18"/>
      <c r="CO27" s="18">
        <f t="shared" si="78"/>
        <v>26110.705999999995</v>
      </c>
      <c r="CP27" s="18">
        <f t="shared" si="79"/>
        <v>522.21412</v>
      </c>
      <c r="CQ27" s="18">
        <f t="shared" si="80"/>
        <v>26632.920119999995</v>
      </c>
      <c r="CR27" s="19">
        <f t="shared" si="81"/>
        <v>576.4381978</v>
      </c>
      <c r="CS27" s="19">
        <f t="shared" si="16"/>
        <v>521.3648883</v>
      </c>
      <c r="CT27" s="18"/>
      <c r="CU27" s="18">
        <f t="shared" si="82"/>
        <v>49085.474</v>
      </c>
      <c r="CV27" s="18">
        <f t="shared" si="83"/>
        <v>981.70948</v>
      </c>
      <c r="CW27" s="18">
        <f t="shared" si="84"/>
        <v>50067.18348</v>
      </c>
      <c r="CX27" s="19">
        <f t="shared" si="85"/>
        <v>1083.6452362</v>
      </c>
      <c r="CY27" s="19">
        <f t="shared" si="17"/>
        <v>980.1130107</v>
      </c>
      <c r="CZ27" s="18"/>
      <c r="DA27" s="67">
        <f t="shared" si="86"/>
        <v>37820.158</v>
      </c>
      <c r="DB27" s="67">
        <f t="shared" si="87"/>
        <v>756.4031600000001</v>
      </c>
      <c r="DC27" s="67">
        <f t="shared" si="88"/>
        <v>38576.561160000005</v>
      </c>
      <c r="DD27" s="68">
        <f t="shared" si="89"/>
        <v>834.9442453999999</v>
      </c>
      <c r="DE27" s="19">
        <f t="shared" si="18"/>
        <v>755.1730868999999</v>
      </c>
      <c r="DF27" s="18"/>
      <c r="DG27" s="18">
        <f t="shared" si="90"/>
        <v>23.484</v>
      </c>
      <c r="DH27" s="18">
        <f t="shared" si="91"/>
        <v>0.46968</v>
      </c>
      <c r="DI27" s="18">
        <f t="shared" si="92"/>
        <v>23.953680000000002</v>
      </c>
      <c r="DJ27" s="19">
        <f t="shared" si="93"/>
        <v>0.5184491999999999</v>
      </c>
      <c r="DK27" s="19">
        <f t="shared" si="19"/>
        <v>0.46891619999999995</v>
      </c>
      <c r="DL27" s="18"/>
      <c r="DM27" s="18">
        <f t="shared" si="94"/>
        <v>207.236</v>
      </c>
      <c r="DN27" s="18">
        <f t="shared" si="95"/>
        <v>4.1447199999999995</v>
      </c>
      <c r="DO27" s="18">
        <f t="shared" si="96"/>
        <v>211.38072</v>
      </c>
      <c r="DP27" s="19">
        <f t="shared" si="97"/>
        <v>4.5750868</v>
      </c>
      <c r="DQ27" s="19">
        <f t="shared" si="20"/>
        <v>4.1379798</v>
      </c>
      <c r="DR27" s="18"/>
      <c r="DS27" s="18">
        <f t="shared" si="98"/>
        <v>2418.852</v>
      </c>
      <c r="DT27" s="18">
        <f t="shared" si="99"/>
        <v>48.377039999999994</v>
      </c>
      <c r="DU27" s="18">
        <f t="shared" si="100"/>
        <v>2467.2290399999997</v>
      </c>
      <c r="DV27" s="19">
        <f t="shared" si="101"/>
        <v>53.4002676</v>
      </c>
      <c r="DW27" s="19">
        <f t="shared" si="21"/>
        <v>48.2983686</v>
      </c>
      <c r="DX27" s="18"/>
      <c r="DY27" s="18">
        <f t="shared" si="102"/>
        <v>10488.078000000001</v>
      </c>
      <c r="DZ27" s="18">
        <f t="shared" si="103"/>
        <v>209.76156</v>
      </c>
      <c r="EA27" s="18">
        <f t="shared" si="104"/>
        <v>10697.839560000002</v>
      </c>
      <c r="EB27" s="19">
        <f t="shared" si="105"/>
        <v>231.5421414</v>
      </c>
      <c r="EC27" s="19">
        <f t="shared" si="22"/>
        <v>209.4204429</v>
      </c>
      <c r="ED27" s="18"/>
      <c r="EE27" s="18">
        <f t="shared" si="106"/>
        <v>2762.666</v>
      </c>
      <c r="EF27" s="18">
        <f t="shared" si="107"/>
        <v>55.25332</v>
      </c>
      <c r="EG27" s="18">
        <f t="shared" si="108"/>
        <v>2817.91932</v>
      </c>
      <c r="EH27" s="19">
        <f t="shared" si="109"/>
        <v>60.9905458</v>
      </c>
      <c r="EI27" s="19">
        <f t="shared" si="23"/>
        <v>55.1634663</v>
      </c>
      <c r="EJ27" s="18"/>
      <c r="EK27" s="18">
        <f t="shared" si="110"/>
        <v>58287.49399999999</v>
      </c>
      <c r="EL27" s="18">
        <f t="shared" si="111"/>
        <v>1165.74988</v>
      </c>
      <c r="EM27" s="18">
        <f t="shared" si="112"/>
        <v>59453.243879999995</v>
      </c>
      <c r="EN27" s="19">
        <f t="shared" si="113"/>
        <v>1286.7954622</v>
      </c>
      <c r="EO27" s="19">
        <f t="shared" si="24"/>
        <v>1163.8541217</v>
      </c>
      <c r="EP27" s="18"/>
      <c r="EQ27" s="18">
        <f t="shared" si="114"/>
        <v>367232.492</v>
      </c>
      <c r="ER27" s="18">
        <f t="shared" si="115"/>
        <v>7344.649840000001</v>
      </c>
      <c r="ES27" s="18">
        <f t="shared" si="116"/>
        <v>374577.14184000005</v>
      </c>
      <c r="ET27" s="19">
        <f t="shared" si="117"/>
        <v>8107.281199599999</v>
      </c>
      <c r="EU27" s="19">
        <f t="shared" si="25"/>
        <v>7332.7058706</v>
      </c>
      <c r="EV27" s="18"/>
      <c r="EW27" s="18">
        <f t="shared" si="118"/>
        <v>15354.416000000001</v>
      </c>
      <c r="EX27" s="18">
        <f t="shared" si="119"/>
        <v>307.08832</v>
      </c>
      <c r="EY27" s="18">
        <f t="shared" si="120"/>
        <v>15661.504320000002</v>
      </c>
      <c r="EZ27" s="19">
        <f t="shared" si="121"/>
        <v>338.97482080000003</v>
      </c>
      <c r="FA27" s="19">
        <f t="shared" si="26"/>
        <v>306.5889288</v>
      </c>
      <c r="FB27" s="18"/>
      <c r="FC27" s="25"/>
      <c r="FD27" s="18"/>
      <c r="FE27" s="18"/>
      <c r="FF27" s="18"/>
      <c r="FG27" s="19">
        <f t="shared" si="27"/>
        <v>0</v>
      </c>
    </row>
    <row r="28" spans="3:163" ht="12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/>
      <c r="P28"/>
      <c r="Q28"/>
      <c r="R28"/>
      <c r="S28" s="25"/>
      <c r="U28" s="34"/>
      <c r="V28" s="34"/>
      <c r="W28" s="34"/>
      <c r="X28" s="34"/>
      <c r="Y28" s="25"/>
      <c r="Z28" s="18"/>
      <c r="AA28" s="34"/>
      <c r="AB28" s="34"/>
      <c r="AC28" s="34"/>
      <c r="AD28" s="34"/>
      <c r="AE28" s="25"/>
      <c r="AF28" s="18"/>
      <c r="AG28" s="34"/>
      <c r="AH28" s="34"/>
      <c r="AI28" s="34"/>
      <c r="AJ28" s="34"/>
      <c r="AK28" s="25"/>
      <c r="AL28" s="18"/>
      <c r="AM28" s="34"/>
      <c r="AN28" s="34"/>
      <c r="AO28" s="34"/>
      <c r="AP28" s="34"/>
      <c r="AQ28" s="25"/>
      <c r="AR28" s="18"/>
      <c r="AS28" s="34"/>
      <c r="AT28" s="34"/>
      <c r="AU28" s="34"/>
      <c r="AV28" s="34"/>
      <c r="AW28" s="25"/>
      <c r="AX28" s="18"/>
      <c r="AY28" s="34"/>
      <c r="AZ28" s="34"/>
      <c r="BA28" s="34"/>
      <c r="BB28" s="34"/>
      <c r="BC28" s="25"/>
      <c r="BD28" s="18"/>
      <c r="BE28" s="34"/>
      <c r="BF28" s="34"/>
      <c r="BG28" s="34"/>
      <c r="BH28" s="34"/>
      <c r="BI28" s="25"/>
      <c r="BJ28" s="18"/>
      <c r="BK28" s="18"/>
      <c r="BL28" s="18"/>
      <c r="BM28" s="18"/>
      <c r="BN28" s="18"/>
      <c r="BO28" s="25"/>
      <c r="BP28" s="18"/>
      <c r="BQ28" s="18"/>
      <c r="BR28" s="18"/>
      <c r="BS28" s="18"/>
      <c r="BT28" s="18"/>
      <c r="BU28" s="25"/>
      <c r="BV28" s="18"/>
      <c r="BW28" s="18"/>
      <c r="BX28" s="18"/>
      <c r="BY28" s="18"/>
      <c r="BZ28" s="18"/>
      <c r="CA28" s="25"/>
      <c r="CB28" s="18"/>
      <c r="CC28" s="18"/>
      <c r="CD28" s="18"/>
      <c r="CE28" s="18"/>
      <c r="CF28" s="18"/>
      <c r="CG28" s="25"/>
      <c r="CH28" s="18"/>
      <c r="CI28" s="34"/>
      <c r="CJ28" s="34"/>
      <c r="CK28" s="34"/>
      <c r="CL28" s="34"/>
      <c r="CM28" s="25"/>
      <c r="CN28" s="34"/>
      <c r="CO28" s="34"/>
      <c r="CP28" s="34"/>
      <c r="CQ28" s="34"/>
      <c r="CR28" s="34"/>
      <c r="CS28" s="25"/>
      <c r="CT28" s="18"/>
      <c r="CU28" s="18"/>
      <c r="CV28" s="18"/>
      <c r="CW28" s="18"/>
      <c r="CX28" s="18"/>
      <c r="CY28" s="25"/>
      <c r="CZ28" s="18"/>
      <c r="DA28" s="67"/>
      <c r="DB28" s="67"/>
      <c r="DC28" s="67"/>
      <c r="DD28" s="67"/>
      <c r="DE28" s="25"/>
      <c r="DF28" s="18"/>
      <c r="DG28" s="34"/>
      <c r="DH28" s="34"/>
      <c r="DI28" s="34"/>
      <c r="DJ28" s="34"/>
      <c r="DK28" s="25"/>
      <c r="DL28" s="18"/>
      <c r="DM28" s="18"/>
      <c r="DN28" s="18"/>
      <c r="DO28" s="18"/>
      <c r="DP28" s="18"/>
      <c r="DQ28" s="25"/>
      <c r="DR28" s="18"/>
      <c r="DS28" s="34"/>
      <c r="DT28" s="34"/>
      <c r="DU28" s="34"/>
      <c r="DV28" s="34"/>
      <c r="DW28" s="25"/>
      <c r="DX28" s="18"/>
      <c r="DY28" s="18"/>
      <c r="DZ28" s="18"/>
      <c r="EA28" s="18"/>
      <c r="EB28" s="18"/>
      <c r="EC28" s="25"/>
      <c r="ED28" s="18"/>
      <c r="EE28" s="18"/>
      <c r="EF28" s="18"/>
      <c r="EG28" s="18"/>
      <c r="EH28" s="18"/>
      <c r="EI28" s="25"/>
      <c r="EJ28" s="18"/>
      <c r="EK28" s="18"/>
      <c r="EL28" s="18"/>
      <c r="EM28" s="18"/>
      <c r="EN28" s="18"/>
      <c r="EO28" s="25"/>
      <c r="EP28" s="18"/>
      <c r="EQ28" s="18"/>
      <c r="ER28" s="18"/>
      <c r="ES28" s="18"/>
      <c r="ET28" s="18"/>
      <c r="EU28" s="25"/>
      <c r="EV28" s="18"/>
      <c r="EW28" s="18"/>
      <c r="EX28" s="18"/>
      <c r="EY28" s="18"/>
      <c r="EZ28" s="18"/>
      <c r="FA28" s="25"/>
      <c r="FB28" s="18"/>
      <c r="FC28" s="34"/>
      <c r="FD28" s="34"/>
      <c r="FE28" s="34"/>
      <c r="FF28" s="18"/>
      <c r="FG28" s="25"/>
    </row>
    <row r="29" spans="1:163" ht="12.75" thickBot="1">
      <c r="A29" s="16" t="s">
        <v>0</v>
      </c>
      <c r="C29" s="33">
        <f>SUM(C8:C28)</f>
        <v>16250000</v>
      </c>
      <c r="D29" s="33">
        <f>SUM(D8:D28)</f>
        <v>3628500</v>
      </c>
      <c r="E29" s="33">
        <f>SUM(E8:E28)</f>
        <v>19878500</v>
      </c>
      <c r="F29" s="33">
        <f>SUM(F8:F28)</f>
        <v>909693</v>
      </c>
      <c r="G29" s="33">
        <f>SUM(G8:G28)</f>
        <v>822717</v>
      </c>
      <c r="H29" s="25"/>
      <c r="I29" s="33">
        <f>SUM(I8:I28)</f>
        <v>1641350.7500000002</v>
      </c>
      <c r="J29" s="33">
        <f>SUM(J8:J28)</f>
        <v>366500.9967000001</v>
      </c>
      <c r="K29" s="33">
        <f>SUM(K8:K28)</f>
        <v>2007851.7467</v>
      </c>
      <c r="L29" s="33">
        <f>SUM(L8:L28)</f>
        <v>91884.63309660002</v>
      </c>
      <c r="M29" s="33">
        <f>SUM(M8:M28)</f>
        <v>83099.51784540003</v>
      </c>
      <c r="N29" s="25"/>
      <c r="O29" s="33">
        <f>SUM(O8:O28)</f>
        <v>14608654.125</v>
      </c>
      <c r="P29" s="33">
        <f>SUM(P8:P28)</f>
        <v>3262000.0918500004</v>
      </c>
      <c r="Q29" s="33">
        <f>SUM(Q8:Q28)</f>
        <v>17870654.21685</v>
      </c>
      <c r="R29" s="33">
        <f>SUM(R8:R28)</f>
        <v>817808.6398113002</v>
      </c>
      <c r="S29" s="33">
        <f>SUM(S8:S28)</f>
        <v>739617.7289696999</v>
      </c>
      <c r="U29" s="33">
        <f>SUM(U8:U28)</f>
        <v>6543595.5</v>
      </c>
      <c r="V29" s="33">
        <f>SUM(V8:V28)</f>
        <v>1461134.5397999997</v>
      </c>
      <c r="W29" s="33">
        <f>SUM(W8:W28)</f>
        <v>8004730.0398</v>
      </c>
      <c r="X29" s="33">
        <f>SUM(X8:X28)</f>
        <v>366317.72438040003</v>
      </c>
      <c r="Y29" s="33">
        <f>SUM(Y8:Y28)</f>
        <v>331293.98516759987</v>
      </c>
      <c r="Z29" s="18"/>
      <c r="AA29" s="33">
        <f>SUM(AA8:AA28)</f>
        <v>293978.75</v>
      </c>
      <c r="AB29" s="33">
        <f>SUM(AB8:AB28)</f>
        <v>65643.19350000001</v>
      </c>
      <c r="AC29" s="33">
        <f>SUM(AC8:AC28)</f>
        <v>359621.94350000005</v>
      </c>
      <c r="AD29" s="33">
        <f>SUM(AD8:AD28)</f>
        <v>16457.256063000008</v>
      </c>
      <c r="AE29" s="33">
        <f>SUM(AE8:AE28)</f>
        <v>14883.773247000005</v>
      </c>
      <c r="AF29" s="18"/>
      <c r="AG29" s="33">
        <f>SUM(AG8:AG28)</f>
        <v>688039.625</v>
      </c>
      <c r="AH29" s="33">
        <f>SUM(AH8:AH28)</f>
        <v>153633.95565000005</v>
      </c>
      <c r="AI29" s="33">
        <f>SUM(AI8:AI28)</f>
        <v>841673.58065</v>
      </c>
      <c r="AJ29" s="33">
        <f>SUM(AJ8:AJ28)</f>
        <v>38517.2203437</v>
      </c>
      <c r="AK29" s="33">
        <f>SUM(AK8:AK28)</f>
        <v>34834.57822530001</v>
      </c>
      <c r="AL29" s="18"/>
      <c r="AM29" s="33">
        <f>SUM(AM8:AM28)</f>
        <v>49778.625</v>
      </c>
      <c r="AN29" s="33">
        <f>SUM(AN8:AN28)</f>
        <v>11115.18405</v>
      </c>
      <c r="AO29" s="33">
        <f>SUM(AO8:AO28)</f>
        <v>60893.809049999996</v>
      </c>
      <c r="AP29" s="33">
        <f>SUM(AP8:AP28)</f>
        <v>2786.6625668999995</v>
      </c>
      <c r="AQ29" s="33">
        <f>SUM(AQ8:AQ28)</f>
        <v>2520.2289861</v>
      </c>
      <c r="AR29" s="18"/>
      <c r="AS29" s="33">
        <f>SUM(AS8:AS28)</f>
        <v>1055219.75</v>
      </c>
      <c r="AT29" s="33">
        <f>SUM(AT8:AT28)</f>
        <v>235622.45309999998</v>
      </c>
      <c r="AU29" s="33">
        <f>SUM(AU8:AU28)</f>
        <v>1290842.2031</v>
      </c>
      <c r="AV29" s="33">
        <f>SUM(AV8:AV28)</f>
        <v>59072.37046380001</v>
      </c>
      <c r="AW29" s="33">
        <f>SUM(AW8:AW28)</f>
        <v>53424.4447422</v>
      </c>
      <c r="AX29" s="18"/>
      <c r="AY29" s="33">
        <f>SUM(AY8:AY28)</f>
        <v>13620.75</v>
      </c>
      <c r="AZ29" s="33">
        <f>SUM(AZ8:AZ28)</f>
        <v>3041.408700000001</v>
      </c>
      <c r="BA29" s="33">
        <f>SUM(BA8:BA28)</f>
        <v>16662.1587</v>
      </c>
      <c r="BB29" s="33">
        <f>SUM(BB8:BB28)</f>
        <v>762.5046726</v>
      </c>
      <c r="BC29" s="33">
        <f>SUM(BC8:BC28)</f>
        <v>689.6013894000002</v>
      </c>
      <c r="BD29" s="18"/>
      <c r="BE29" s="33">
        <f>SUM(BE8:BE28)</f>
        <v>20540.000000000004</v>
      </c>
      <c r="BF29" s="33">
        <f>SUM(BF8:BF28)</f>
        <v>4586.424</v>
      </c>
      <c r="BG29" s="33">
        <f>SUM(BG8:BG28)</f>
        <v>25126.424000000003</v>
      </c>
      <c r="BH29" s="33">
        <f>SUM(BH8:BH28)</f>
        <v>1149.8519519999995</v>
      </c>
      <c r="BI29" s="33">
        <f>SUM(BI8:BI28)</f>
        <v>1039.914288</v>
      </c>
      <c r="BJ29" s="18"/>
      <c r="BK29" s="33">
        <f>SUM(BK8:BK28)</f>
        <v>837887.375</v>
      </c>
      <c r="BL29" s="33">
        <f>SUM(BL8:BL28)</f>
        <v>187093.80555000008</v>
      </c>
      <c r="BM29" s="33">
        <f>SUM(BM8:BM28)</f>
        <v>1024981.1805499999</v>
      </c>
      <c r="BN29" s="33">
        <f>SUM(BN8:BN28)</f>
        <v>46905.86337389998</v>
      </c>
      <c r="BO29" s="33">
        <f>SUM(BO8:BO28)</f>
        <v>42421.1807691</v>
      </c>
      <c r="BP29" s="18"/>
      <c r="BQ29" s="33">
        <f>SUM(BQ8:BQ28)</f>
        <v>143716.625</v>
      </c>
      <c r="BR29" s="33">
        <f>SUM(BR8:BR28)</f>
        <v>32090.81685</v>
      </c>
      <c r="BS29" s="33">
        <f>SUM(BS8:BS28)</f>
        <v>175807.44185000003</v>
      </c>
      <c r="BT29" s="33">
        <f>SUM(BT8:BT28)</f>
        <v>8045.415861299999</v>
      </c>
      <c r="BU29" s="33">
        <f>SUM(BU8:BU28)</f>
        <v>7276.1914197000015</v>
      </c>
      <c r="BV29" s="18"/>
      <c r="BW29" s="33">
        <f>SUM(BW8:BW28)</f>
        <v>25603.500000000004</v>
      </c>
      <c r="BX29" s="33">
        <f>SUM(BX8:BX28)</f>
        <v>5717.0646</v>
      </c>
      <c r="BY29" s="33">
        <f>SUM(BY8:BY28)</f>
        <v>31320.564600000005</v>
      </c>
      <c r="BZ29" s="33">
        <f>SUM(BZ8:BZ28)</f>
        <v>1433.3122907999998</v>
      </c>
      <c r="CA29" s="33">
        <f>SUM(CA8:CA28)</f>
        <v>1296.2729052000007</v>
      </c>
      <c r="CB29" s="18"/>
      <c r="CC29" s="33">
        <f>SUM(CC8:CC28)</f>
        <v>297877.125</v>
      </c>
      <c r="CD29" s="33">
        <f>SUM(CD8:CD28)</f>
        <v>66513.67065000001</v>
      </c>
      <c r="CE29" s="33">
        <f>SUM(CE8:CE28)</f>
        <v>364390.79565</v>
      </c>
      <c r="CF29" s="33">
        <f>SUM(CF8:CF28)</f>
        <v>16675.4914137</v>
      </c>
      <c r="CG29" s="33">
        <f>SUM(CG8:CG28)</f>
        <v>15081.143055300003</v>
      </c>
      <c r="CH29" s="18"/>
      <c r="CI29" s="33">
        <f>SUM(CI8:CI28)</f>
        <v>144085.5</v>
      </c>
      <c r="CJ29" s="33">
        <f>SUM(CJ8:CJ28)</f>
        <v>32173.183800000006</v>
      </c>
      <c r="CK29" s="33">
        <f>SUM(CK8:CK28)</f>
        <v>176258.68380000003</v>
      </c>
      <c r="CL29" s="33">
        <f>SUM(CL8:CL28)</f>
        <v>8066.065892399996</v>
      </c>
      <c r="CM29" s="33">
        <f>SUM(CM8:CM28)</f>
        <v>7294.867095599999</v>
      </c>
      <c r="CN29" s="25"/>
      <c r="CO29" s="33">
        <f>SUM(CO8:CO28)</f>
        <v>205970.375</v>
      </c>
      <c r="CP29" s="33">
        <f>SUM(CP8:CP28)</f>
        <v>45991.600349999986</v>
      </c>
      <c r="CQ29" s="33">
        <f>SUM(CQ8:CQ28)</f>
        <v>251961.97534999996</v>
      </c>
      <c r="CR29" s="33">
        <f>SUM(CR8:CR28)</f>
        <v>11530.449744299996</v>
      </c>
      <c r="CS29" s="33">
        <f>SUM(CS8:CS28)</f>
        <v>10428.020246700004</v>
      </c>
      <c r="CT29" s="18"/>
      <c r="CU29" s="33">
        <f>SUM(CU8:CU28)</f>
        <v>387203.37499999994</v>
      </c>
      <c r="CV29" s="33">
        <f>SUM(CV8:CV28)</f>
        <v>86459.53515000004</v>
      </c>
      <c r="CW29" s="33">
        <f>SUM(CW8:CW28)</f>
        <v>473662.91015000007</v>
      </c>
      <c r="CX29" s="33">
        <f>SUM(CX8:CX28)</f>
        <v>21676.0738347</v>
      </c>
      <c r="CY29" s="33">
        <f>SUM(CY8:CY28)</f>
        <v>19603.618404300003</v>
      </c>
      <c r="CZ29" s="18"/>
      <c r="DA29" s="69">
        <f>SUM(DA8:DA28)</f>
        <v>298338.625</v>
      </c>
      <c r="DB29" s="69">
        <f>SUM(DB8:DB28)</f>
        <v>66616.72005</v>
      </c>
      <c r="DC29" s="69">
        <f>SUM(DC8:DC28)</f>
        <v>364955.34505</v>
      </c>
      <c r="DD29" s="69">
        <f>SUM(DD8:DD28)</f>
        <v>16701.32669489999</v>
      </c>
      <c r="DE29" s="33">
        <f>SUM(DE8:DE28)</f>
        <v>15104.508218100005</v>
      </c>
      <c r="DF29" s="18"/>
      <c r="DG29" s="33">
        <f>SUM(DG8:DG28)</f>
        <v>185.25000000000003</v>
      </c>
      <c r="DH29" s="33">
        <f>SUM(DH8:DH28)</f>
        <v>41.36489999999999</v>
      </c>
      <c r="DI29" s="33">
        <f>SUM(DI8:DI28)</f>
        <v>226.6149</v>
      </c>
      <c r="DJ29" s="33">
        <f>SUM(DJ8:DJ28)</f>
        <v>10.370500200000002</v>
      </c>
      <c r="DK29" s="33">
        <f>SUM(DK8:DK28)</f>
        <v>9.378973799999999</v>
      </c>
      <c r="DL29" s="18"/>
      <c r="DM29" s="33">
        <f>SUM(DM8:DM28)</f>
        <v>1634.75</v>
      </c>
      <c r="DN29" s="33">
        <f>SUM(DN8:DN28)</f>
        <v>365.0271000000001</v>
      </c>
      <c r="DO29" s="33">
        <f>SUM(DO8:DO28)</f>
        <v>1999.7771000000002</v>
      </c>
      <c r="DP29" s="33">
        <f>SUM(DP8:DP28)</f>
        <v>91.51511579999999</v>
      </c>
      <c r="DQ29" s="33">
        <f>SUM(DQ8:DQ28)</f>
        <v>82.7653302</v>
      </c>
      <c r="DR29" s="18"/>
      <c r="DS29" s="33">
        <f>SUM(DS8:DS28)</f>
        <v>19080.75</v>
      </c>
      <c r="DT29" s="33">
        <f>SUM(DT8:DT28)</f>
        <v>4260.5847</v>
      </c>
      <c r="DU29" s="33">
        <f>SUM(DU8:DU28)</f>
        <v>23341.334699999996</v>
      </c>
      <c r="DV29" s="33">
        <f>SUM(DV8:DV28)</f>
        <v>1068.1615206000001</v>
      </c>
      <c r="DW29" s="33">
        <f>SUM(DW8:DW28)</f>
        <v>966.0343014</v>
      </c>
      <c r="DX29" s="18"/>
      <c r="DY29" s="33">
        <f>SUM(DY8:DY28)</f>
        <v>82733.625</v>
      </c>
      <c r="DZ29" s="33">
        <f>SUM(DZ8:DZ28)</f>
        <v>18473.782049999998</v>
      </c>
      <c r="EA29" s="33">
        <f>SUM(EA8:EA28)</f>
        <v>101207.40705000001</v>
      </c>
      <c r="EB29" s="33">
        <f>SUM(EB8:EB28)</f>
        <v>4631.519970899998</v>
      </c>
      <c r="EC29" s="33">
        <f>SUM(EC8:EC28)</f>
        <v>4188.6990621</v>
      </c>
      <c r="ED29" s="18"/>
      <c r="EE29" s="33">
        <f>SUM(EE8:EE28)</f>
        <v>21792.875</v>
      </c>
      <c r="EF29" s="33">
        <f>SUM(EF8:EF28)</f>
        <v>4866.181350000001</v>
      </c>
      <c r="EG29" s="33">
        <f>SUM(EG8:EG28)</f>
        <v>26659.056350000003</v>
      </c>
      <c r="EH29" s="33">
        <f>SUM(EH8:EH28)</f>
        <v>1219.9892823</v>
      </c>
      <c r="EI29" s="33">
        <f>SUM(EI8:EI28)</f>
        <v>1103.3457686999996</v>
      </c>
      <c r="EJ29" s="18"/>
      <c r="EK29" s="33">
        <f>SUM(EK8:EK28)</f>
        <v>459792.125</v>
      </c>
      <c r="EL29" s="33">
        <f>SUM(EL8:EL28)</f>
        <v>102668.04465</v>
      </c>
      <c r="EM29" s="33">
        <f>SUM(EM8:EM28)</f>
        <v>562460.1696499999</v>
      </c>
      <c r="EN29" s="33">
        <f>SUM(EN8:EN28)</f>
        <v>25739.672465699994</v>
      </c>
      <c r="EO29" s="33">
        <f>SUM(EO8:EO28)</f>
        <v>23278.6952433</v>
      </c>
      <c r="EP29" s="18"/>
      <c r="EQ29" s="33">
        <f>SUM(EQ8:EQ28)</f>
        <v>2896858.25</v>
      </c>
      <c r="ER29" s="33">
        <f>SUM(ER8:ER28)</f>
        <v>646846.1637</v>
      </c>
      <c r="ES29" s="33">
        <f>SUM(ES8:ES28)</f>
        <v>3543704.413700001</v>
      </c>
      <c r="ET29" s="33">
        <f>SUM(ET8:ET28)</f>
        <v>162169.33366259994</v>
      </c>
      <c r="EU29" s="33">
        <f>SUM(EU8:EU28)</f>
        <v>146664.2786994</v>
      </c>
      <c r="EV29" s="18"/>
      <c r="EW29" s="33">
        <f>SUM(EW8:EW28)</f>
        <v>121121</v>
      </c>
      <c r="EX29" s="33">
        <f>SUM(EX8:EX28)</f>
        <v>27045.3876</v>
      </c>
      <c r="EY29" s="33">
        <f>SUM(EY8:EY28)</f>
        <v>148166.38760000002</v>
      </c>
      <c r="EZ29" s="33">
        <f>SUM(EZ8:EZ28)</f>
        <v>6780.487744799998</v>
      </c>
      <c r="FA29" s="33">
        <f>SUM(FA8:FA28)</f>
        <v>6132.203431200002</v>
      </c>
      <c r="FB29" s="18"/>
      <c r="FC29" s="33">
        <f>SUM(FC8:FC28)</f>
        <v>0</v>
      </c>
      <c r="FD29" s="33">
        <f>SUM(FD8:FD28)</f>
        <v>0</v>
      </c>
      <c r="FE29" s="33">
        <f>SUM(FE8:FE28)</f>
        <v>0</v>
      </c>
      <c r="FF29" s="18"/>
      <c r="FG29" s="33">
        <f>SUM(FG8:FG28)</f>
        <v>0</v>
      </c>
    </row>
    <row r="30" ht="12.75" thickTop="1"/>
  </sheetData>
  <sheetProtection/>
  <printOptions/>
  <pageMargins left="0.7" right="0.7" top="0.75" bottom="0.75" header="0.3" footer="0.3"/>
  <pageSetup horizontalDpi="600" verticalDpi="600" orientation="landscape" scale="69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B43"/>
  <sheetViews>
    <sheetView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30" sqref="M30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8" hidden="1" customWidth="1"/>
    <col min="7" max="7" width="15.7109375" style="18" hidden="1" customWidth="1"/>
    <col min="8" max="8" width="3.7109375" style="18" hidden="1" customWidth="1"/>
    <col min="9" max="9" width="13.7109375" style="18" customWidth="1"/>
    <col min="10" max="10" width="15.421875" style="18" customWidth="1"/>
    <col min="11" max="11" width="17.8515625" style="18" customWidth="1"/>
    <col min="12" max="12" width="13.8515625" style="18" customWidth="1"/>
    <col min="13" max="13" width="16.421875" style="18" customWidth="1"/>
    <col min="14" max="14" width="3.7109375" style="18" customWidth="1"/>
    <col min="15" max="19" width="13.7109375" style="18" customWidth="1"/>
    <col min="20" max="20" width="3.421875" style="18" customWidth="1"/>
    <col min="21" max="22" width="13.7109375" style="18" customWidth="1"/>
    <col min="23" max="25" width="14.7109375" style="18" customWidth="1"/>
    <col min="26" max="26" width="3.7109375" style="18" customWidth="1"/>
    <col min="27" max="31" width="14.7109375" style="18" customWidth="1"/>
    <col min="32" max="32" width="3.7109375" style="18" customWidth="1"/>
    <col min="33" max="37" width="14.7109375" style="18" customWidth="1"/>
    <col min="38" max="38" width="3.7109375" style="18" customWidth="1"/>
    <col min="39" max="43" width="14.7109375" style="18" customWidth="1"/>
    <col min="44" max="44" width="3.7109375" style="18" customWidth="1"/>
    <col min="45" max="49" width="14.7109375" style="18" customWidth="1"/>
    <col min="50" max="50" width="3.8515625" style="18" customWidth="1"/>
    <col min="51" max="55" width="14.7109375" style="18" customWidth="1"/>
    <col min="56" max="56" width="3.7109375" style="18" customWidth="1"/>
    <col min="57" max="61" width="13.7109375" style="18" customWidth="1"/>
    <col min="62" max="62" width="3.7109375" style="0" customWidth="1"/>
    <col min="63" max="63" width="11.7109375" style="0" customWidth="1"/>
    <col min="64" max="64" width="12.7109375" style="0" customWidth="1"/>
    <col min="65" max="67" width="11.8515625" style="0" customWidth="1"/>
    <col min="68" max="68" width="3.7109375" style="0" customWidth="1"/>
    <col min="69" max="69" width="13.8515625" style="0" customWidth="1"/>
    <col min="70" max="73" width="13.7109375" style="0" customWidth="1"/>
    <col min="74" max="74" width="3.7109375" style="0" customWidth="1"/>
    <col min="75" max="79" width="13.710937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3.7109375" style="0" customWidth="1"/>
    <col min="93" max="97" width="13.7109375" style="0" customWidth="1"/>
    <col min="98" max="98" width="3.7109375" style="0" customWidth="1"/>
    <col min="99" max="103" width="13.7109375" style="0" customWidth="1"/>
    <col min="104" max="104" width="3.7109375" style="0" customWidth="1"/>
    <col min="105" max="109" width="13.7109375" style="0" customWidth="1"/>
    <col min="110" max="110" width="3.7109375" style="0" customWidth="1"/>
    <col min="111" max="115" width="13.7109375" style="0" customWidth="1"/>
    <col min="116" max="116" width="3.7109375" style="0" customWidth="1"/>
    <col min="117" max="121" width="13.7109375" style="0" customWidth="1"/>
    <col min="122" max="122" width="3.7109375" style="0" customWidth="1"/>
    <col min="123" max="127" width="13.7109375" style="0" customWidth="1"/>
    <col min="128" max="16384" width="14.421875" style="0" customWidth="1"/>
  </cols>
  <sheetData>
    <row r="1" spans="1:127" ht="12">
      <c r="A1" s="27"/>
      <c r="B1" s="13"/>
      <c r="C1" s="28"/>
      <c r="H1" s="28"/>
      <c r="I1" s="28" t="s">
        <v>6</v>
      </c>
      <c r="J1" s="19"/>
      <c r="L1"/>
      <c r="M1"/>
      <c r="N1" s="3"/>
      <c r="P1" s="28"/>
      <c r="Q1" s="28" t="s">
        <v>6</v>
      </c>
      <c r="R1" s="3"/>
      <c r="S1" s="3"/>
      <c r="U1" s="3"/>
      <c r="V1" s="3"/>
      <c r="W1" s="3"/>
      <c r="Z1" s="28"/>
      <c r="AA1" s="4"/>
      <c r="AB1" s="3"/>
      <c r="AD1" s="28"/>
      <c r="AE1" s="28"/>
      <c r="AF1" s="28" t="s">
        <v>6</v>
      </c>
      <c r="AG1" s="3"/>
      <c r="AI1" s="28"/>
      <c r="AJ1" s="4"/>
      <c r="AK1" s="4"/>
      <c r="AL1" s="3"/>
      <c r="AN1" s="28"/>
      <c r="AO1" s="3"/>
      <c r="AP1" s="3"/>
      <c r="AQ1" s="3"/>
      <c r="AS1" s="28"/>
      <c r="AT1" s="28" t="s">
        <v>6</v>
      </c>
      <c r="AU1" s="3"/>
      <c r="AX1" s="3"/>
      <c r="AY1" s="3"/>
      <c r="AZ1" s="3"/>
      <c r="BB1" s="28"/>
      <c r="BC1" s="28"/>
      <c r="BD1" s="3"/>
      <c r="BE1" s="3"/>
      <c r="BG1" s="28"/>
      <c r="BH1" s="28" t="s">
        <v>6</v>
      </c>
      <c r="BI1" s="28"/>
      <c r="BJ1" s="3"/>
      <c r="BK1" s="18"/>
      <c r="BL1" s="3"/>
      <c r="BM1" s="4"/>
      <c r="BN1" s="3"/>
      <c r="BO1" s="3"/>
      <c r="BP1" s="18"/>
      <c r="BQ1" s="28"/>
      <c r="BR1" s="3"/>
      <c r="BS1" s="3"/>
      <c r="BT1" s="18"/>
      <c r="BU1" s="18"/>
      <c r="BV1" s="28"/>
      <c r="BW1" s="28" t="s">
        <v>6</v>
      </c>
      <c r="BX1" s="3"/>
      <c r="BY1" s="18"/>
      <c r="BZ1" s="3"/>
      <c r="CA1" s="3"/>
      <c r="CB1" s="3"/>
      <c r="CC1" s="3"/>
      <c r="CD1" s="18"/>
      <c r="CE1" s="28"/>
      <c r="CF1" s="3"/>
      <c r="CG1" s="3"/>
      <c r="CH1" s="3"/>
      <c r="CI1" s="18"/>
      <c r="CJ1" s="28"/>
      <c r="CK1" s="28" t="s">
        <v>6</v>
      </c>
      <c r="CL1" s="3"/>
      <c r="CM1" s="3"/>
      <c r="CN1" s="18"/>
      <c r="CO1" s="3"/>
      <c r="CP1" s="4"/>
      <c r="CQ1" s="3"/>
      <c r="CR1" s="18"/>
      <c r="CS1" s="18"/>
      <c r="CT1" s="28"/>
      <c r="CU1" s="3"/>
      <c r="CV1" s="3"/>
      <c r="CW1" s="18"/>
      <c r="CX1" s="28"/>
      <c r="CY1" s="28"/>
      <c r="CZ1" s="28" t="s">
        <v>6</v>
      </c>
      <c r="DA1" s="3"/>
      <c r="DB1" s="18"/>
      <c r="DC1" s="3"/>
      <c r="DD1" s="3"/>
      <c r="DE1" s="3"/>
      <c r="DF1" s="3"/>
      <c r="DG1" s="18"/>
      <c r="DH1" s="28"/>
      <c r="DI1" s="3"/>
      <c r="DJ1" s="3"/>
      <c r="DK1" s="3"/>
      <c r="DL1" s="18"/>
      <c r="DM1" s="28"/>
      <c r="DN1" s="28" t="s">
        <v>6</v>
      </c>
      <c r="DO1" s="3"/>
      <c r="DP1" s="18"/>
      <c r="DQ1" s="18"/>
      <c r="DR1" s="28"/>
      <c r="DS1" s="3"/>
      <c r="DT1" s="3"/>
      <c r="DV1" s="28"/>
      <c r="DW1" s="28"/>
    </row>
    <row r="2" spans="1:127" ht="12">
      <c r="A2" s="27"/>
      <c r="B2" s="13"/>
      <c r="C2" s="28"/>
      <c r="H2" s="28" t="s">
        <v>57</v>
      </c>
      <c r="I2" s="19"/>
      <c r="J2" s="19"/>
      <c r="L2"/>
      <c r="M2"/>
      <c r="N2" s="3"/>
      <c r="P2" s="28" t="s">
        <v>57</v>
      </c>
      <c r="Q2" s="19"/>
      <c r="R2" s="3"/>
      <c r="S2" s="3"/>
      <c r="U2" s="3"/>
      <c r="V2" s="3"/>
      <c r="W2" s="3"/>
      <c r="Z2" s="28"/>
      <c r="AA2" s="4"/>
      <c r="AB2" s="3"/>
      <c r="AD2" s="28" t="s">
        <v>57</v>
      </c>
      <c r="AE2" s="28"/>
      <c r="AF2" s="19"/>
      <c r="AG2" s="3"/>
      <c r="AI2" s="28"/>
      <c r="AJ2" s="4"/>
      <c r="AK2" s="4"/>
      <c r="AL2" s="3"/>
      <c r="AN2" s="28"/>
      <c r="AO2" s="3"/>
      <c r="AP2" s="3"/>
      <c r="AQ2" s="3"/>
      <c r="AS2" s="28" t="s">
        <v>57</v>
      </c>
      <c r="AT2" s="19"/>
      <c r="AU2" s="3"/>
      <c r="AX2" s="3"/>
      <c r="AY2" s="3"/>
      <c r="AZ2" s="3"/>
      <c r="BB2" s="28"/>
      <c r="BC2" s="28"/>
      <c r="BD2" s="3"/>
      <c r="BE2" s="3"/>
      <c r="BG2" s="28" t="s">
        <v>57</v>
      </c>
      <c r="BH2" s="19"/>
      <c r="BI2" s="19"/>
      <c r="BJ2" s="3"/>
      <c r="BK2" s="18"/>
      <c r="BL2" s="3"/>
      <c r="BM2" s="4"/>
      <c r="BN2" s="3"/>
      <c r="BO2" s="3"/>
      <c r="BP2" s="18"/>
      <c r="BQ2" s="28"/>
      <c r="BR2" s="3"/>
      <c r="BS2" s="3"/>
      <c r="BT2" s="18"/>
      <c r="BU2" s="18"/>
      <c r="BV2" s="28" t="s">
        <v>57</v>
      </c>
      <c r="BW2" s="19"/>
      <c r="BX2" s="3"/>
      <c r="BY2" s="18"/>
      <c r="BZ2" s="3"/>
      <c r="CA2" s="3"/>
      <c r="CB2" s="3"/>
      <c r="CC2" s="3"/>
      <c r="CD2" s="18"/>
      <c r="CE2" s="28"/>
      <c r="CF2" s="3"/>
      <c r="CG2" s="3"/>
      <c r="CH2" s="3"/>
      <c r="CI2" s="18"/>
      <c r="CJ2" s="28" t="s">
        <v>57</v>
      </c>
      <c r="CK2" s="19"/>
      <c r="CL2" s="3"/>
      <c r="CM2" s="3"/>
      <c r="CN2" s="18"/>
      <c r="CO2" s="3"/>
      <c r="CP2" s="4"/>
      <c r="CQ2" s="3"/>
      <c r="CR2" s="18"/>
      <c r="CS2" s="18"/>
      <c r="CT2" s="28"/>
      <c r="CU2" s="3"/>
      <c r="CV2" s="3"/>
      <c r="CW2" s="18"/>
      <c r="CX2" s="28" t="s">
        <v>57</v>
      </c>
      <c r="CY2" s="28"/>
      <c r="CZ2" s="19"/>
      <c r="DA2" s="3"/>
      <c r="DB2" s="18"/>
      <c r="DC2" s="3"/>
      <c r="DD2" s="3"/>
      <c r="DE2" s="3"/>
      <c r="DF2" s="3"/>
      <c r="DG2" s="18"/>
      <c r="DH2" s="28"/>
      <c r="DI2" s="3"/>
      <c r="DJ2" s="3"/>
      <c r="DK2" s="3"/>
      <c r="DL2" s="18"/>
      <c r="DM2" s="28" t="s">
        <v>57</v>
      </c>
      <c r="DN2" s="19"/>
      <c r="DO2" s="3"/>
      <c r="DP2" s="18"/>
      <c r="DQ2" s="18"/>
      <c r="DR2" s="28"/>
      <c r="DS2" s="3"/>
      <c r="DT2" s="3"/>
      <c r="DV2" s="28"/>
      <c r="DW2" s="28"/>
    </row>
    <row r="3" spans="1:127" ht="12">
      <c r="A3" s="27"/>
      <c r="B3" s="13"/>
      <c r="C3" s="28"/>
      <c r="H3" s="26"/>
      <c r="I3" s="28" t="s">
        <v>7</v>
      </c>
      <c r="J3" s="19"/>
      <c r="L3"/>
      <c r="M3"/>
      <c r="N3" s="3"/>
      <c r="P3" s="26"/>
      <c r="Q3" s="28" t="s">
        <v>7</v>
      </c>
      <c r="R3" s="3"/>
      <c r="S3" s="3"/>
      <c r="U3" s="3"/>
      <c r="V3" s="3"/>
      <c r="W3" s="3"/>
      <c r="Z3" s="28"/>
      <c r="AA3" s="3"/>
      <c r="AB3" s="3"/>
      <c r="AD3" s="26"/>
      <c r="AE3" s="26"/>
      <c r="AF3" s="28" t="s">
        <v>7</v>
      </c>
      <c r="AG3" s="3"/>
      <c r="AJ3" s="3"/>
      <c r="AK3" s="3"/>
      <c r="AL3" s="3"/>
      <c r="AN3" s="28"/>
      <c r="AO3" s="3"/>
      <c r="AP3" s="3"/>
      <c r="AQ3" s="3"/>
      <c r="AS3" s="26"/>
      <c r="AT3" s="28" t="s">
        <v>7</v>
      </c>
      <c r="AU3" s="3"/>
      <c r="AX3" s="3"/>
      <c r="AY3" s="3"/>
      <c r="AZ3" s="3"/>
      <c r="BB3" s="28"/>
      <c r="BC3" s="28"/>
      <c r="BD3" s="3"/>
      <c r="BE3" s="3"/>
      <c r="BG3" s="26"/>
      <c r="BH3" s="28" t="s">
        <v>7</v>
      </c>
      <c r="BI3" s="28"/>
      <c r="BJ3" s="3"/>
      <c r="BK3" s="18"/>
      <c r="BL3" s="3"/>
      <c r="BM3" s="3"/>
      <c r="BN3" s="3"/>
      <c r="BO3" s="3"/>
      <c r="BP3" s="18"/>
      <c r="BQ3" s="28"/>
      <c r="BR3" s="3"/>
      <c r="BS3" s="3"/>
      <c r="BT3" s="18"/>
      <c r="BU3" s="18"/>
      <c r="BV3" s="26"/>
      <c r="BW3" s="28" t="s">
        <v>7</v>
      </c>
      <c r="BX3" s="3"/>
      <c r="BY3" s="18"/>
      <c r="BZ3" s="3"/>
      <c r="CA3" s="3"/>
      <c r="CB3" s="3"/>
      <c r="CC3" s="3"/>
      <c r="CD3" s="18"/>
      <c r="CE3" s="28"/>
      <c r="CF3" s="3"/>
      <c r="CG3" s="3"/>
      <c r="CH3" s="3"/>
      <c r="CI3" s="18"/>
      <c r="CJ3" s="26"/>
      <c r="CK3" s="28" t="s">
        <v>7</v>
      </c>
      <c r="CL3" s="3"/>
      <c r="CM3" s="3"/>
      <c r="CN3" s="18"/>
      <c r="CO3" s="3"/>
      <c r="CP3" s="3"/>
      <c r="CQ3" s="3"/>
      <c r="CR3" s="18"/>
      <c r="CS3" s="18"/>
      <c r="CT3" s="28"/>
      <c r="CU3" s="3"/>
      <c r="CV3" s="3"/>
      <c r="CW3" s="18"/>
      <c r="CX3" s="26"/>
      <c r="CY3" s="26"/>
      <c r="CZ3" s="28" t="s">
        <v>7</v>
      </c>
      <c r="DA3" s="3"/>
      <c r="DB3" s="18"/>
      <c r="DC3" s="3"/>
      <c r="DD3" s="3"/>
      <c r="DE3" s="3"/>
      <c r="DF3" s="3"/>
      <c r="DG3" s="18"/>
      <c r="DH3" s="28"/>
      <c r="DI3" s="3"/>
      <c r="DJ3" s="3"/>
      <c r="DK3" s="3"/>
      <c r="DL3" s="18"/>
      <c r="DM3" s="26"/>
      <c r="DN3" s="28" t="s">
        <v>7</v>
      </c>
      <c r="DO3" s="3"/>
      <c r="DP3" s="18"/>
      <c r="DQ3" s="18"/>
      <c r="DR3" s="28"/>
      <c r="DS3" s="3"/>
      <c r="DT3" s="3"/>
      <c r="DV3" s="28"/>
      <c r="DW3" s="28"/>
    </row>
    <row r="4" spans="1:61" ht="12">
      <c r="A4" s="27"/>
      <c r="B4" s="1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pans="1:127" ht="12">
      <c r="A5" s="5" t="s">
        <v>1</v>
      </c>
      <c r="C5" s="48" t="s">
        <v>58</v>
      </c>
      <c r="D5" s="44"/>
      <c r="E5" s="45"/>
      <c r="F5" s="51"/>
      <c r="G5" s="46"/>
      <c r="H5" s="25"/>
      <c r="I5" s="53" t="s">
        <v>63</v>
      </c>
      <c r="J5" s="21"/>
      <c r="K5" s="22"/>
      <c r="L5" s="24"/>
      <c r="M5" s="38"/>
      <c r="N5" s="25"/>
      <c r="O5" s="39" t="s">
        <v>35</v>
      </c>
      <c r="P5" s="21"/>
      <c r="Q5" s="22"/>
      <c r="R5" s="24"/>
      <c r="S5" s="38"/>
      <c r="T5" s="25"/>
      <c r="U5" s="39" t="s">
        <v>36</v>
      </c>
      <c r="V5" s="21"/>
      <c r="W5" s="22"/>
      <c r="X5" s="24"/>
      <c r="Y5" s="38"/>
      <c r="Z5" s="25"/>
      <c r="AA5" s="43" t="s">
        <v>37</v>
      </c>
      <c r="AB5" s="44"/>
      <c r="AC5" s="45"/>
      <c r="AD5" s="24"/>
      <c r="AE5" s="38"/>
      <c r="AF5" s="25"/>
      <c r="AG5" s="43" t="s">
        <v>38</v>
      </c>
      <c r="AH5" s="44"/>
      <c r="AI5" s="45"/>
      <c r="AJ5" s="24"/>
      <c r="AK5" s="38"/>
      <c r="AL5" s="25"/>
      <c r="AM5" s="40" t="s">
        <v>39</v>
      </c>
      <c r="AN5" s="41"/>
      <c r="AO5" s="42"/>
      <c r="AP5" s="24"/>
      <c r="AQ5" s="38"/>
      <c r="AR5" s="25"/>
      <c r="AS5" s="40" t="s">
        <v>40</v>
      </c>
      <c r="AT5" s="41"/>
      <c r="AU5" s="42"/>
      <c r="AV5" s="24"/>
      <c r="AW5" s="38"/>
      <c r="AX5" s="46"/>
      <c r="AY5" s="47" t="s">
        <v>41</v>
      </c>
      <c r="AZ5" s="44"/>
      <c r="BA5" s="45"/>
      <c r="BB5" s="24"/>
      <c r="BC5" s="38"/>
      <c r="BD5" s="25"/>
      <c r="BE5" s="47" t="s">
        <v>42</v>
      </c>
      <c r="BF5" s="44"/>
      <c r="BG5" s="45"/>
      <c r="BH5" s="24"/>
      <c r="BI5" s="38"/>
      <c r="BK5" s="47" t="s">
        <v>43</v>
      </c>
      <c r="BL5" s="44"/>
      <c r="BM5" s="45"/>
      <c r="BN5" s="24"/>
      <c r="BO5" s="38"/>
      <c r="BQ5" s="47" t="s">
        <v>44</v>
      </c>
      <c r="BR5" s="44"/>
      <c r="BS5" s="45"/>
      <c r="BT5" s="24"/>
      <c r="BU5" s="38"/>
      <c r="BW5" s="47" t="s">
        <v>45</v>
      </c>
      <c r="BX5" s="44"/>
      <c r="BY5" s="45"/>
      <c r="BZ5" s="24"/>
      <c r="CA5" s="38"/>
      <c r="CC5" s="47" t="s">
        <v>46</v>
      </c>
      <c r="CD5" s="44"/>
      <c r="CE5" s="45"/>
      <c r="CF5" s="24"/>
      <c r="CG5" s="38"/>
      <c r="CI5" s="47" t="s">
        <v>47</v>
      </c>
      <c r="CJ5" s="44"/>
      <c r="CK5" s="45"/>
      <c r="CL5" s="24"/>
      <c r="CM5" s="38"/>
      <c r="CO5" s="47" t="s">
        <v>48</v>
      </c>
      <c r="CP5" s="44"/>
      <c r="CQ5" s="45"/>
      <c r="CR5" s="24"/>
      <c r="CS5" s="38"/>
      <c r="CU5" s="47" t="s">
        <v>49</v>
      </c>
      <c r="CV5" s="44"/>
      <c r="CW5" s="45"/>
      <c r="CX5" s="24"/>
      <c r="CY5" s="38"/>
      <c r="DA5" s="47" t="s">
        <v>50</v>
      </c>
      <c r="DB5" s="44"/>
      <c r="DC5" s="45"/>
      <c r="DD5" s="24"/>
      <c r="DE5" s="38"/>
      <c r="DG5" s="47" t="s">
        <v>51</v>
      </c>
      <c r="DH5" s="44"/>
      <c r="DI5" s="45"/>
      <c r="DJ5" s="24"/>
      <c r="DK5" s="38"/>
      <c r="DM5" s="47" t="s">
        <v>52</v>
      </c>
      <c r="DN5" s="44"/>
      <c r="DO5" s="45"/>
      <c r="DP5" s="24"/>
      <c r="DQ5" s="38"/>
      <c r="DS5" s="47" t="s">
        <v>53</v>
      </c>
      <c r="DT5" s="44"/>
      <c r="DU5" s="45"/>
      <c r="DV5" s="24"/>
      <c r="DW5" s="38"/>
    </row>
    <row r="6" spans="1:127" s="1" customFormat="1" ht="12">
      <c r="A6" s="29" t="s">
        <v>3</v>
      </c>
      <c r="C6" s="52" t="s">
        <v>60</v>
      </c>
      <c r="D6" s="44"/>
      <c r="E6" s="45"/>
      <c r="F6" s="24" t="s">
        <v>55</v>
      </c>
      <c r="G6" s="24" t="s">
        <v>61</v>
      </c>
      <c r="H6" s="25"/>
      <c r="I6" s="23"/>
      <c r="J6" s="37">
        <f>P6+V6+AB6+AH6+AN6+AT6+AZ6+BF6+BL6+BR6+BX6+CD6+CJ6+CP6+CV6+DB6+DH6+DN6+DT6</f>
        <v>0.10100619999999999</v>
      </c>
      <c r="K6" s="22"/>
      <c r="L6" s="24" t="s">
        <v>55</v>
      </c>
      <c r="M6" s="24" t="s">
        <v>61</v>
      </c>
      <c r="N6" s="25"/>
      <c r="O6" s="23"/>
      <c r="P6" s="37">
        <v>0.010918</v>
      </c>
      <c r="Q6" s="22"/>
      <c r="R6" s="24" t="s">
        <v>55</v>
      </c>
      <c r="S6" s="24" t="s">
        <v>61</v>
      </c>
      <c r="T6" s="25"/>
      <c r="U6" s="23"/>
      <c r="V6" s="37">
        <v>0.0227367</v>
      </c>
      <c r="W6" s="22"/>
      <c r="X6" s="24" t="s">
        <v>55</v>
      </c>
      <c r="Y6" s="24" t="s">
        <v>61</v>
      </c>
      <c r="Z6" s="25"/>
      <c r="AA6" s="23"/>
      <c r="AB6" s="37">
        <v>0.0013518</v>
      </c>
      <c r="AC6" s="22"/>
      <c r="AD6" s="24" t="s">
        <v>55</v>
      </c>
      <c r="AE6" s="24" t="s">
        <v>61</v>
      </c>
      <c r="AF6" s="25"/>
      <c r="AG6" s="23"/>
      <c r="AH6" s="37">
        <v>0.00023</v>
      </c>
      <c r="AI6" s="22"/>
      <c r="AJ6" s="24" t="s">
        <v>55</v>
      </c>
      <c r="AK6" s="24" t="s">
        <v>61</v>
      </c>
      <c r="AL6" s="25"/>
      <c r="AM6" s="23"/>
      <c r="AN6" s="37">
        <v>0.045646</v>
      </c>
      <c r="AO6" s="22"/>
      <c r="AP6" s="24" t="s">
        <v>55</v>
      </c>
      <c r="AQ6" s="24" t="s">
        <v>61</v>
      </c>
      <c r="AR6" s="25"/>
      <c r="AS6" s="23"/>
      <c r="AT6" s="37">
        <v>0.0005393</v>
      </c>
      <c r="AU6" s="22"/>
      <c r="AV6" s="24" t="s">
        <v>55</v>
      </c>
      <c r="AW6" s="24" t="s">
        <v>61</v>
      </c>
      <c r="AX6" s="25"/>
      <c r="AY6" s="23"/>
      <c r="AZ6" s="37">
        <v>0.0018469</v>
      </c>
      <c r="BA6" s="22"/>
      <c r="BB6" s="24" t="s">
        <v>55</v>
      </c>
      <c r="BC6" s="24" t="s">
        <v>61</v>
      </c>
      <c r="BD6" s="25"/>
      <c r="BE6" s="23"/>
      <c r="BF6" s="37">
        <v>7.71E-05</v>
      </c>
      <c r="BG6" s="22"/>
      <c r="BH6" s="24" t="s">
        <v>55</v>
      </c>
      <c r="BI6" s="24" t="s">
        <v>61</v>
      </c>
      <c r="BK6" s="23"/>
      <c r="BL6" s="37">
        <v>0.0045607</v>
      </c>
      <c r="BM6" s="22"/>
      <c r="BN6" s="24" t="s">
        <v>55</v>
      </c>
      <c r="BO6" s="24" t="s">
        <v>61</v>
      </c>
      <c r="BQ6" s="23"/>
      <c r="BR6" s="37">
        <v>5.3E-06</v>
      </c>
      <c r="BS6" s="22"/>
      <c r="BT6" s="24" t="s">
        <v>55</v>
      </c>
      <c r="BU6" s="24" t="s">
        <v>61</v>
      </c>
      <c r="BW6" s="23"/>
      <c r="BX6" s="37">
        <v>0.0015032</v>
      </c>
      <c r="BY6" s="22"/>
      <c r="BZ6" s="24" t="s">
        <v>55</v>
      </c>
      <c r="CA6" s="24" t="s">
        <v>61</v>
      </c>
      <c r="CC6" s="23"/>
      <c r="CD6" s="37">
        <v>0.0001676</v>
      </c>
      <c r="CE6" s="22"/>
      <c r="CF6" s="24" t="s">
        <v>55</v>
      </c>
      <c r="CG6" s="24" t="s">
        <v>61</v>
      </c>
      <c r="CI6" s="23"/>
      <c r="CJ6" s="37">
        <v>0.0003019</v>
      </c>
      <c r="CK6" s="22"/>
      <c r="CL6" s="24" t="s">
        <v>55</v>
      </c>
      <c r="CM6" s="24" t="s">
        <v>61</v>
      </c>
      <c r="CO6" s="23"/>
      <c r="CP6" s="37">
        <v>0.0003017</v>
      </c>
      <c r="CQ6" s="22"/>
      <c r="CR6" s="24" t="s">
        <v>55</v>
      </c>
      <c r="CS6" s="24" t="s">
        <v>61</v>
      </c>
      <c r="CU6" s="23"/>
      <c r="CV6" s="37">
        <v>0.00149</v>
      </c>
      <c r="CW6" s="22"/>
      <c r="CX6" s="24" t="s">
        <v>55</v>
      </c>
      <c r="CY6" s="24" t="s">
        <v>61</v>
      </c>
      <c r="DA6" s="23"/>
      <c r="DB6" s="37">
        <v>0.0028098</v>
      </c>
      <c r="DC6" s="22"/>
      <c r="DD6" s="24" t="s">
        <v>55</v>
      </c>
      <c r="DE6" s="24" t="s">
        <v>61</v>
      </c>
      <c r="DG6" s="23"/>
      <c r="DH6" s="37">
        <v>0.0014966</v>
      </c>
      <c r="DI6" s="22"/>
      <c r="DJ6" s="24" t="s">
        <v>55</v>
      </c>
      <c r="DK6" s="24" t="s">
        <v>61</v>
      </c>
      <c r="DM6" s="23"/>
      <c r="DN6" s="37">
        <v>0.0022932</v>
      </c>
      <c r="DO6" s="22"/>
      <c r="DP6" s="24" t="s">
        <v>55</v>
      </c>
      <c r="DQ6" s="24" t="s">
        <v>61</v>
      </c>
      <c r="DS6" s="23"/>
      <c r="DT6" s="37">
        <v>0.0027304</v>
      </c>
      <c r="DU6" s="22"/>
      <c r="DV6" s="24" t="s">
        <v>55</v>
      </c>
      <c r="DW6" s="24" t="s">
        <v>61</v>
      </c>
    </row>
    <row r="7" spans="1:127" ht="12">
      <c r="A7" s="9"/>
      <c r="C7" s="24" t="s">
        <v>4</v>
      </c>
      <c r="D7" s="24" t="s">
        <v>5</v>
      </c>
      <c r="E7" s="24" t="s">
        <v>0</v>
      </c>
      <c r="F7" s="24" t="s">
        <v>56</v>
      </c>
      <c r="G7" s="24" t="s">
        <v>62</v>
      </c>
      <c r="H7" s="38"/>
      <c r="I7" s="24" t="s">
        <v>4</v>
      </c>
      <c r="J7" s="24" t="s">
        <v>5</v>
      </c>
      <c r="K7" s="24" t="s">
        <v>0</v>
      </c>
      <c r="L7" s="24" t="s">
        <v>56</v>
      </c>
      <c r="M7" s="24" t="s">
        <v>62</v>
      </c>
      <c r="N7" s="38"/>
      <c r="O7" s="24" t="s">
        <v>4</v>
      </c>
      <c r="P7" s="24" t="s">
        <v>5</v>
      </c>
      <c r="Q7" s="24" t="s">
        <v>0</v>
      </c>
      <c r="R7" s="24" t="s">
        <v>56</v>
      </c>
      <c r="S7" s="24" t="s">
        <v>62</v>
      </c>
      <c r="T7" s="38"/>
      <c r="U7" s="24" t="s">
        <v>4</v>
      </c>
      <c r="V7" s="24" t="s">
        <v>5</v>
      </c>
      <c r="W7" s="24" t="s">
        <v>0</v>
      </c>
      <c r="X7" s="24" t="s">
        <v>56</v>
      </c>
      <c r="Y7" s="24" t="s">
        <v>62</v>
      </c>
      <c r="Z7" s="38"/>
      <c r="AA7" s="24" t="s">
        <v>4</v>
      </c>
      <c r="AB7" s="24" t="s">
        <v>5</v>
      </c>
      <c r="AC7" s="24" t="s">
        <v>0</v>
      </c>
      <c r="AD7" s="24" t="s">
        <v>56</v>
      </c>
      <c r="AE7" s="24" t="s">
        <v>62</v>
      </c>
      <c r="AF7" s="38"/>
      <c r="AG7" s="24" t="s">
        <v>4</v>
      </c>
      <c r="AH7" s="24" t="s">
        <v>5</v>
      </c>
      <c r="AI7" s="24" t="s">
        <v>0</v>
      </c>
      <c r="AJ7" s="24" t="s">
        <v>56</v>
      </c>
      <c r="AK7" s="24" t="s">
        <v>62</v>
      </c>
      <c r="AL7" s="38"/>
      <c r="AM7" s="24" t="s">
        <v>4</v>
      </c>
      <c r="AN7" s="24" t="s">
        <v>5</v>
      </c>
      <c r="AO7" s="24" t="s">
        <v>0</v>
      </c>
      <c r="AP7" s="24" t="s">
        <v>56</v>
      </c>
      <c r="AQ7" s="24" t="s">
        <v>62</v>
      </c>
      <c r="AR7" s="38"/>
      <c r="AS7" s="24" t="s">
        <v>4</v>
      </c>
      <c r="AT7" s="24" t="s">
        <v>5</v>
      </c>
      <c r="AU7" s="24" t="s">
        <v>0</v>
      </c>
      <c r="AV7" s="24" t="s">
        <v>56</v>
      </c>
      <c r="AW7" s="24" t="s">
        <v>62</v>
      </c>
      <c r="AX7" s="38"/>
      <c r="AY7" s="24" t="s">
        <v>4</v>
      </c>
      <c r="AZ7" s="24" t="s">
        <v>5</v>
      </c>
      <c r="BA7" s="24" t="s">
        <v>0</v>
      </c>
      <c r="BB7" s="24" t="s">
        <v>56</v>
      </c>
      <c r="BC7" s="24" t="s">
        <v>62</v>
      </c>
      <c r="BD7" s="38"/>
      <c r="BE7" s="24" t="s">
        <v>4</v>
      </c>
      <c r="BF7" s="24" t="s">
        <v>5</v>
      </c>
      <c r="BG7" s="24" t="s">
        <v>0</v>
      </c>
      <c r="BH7" s="24" t="s">
        <v>56</v>
      </c>
      <c r="BI7" s="24" t="s">
        <v>62</v>
      </c>
      <c r="BK7" s="24" t="s">
        <v>4</v>
      </c>
      <c r="BL7" s="24" t="s">
        <v>5</v>
      </c>
      <c r="BM7" s="24" t="s">
        <v>0</v>
      </c>
      <c r="BN7" s="24" t="s">
        <v>56</v>
      </c>
      <c r="BO7" s="24" t="s">
        <v>62</v>
      </c>
      <c r="BQ7" s="24" t="s">
        <v>4</v>
      </c>
      <c r="BR7" s="24" t="s">
        <v>5</v>
      </c>
      <c r="BS7" s="24" t="s">
        <v>0</v>
      </c>
      <c r="BT7" s="24" t="s">
        <v>56</v>
      </c>
      <c r="BU7" s="24" t="s">
        <v>62</v>
      </c>
      <c r="BW7" s="24" t="s">
        <v>4</v>
      </c>
      <c r="BX7" s="24" t="s">
        <v>5</v>
      </c>
      <c r="BY7" s="24" t="s">
        <v>0</v>
      </c>
      <c r="BZ7" s="24" t="s">
        <v>56</v>
      </c>
      <c r="CA7" s="24" t="s">
        <v>62</v>
      </c>
      <c r="CC7" s="24" t="s">
        <v>4</v>
      </c>
      <c r="CD7" s="24" t="s">
        <v>5</v>
      </c>
      <c r="CE7" s="24" t="s">
        <v>0</v>
      </c>
      <c r="CF7" s="24" t="s">
        <v>56</v>
      </c>
      <c r="CG7" s="24" t="s">
        <v>62</v>
      </c>
      <c r="CI7" s="24" t="s">
        <v>4</v>
      </c>
      <c r="CJ7" s="24" t="s">
        <v>5</v>
      </c>
      <c r="CK7" s="24" t="s">
        <v>0</v>
      </c>
      <c r="CL7" s="24" t="s">
        <v>56</v>
      </c>
      <c r="CM7" s="24" t="s">
        <v>62</v>
      </c>
      <c r="CO7" s="24" t="s">
        <v>4</v>
      </c>
      <c r="CP7" s="24" t="s">
        <v>5</v>
      </c>
      <c r="CQ7" s="24" t="s">
        <v>0</v>
      </c>
      <c r="CR7" s="24" t="s">
        <v>56</v>
      </c>
      <c r="CS7" s="24" t="s">
        <v>62</v>
      </c>
      <c r="CU7" s="24" t="s">
        <v>4</v>
      </c>
      <c r="CV7" s="24" t="s">
        <v>5</v>
      </c>
      <c r="CW7" s="24" t="s">
        <v>0</v>
      </c>
      <c r="CX7" s="24" t="s">
        <v>56</v>
      </c>
      <c r="CY7" s="24" t="s">
        <v>62</v>
      </c>
      <c r="DA7" s="24" t="s">
        <v>4</v>
      </c>
      <c r="DB7" s="24" t="s">
        <v>5</v>
      </c>
      <c r="DC7" s="24" t="s">
        <v>0</v>
      </c>
      <c r="DD7" s="24" t="s">
        <v>56</v>
      </c>
      <c r="DE7" s="24" t="s">
        <v>62</v>
      </c>
      <c r="DG7" s="24" t="s">
        <v>4</v>
      </c>
      <c r="DH7" s="24" t="s">
        <v>5</v>
      </c>
      <c r="DI7" s="24" t="s">
        <v>0</v>
      </c>
      <c r="DJ7" s="24" t="s">
        <v>56</v>
      </c>
      <c r="DK7" s="24" t="s">
        <v>62</v>
      </c>
      <c r="DM7" s="24" t="s">
        <v>4</v>
      </c>
      <c r="DN7" s="24" t="s">
        <v>5</v>
      </c>
      <c r="DO7" s="24" t="s">
        <v>0</v>
      </c>
      <c r="DP7" s="24" t="s">
        <v>56</v>
      </c>
      <c r="DQ7" s="24" t="s">
        <v>62</v>
      </c>
      <c r="DS7" s="24" t="s">
        <v>4</v>
      </c>
      <c r="DT7" s="24" t="s">
        <v>5</v>
      </c>
      <c r="DU7" s="24" t="s">
        <v>0</v>
      </c>
      <c r="DV7" s="24" t="s">
        <v>56</v>
      </c>
      <c r="DW7" s="24" t="s">
        <v>62</v>
      </c>
    </row>
    <row r="8" spans="1:132" ht="12">
      <c r="A8" s="2">
        <v>41183</v>
      </c>
      <c r="C8" s="19"/>
      <c r="D8" s="19">
        <v>281850</v>
      </c>
      <c r="E8" s="19">
        <f aca="true" t="shared" si="0" ref="E8:E27">C8+D8</f>
        <v>281850</v>
      </c>
      <c r="F8" s="19">
        <v>45485</v>
      </c>
      <c r="G8" s="19">
        <v>41136</v>
      </c>
      <c r="H8" s="19"/>
      <c r="I8" s="54"/>
      <c r="J8" s="54">
        <f aca="true" t="shared" si="1" ref="J8:J27">P8+V8+AB8+AH8+AN8+AT8+AZ8+BF8+BL8+BR8+BX8+CD8+CJ8+CP8+CV8+DB8+DH8+DN8+DT8</f>
        <v>28468.597469999997</v>
      </c>
      <c r="K8" s="54">
        <f aca="true" t="shared" si="2" ref="K8:K27">I8+J8</f>
        <v>28468.597469999997</v>
      </c>
      <c r="L8" s="54">
        <f aca="true" t="shared" si="3" ref="L8:L27">R8+X8+AD8+AJ8+AP8+AV8+BB8+BH8+BN8+BT8+BZ8+CF8+CL8+CR8+CX8+DD8+DJ8+DP8+DV8</f>
        <v>4594.267007</v>
      </c>
      <c r="M8" s="54">
        <f aca="true" t="shared" si="4" ref="M8:M27">S8+Y8+AE8+AK8+AQ8+AW8+BC8+BI8+BO8+BU8+CA8+CG8+CM8+CS8+CY8+DE8+DK8+DQ8+DW8</f>
        <v>4154.991043200001</v>
      </c>
      <c r="N8" s="55"/>
      <c r="O8" s="54"/>
      <c r="P8" s="56">
        <f aca="true" t="shared" si="5" ref="P8:P27">+P$6*D8</f>
        <v>3077.2383</v>
      </c>
      <c r="Q8" s="54">
        <f aca="true" t="shared" si="6" ref="Q8:Q27">O8+P8</f>
        <v>3077.2383</v>
      </c>
      <c r="R8" s="54">
        <f aca="true" t="shared" si="7" ref="R8:R27">P$6*$F8</f>
        <v>496.60523</v>
      </c>
      <c r="S8" s="54">
        <f aca="true" t="shared" si="8" ref="S8:S27">P$6*$G8</f>
        <v>449.12284800000003</v>
      </c>
      <c r="T8" s="54"/>
      <c r="U8" s="54"/>
      <c r="V8" s="56">
        <f aca="true" t="shared" si="9" ref="V8:V27">V$6*D8</f>
        <v>6408.338895</v>
      </c>
      <c r="W8" s="54">
        <f aca="true" t="shared" si="10" ref="W8:W27">U8+V8</f>
        <v>6408.338895</v>
      </c>
      <c r="X8" s="54">
        <f aca="true" t="shared" si="11" ref="X8:X27">V$6*$F8</f>
        <v>1034.1787995</v>
      </c>
      <c r="Y8" s="54">
        <f aca="true" t="shared" si="12" ref="Y8:Y27">V$6*$G8</f>
        <v>935.2968911999999</v>
      </c>
      <c r="Z8" s="54"/>
      <c r="AA8" s="54"/>
      <c r="AB8" s="56">
        <f aca="true" t="shared" si="13" ref="AB8:AB27">AB$6*D8</f>
        <v>381.00483</v>
      </c>
      <c r="AC8" s="54">
        <f aca="true" t="shared" si="14" ref="AC8:AC27">AA8+AB8</f>
        <v>381.00483</v>
      </c>
      <c r="AD8" s="54">
        <f aca="true" t="shared" si="15" ref="AD8:AD27">AB$6*$F8</f>
        <v>61.486623</v>
      </c>
      <c r="AE8" s="54">
        <f aca="true" t="shared" si="16" ref="AE8:AE27">AB$6*$G8</f>
        <v>55.6076448</v>
      </c>
      <c r="AF8" s="54"/>
      <c r="AG8" s="54"/>
      <c r="AH8" s="56">
        <f aca="true" t="shared" si="17" ref="AH8:AH27">AH$6*D8</f>
        <v>64.8255</v>
      </c>
      <c r="AI8" s="54">
        <f aca="true" t="shared" si="18" ref="AI8:AI27">AG8+AH8</f>
        <v>64.8255</v>
      </c>
      <c r="AJ8" s="54">
        <f aca="true" t="shared" si="19" ref="AJ8:AJ27">AH$6*$F8</f>
        <v>10.46155</v>
      </c>
      <c r="AK8" s="54">
        <f aca="true" t="shared" si="20" ref="AK8:AK27">AH$6*$G8</f>
        <v>9.46128</v>
      </c>
      <c r="AL8" s="54"/>
      <c r="AM8" s="54"/>
      <c r="AN8" s="56">
        <f aca="true" t="shared" si="21" ref="AN8:AN27">AN$6*D8</f>
        <v>12865.3251</v>
      </c>
      <c r="AO8" s="54">
        <f aca="true" t="shared" si="22" ref="AO8:AO27">AM8+AN8</f>
        <v>12865.3251</v>
      </c>
      <c r="AP8" s="54">
        <f aca="true" t="shared" si="23" ref="AP8:AP27">AN$6*$F8</f>
        <v>2076.20831</v>
      </c>
      <c r="AQ8" s="54">
        <f aca="true" t="shared" si="24" ref="AQ8:AQ27">AN$6*$G8</f>
        <v>1877.6938559999999</v>
      </c>
      <c r="AR8" s="54"/>
      <c r="AS8" s="54"/>
      <c r="AT8" s="56">
        <f aca="true" t="shared" si="25" ref="AT8:AT27">AT$6*D8</f>
        <v>152.00170500000002</v>
      </c>
      <c r="AU8" s="54">
        <f aca="true" t="shared" si="26" ref="AU8:AU27">AS8+AT8</f>
        <v>152.00170500000002</v>
      </c>
      <c r="AV8" s="54">
        <f aca="true" t="shared" si="27" ref="AV8:AV27">AT$6*$F8</f>
        <v>24.5300605</v>
      </c>
      <c r="AW8" s="54">
        <f aca="true" t="shared" si="28" ref="AW8:AW27">AT$6*$G8</f>
        <v>22.1846448</v>
      </c>
      <c r="AX8" s="54"/>
      <c r="AY8" s="54"/>
      <c r="AZ8" s="56">
        <f aca="true" t="shared" si="29" ref="AZ8:AZ27">AZ$6*D8</f>
        <v>520.548765</v>
      </c>
      <c r="BA8" s="54">
        <f aca="true" t="shared" si="30" ref="BA8:BA27">AY8+AZ8</f>
        <v>520.548765</v>
      </c>
      <c r="BB8" s="54">
        <f aca="true" t="shared" si="31" ref="BB8:BB27">AZ$6*$F8</f>
        <v>84.0062465</v>
      </c>
      <c r="BC8" s="54">
        <f aca="true" t="shared" si="32" ref="BC8:BC27">AZ$6*$G8</f>
        <v>75.9740784</v>
      </c>
      <c r="BD8" s="54"/>
      <c r="BE8" s="54"/>
      <c r="BF8" s="56">
        <f aca="true" t="shared" si="33" ref="BF8:BF27">BF$6*D8</f>
        <v>21.730635</v>
      </c>
      <c r="BG8" s="54">
        <f aca="true" t="shared" si="34" ref="BG8:BG27">BE8+BF8</f>
        <v>21.730635</v>
      </c>
      <c r="BH8" s="54">
        <f aca="true" t="shared" si="35" ref="BH8:BH27">BF$6*$F8</f>
        <v>3.5068935000000003</v>
      </c>
      <c r="BI8" s="54">
        <f aca="true" t="shared" si="36" ref="BI8:BI27">BF$6*$G8</f>
        <v>3.1715856000000002</v>
      </c>
      <c r="BJ8" s="55"/>
      <c r="BK8" s="54"/>
      <c r="BL8" s="56">
        <f aca="true" t="shared" si="37" ref="BL8:BL27">BL$6*D8</f>
        <v>1285.433295</v>
      </c>
      <c r="BM8" s="54">
        <f aca="true" t="shared" si="38" ref="BM8:BM27">BK8+BL8</f>
        <v>1285.433295</v>
      </c>
      <c r="BN8" s="54">
        <f aca="true" t="shared" si="39" ref="BN8:BN27">BL$6*$F8</f>
        <v>207.4434395</v>
      </c>
      <c r="BO8" s="54">
        <f aca="true" t="shared" si="40" ref="BO8:BO27">BL$6*$G8</f>
        <v>187.6089552</v>
      </c>
      <c r="BP8" s="55"/>
      <c r="BQ8" s="54"/>
      <c r="BR8" s="56">
        <f aca="true" t="shared" si="41" ref="BR8:BR27">BR$6*D8</f>
        <v>1.493805</v>
      </c>
      <c r="BS8" s="54">
        <f aca="true" t="shared" si="42" ref="BS8:BS27">SUM(BQ8:BR8)</f>
        <v>1.493805</v>
      </c>
      <c r="BT8" s="54">
        <f aca="true" t="shared" si="43" ref="BT8:BT27">BR$6*$F8</f>
        <v>0.2410705</v>
      </c>
      <c r="BU8" s="54">
        <f aca="true" t="shared" si="44" ref="BU8:BU27">BR$6*$G8</f>
        <v>0.21802080000000001</v>
      </c>
      <c r="BV8" s="55"/>
      <c r="BW8" s="54"/>
      <c r="BX8" s="56">
        <f aca="true" t="shared" si="45" ref="BX8:BX27">BX$6*D8</f>
        <v>423.67692</v>
      </c>
      <c r="BY8" s="54">
        <f aca="true" t="shared" si="46" ref="BY8:BY27">BW8+BX8</f>
        <v>423.67692</v>
      </c>
      <c r="BZ8" s="54">
        <f aca="true" t="shared" si="47" ref="BZ8:BZ27">BX$6*$F8</f>
        <v>68.373052</v>
      </c>
      <c r="CA8" s="54">
        <f aca="true" t="shared" si="48" ref="CA8:CA27">BX$6*$G8</f>
        <v>61.8356352</v>
      </c>
      <c r="CB8" s="55"/>
      <c r="CC8" s="54"/>
      <c r="CD8" s="56">
        <f aca="true" t="shared" si="49" ref="CD8:CD27">CD$6*D8</f>
        <v>47.238060000000004</v>
      </c>
      <c r="CE8" s="54">
        <f aca="true" t="shared" si="50" ref="CE8:CE27">CC8+CD8</f>
        <v>47.238060000000004</v>
      </c>
      <c r="CF8" s="54">
        <f aca="true" t="shared" si="51" ref="CF8:CF27">CD$6*$F8</f>
        <v>7.623286</v>
      </c>
      <c r="CG8" s="54">
        <f aca="true" t="shared" si="52" ref="CG8:CG27">CD$6*$G8</f>
        <v>6.8943936</v>
      </c>
      <c r="CH8" s="55"/>
      <c r="CI8" s="54"/>
      <c r="CJ8" s="56">
        <f aca="true" t="shared" si="53" ref="CJ8:CJ27">CJ$6*D8</f>
        <v>85.09051500000001</v>
      </c>
      <c r="CK8" s="54">
        <f aca="true" t="shared" si="54" ref="CK8:CK27">CI8+CJ8</f>
        <v>85.09051500000001</v>
      </c>
      <c r="CL8" s="54">
        <f aca="true" t="shared" si="55" ref="CL8:CL27">CJ$6*$F8</f>
        <v>13.7319215</v>
      </c>
      <c r="CM8" s="54">
        <f aca="true" t="shared" si="56" ref="CM8:CM27">CJ$6*$G8</f>
        <v>12.418958400000001</v>
      </c>
      <c r="CN8" s="55"/>
      <c r="CO8" s="54"/>
      <c r="CP8" s="56">
        <f aca="true" t="shared" si="57" ref="CP8:CP27">CP$6*D8</f>
        <v>85.03414500000001</v>
      </c>
      <c r="CQ8" s="54">
        <f aca="true" t="shared" si="58" ref="CQ8:CQ27">CO8+CP8</f>
        <v>85.03414500000001</v>
      </c>
      <c r="CR8" s="54">
        <f aca="true" t="shared" si="59" ref="CR8:CR27">CP$6*$F8</f>
        <v>13.722824500000002</v>
      </c>
      <c r="CS8" s="54">
        <f aca="true" t="shared" si="60" ref="CS8:CS27">CP$6*$G8</f>
        <v>12.4107312</v>
      </c>
      <c r="CT8" s="55"/>
      <c r="CU8" s="54"/>
      <c r="CV8" s="56">
        <f aca="true" t="shared" si="61" ref="CV8:CV27">CV$6*D8</f>
        <v>419.9565</v>
      </c>
      <c r="CW8" s="54">
        <f aca="true" t="shared" si="62" ref="CW8:CW27">CU8+CV8</f>
        <v>419.9565</v>
      </c>
      <c r="CX8" s="54">
        <f aca="true" t="shared" si="63" ref="CX8:CX27">CV$6*$F8</f>
        <v>67.77265</v>
      </c>
      <c r="CY8" s="54">
        <f aca="true" t="shared" si="64" ref="CY8:CY27">CV$6*$G8</f>
        <v>61.29264</v>
      </c>
      <c r="CZ8" s="55"/>
      <c r="DA8" s="54"/>
      <c r="DB8" s="56">
        <f aca="true" t="shared" si="65" ref="DB8:DB27">DB$6*D8</f>
        <v>791.94213</v>
      </c>
      <c r="DC8" s="54">
        <f aca="true" t="shared" si="66" ref="DC8:DC27">DA8+DB8</f>
        <v>791.94213</v>
      </c>
      <c r="DD8" s="54">
        <f aca="true" t="shared" si="67" ref="DD8:DD27">DB$6*$F8</f>
        <v>127.803753</v>
      </c>
      <c r="DE8" s="54">
        <f aca="true" t="shared" si="68" ref="DE8:DE27">DB$6*$G8</f>
        <v>115.5839328</v>
      </c>
      <c r="DF8" s="55"/>
      <c r="DG8" s="54"/>
      <c r="DH8" s="56">
        <f aca="true" t="shared" si="69" ref="DH8:DH27">DH$6*D8</f>
        <v>421.81671</v>
      </c>
      <c r="DI8" s="54">
        <f aca="true" t="shared" si="70" ref="DI8:DI27">DG8+DH8</f>
        <v>421.81671</v>
      </c>
      <c r="DJ8" s="54">
        <f aca="true" t="shared" si="71" ref="DJ8:DJ27">DH$6*$F8</f>
        <v>68.072851</v>
      </c>
      <c r="DK8" s="54">
        <f aca="true" t="shared" si="72" ref="DK8:DK27">DH$6*$G8</f>
        <v>61.5641376</v>
      </c>
      <c r="DL8" s="55"/>
      <c r="DM8" s="54"/>
      <c r="DN8" s="56">
        <f aca="true" t="shared" si="73" ref="DN8:DN27">DN$6*D8</f>
        <v>646.33842</v>
      </c>
      <c r="DO8" s="54">
        <f aca="true" t="shared" si="74" ref="DO8:DO27">DM8+DN8</f>
        <v>646.33842</v>
      </c>
      <c r="DP8" s="54">
        <f aca="true" t="shared" si="75" ref="DP8:DP27">DN$6*$F8</f>
        <v>104.306202</v>
      </c>
      <c r="DQ8" s="54">
        <f aca="true" t="shared" si="76" ref="DQ8:DQ27">DN$6*$G8</f>
        <v>94.3330752</v>
      </c>
      <c r="DR8" s="55"/>
      <c r="DS8" s="54"/>
      <c r="DT8" s="56">
        <f aca="true" t="shared" si="77" ref="DT8:DT27">DT$6*D8</f>
        <v>769.56324</v>
      </c>
      <c r="DU8" s="54">
        <f aca="true" t="shared" si="78" ref="DU8:DU27">DS8+DT8</f>
        <v>769.56324</v>
      </c>
      <c r="DV8" s="54">
        <f aca="true" t="shared" si="79" ref="DV8:DV27">DT$6*$F8</f>
        <v>124.192244</v>
      </c>
      <c r="DW8" s="54">
        <f aca="true" t="shared" si="80" ref="DW8:DW27">DT$6*$G8</f>
        <v>112.3177344</v>
      </c>
      <c r="DX8" s="55"/>
      <c r="DY8" s="55"/>
      <c r="DZ8" s="55"/>
      <c r="EA8" s="55"/>
      <c r="EB8" s="55"/>
    </row>
    <row r="9" spans="1:132" ht="12">
      <c r="A9" s="2">
        <v>41365</v>
      </c>
      <c r="C9" s="19">
        <v>45000</v>
      </c>
      <c r="D9" s="19">
        <v>281850</v>
      </c>
      <c r="E9" s="19">
        <f t="shared" si="0"/>
        <v>326850</v>
      </c>
      <c r="F9" s="19">
        <v>45485</v>
      </c>
      <c r="G9" s="19">
        <v>41136</v>
      </c>
      <c r="H9" s="19"/>
      <c r="I9" s="54">
        <f>O9+U9+AA9+AG9+AM9+AS9+AY9+BE9+BK9+BQ9+BW9+CC9+CI9+CO9+CU9+DA9+DG9+DM9+DS9</f>
        <v>4545.2789999999995</v>
      </c>
      <c r="J9" s="54">
        <f t="shared" si="1"/>
        <v>28468.597469999997</v>
      </c>
      <c r="K9" s="54">
        <f t="shared" si="2"/>
        <v>33013.876469999996</v>
      </c>
      <c r="L9" s="54">
        <f t="shared" si="3"/>
        <v>4594.267007</v>
      </c>
      <c r="M9" s="54">
        <f t="shared" si="4"/>
        <v>4154.991043200001</v>
      </c>
      <c r="N9" s="55"/>
      <c r="O9" s="54">
        <f aca="true" t="shared" si="81" ref="O9:O27">P$6*C9</f>
        <v>491.31</v>
      </c>
      <c r="P9" s="56">
        <f t="shared" si="5"/>
        <v>3077.2383</v>
      </c>
      <c r="Q9" s="54">
        <f t="shared" si="6"/>
        <v>3568.5483</v>
      </c>
      <c r="R9" s="54">
        <f t="shared" si="7"/>
        <v>496.60523</v>
      </c>
      <c r="S9" s="54">
        <f t="shared" si="8"/>
        <v>449.12284800000003</v>
      </c>
      <c r="T9" s="54"/>
      <c r="U9" s="54">
        <f aca="true" t="shared" si="82" ref="U9:U27">C9*V$6</f>
        <v>1023.1514999999999</v>
      </c>
      <c r="V9" s="56">
        <f t="shared" si="9"/>
        <v>6408.338895</v>
      </c>
      <c r="W9" s="54">
        <f t="shared" si="10"/>
        <v>7431.490395</v>
      </c>
      <c r="X9" s="54">
        <f t="shared" si="11"/>
        <v>1034.1787995</v>
      </c>
      <c r="Y9" s="54">
        <f t="shared" si="12"/>
        <v>935.2968911999999</v>
      </c>
      <c r="Z9" s="54"/>
      <c r="AA9" s="54">
        <f aca="true" t="shared" si="83" ref="AA9:AA27">AB$6*C9</f>
        <v>60.831</v>
      </c>
      <c r="AB9" s="56">
        <f t="shared" si="13"/>
        <v>381.00483</v>
      </c>
      <c r="AC9" s="54">
        <f t="shared" si="14"/>
        <v>441.83583000000004</v>
      </c>
      <c r="AD9" s="54">
        <f t="shared" si="15"/>
        <v>61.486623</v>
      </c>
      <c r="AE9" s="54">
        <f t="shared" si="16"/>
        <v>55.6076448</v>
      </c>
      <c r="AF9" s="54"/>
      <c r="AG9" s="54">
        <f aca="true" t="shared" si="84" ref="AG9:AG27">+AH$6*C9</f>
        <v>10.35</v>
      </c>
      <c r="AH9" s="56">
        <f t="shared" si="17"/>
        <v>64.8255</v>
      </c>
      <c r="AI9" s="54">
        <f t="shared" si="18"/>
        <v>75.1755</v>
      </c>
      <c r="AJ9" s="54">
        <f t="shared" si="19"/>
        <v>10.46155</v>
      </c>
      <c r="AK9" s="54">
        <f t="shared" si="20"/>
        <v>9.46128</v>
      </c>
      <c r="AL9" s="54"/>
      <c r="AM9" s="54">
        <f aca="true" t="shared" si="85" ref="AM9:AM27">AN$6*C9</f>
        <v>2054.07</v>
      </c>
      <c r="AN9" s="56">
        <f t="shared" si="21"/>
        <v>12865.3251</v>
      </c>
      <c r="AO9" s="54">
        <f t="shared" si="22"/>
        <v>14919.3951</v>
      </c>
      <c r="AP9" s="54">
        <f t="shared" si="23"/>
        <v>2076.20831</v>
      </c>
      <c r="AQ9" s="54">
        <f t="shared" si="24"/>
        <v>1877.6938559999999</v>
      </c>
      <c r="AR9" s="54"/>
      <c r="AS9" s="54">
        <f aca="true" t="shared" si="86" ref="AS9:AS27">AT$6*C9</f>
        <v>24.268500000000003</v>
      </c>
      <c r="AT9" s="56">
        <f t="shared" si="25"/>
        <v>152.00170500000002</v>
      </c>
      <c r="AU9" s="54">
        <f t="shared" si="26"/>
        <v>176.27020500000003</v>
      </c>
      <c r="AV9" s="54">
        <f t="shared" si="27"/>
        <v>24.5300605</v>
      </c>
      <c r="AW9" s="54">
        <f t="shared" si="28"/>
        <v>22.1846448</v>
      </c>
      <c r="AX9" s="54"/>
      <c r="AY9" s="54">
        <f aca="true" t="shared" si="87" ref="AY9:AY27">+AZ$6*C9</f>
        <v>83.1105</v>
      </c>
      <c r="AZ9" s="56">
        <f t="shared" si="29"/>
        <v>520.548765</v>
      </c>
      <c r="BA9" s="54">
        <f t="shared" si="30"/>
        <v>603.659265</v>
      </c>
      <c r="BB9" s="54">
        <f t="shared" si="31"/>
        <v>84.0062465</v>
      </c>
      <c r="BC9" s="54">
        <f t="shared" si="32"/>
        <v>75.9740784</v>
      </c>
      <c r="BD9" s="54"/>
      <c r="BE9" s="54">
        <f aca="true" t="shared" si="88" ref="BE9:BE27">BF$6*C9</f>
        <v>3.4695</v>
      </c>
      <c r="BF9" s="56">
        <f t="shared" si="33"/>
        <v>21.730635</v>
      </c>
      <c r="BG9" s="54">
        <f t="shared" si="34"/>
        <v>25.200135</v>
      </c>
      <c r="BH9" s="54">
        <f t="shared" si="35"/>
        <v>3.5068935000000003</v>
      </c>
      <c r="BI9" s="54">
        <f t="shared" si="36"/>
        <v>3.1715856000000002</v>
      </c>
      <c r="BJ9" s="55"/>
      <c r="BK9" s="54">
        <f aca="true" t="shared" si="89" ref="BK9:BK27">BL$6*C9</f>
        <v>205.2315</v>
      </c>
      <c r="BL9" s="56">
        <f t="shared" si="37"/>
        <v>1285.433295</v>
      </c>
      <c r="BM9" s="54">
        <f t="shared" si="38"/>
        <v>1490.6647950000001</v>
      </c>
      <c r="BN9" s="54">
        <f t="shared" si="39"/>
        <v>207.4434395</v>
      </c>
      <c r="BO9" s="54">
        <f t="shared" si="40"/>
        <v>187.6089552</v>
      </c>
      <c r="BP9" s="55"/>
      <c r="BQ9" s="54">
        <f aca="true" t="shared" si="90" ref="BQ9:BQ27">BR$6*C9</f>
        <v>0.2385</v>
      </c>
      <c r="BR9" s="56">
        <f t="shared" si="41"/>
        <v>1.493805</v>
      </c>
      <c r="BS9" s="54">
        <f t="shared" si="42"/>
        <v>1.732305</v>
      </c>
      <c r="BT9" s="54">
        <f t="shared" si="43"/>
        <v>0.2410705</v>
      </c>
      <c r="BU9" s="54">
        <f t="shared" si="44"/>
        <v>0.21802080000000001</v>
      </c>
      <c r="BV9" s="55"/>
      <c r="BW9" s="54">
        <f aca="true" t="shared" si="91" ref="BW9:BW27">BX$6*C9</f>
        <v>67.64399999999999</v>
      </c>
      <c r="BX9" s="56">
        <f t="shared" si="45"/>
        <v>423.67692</v>
      </c>
      <c r="BY9" s="54">
        <f t="shared" si="46"/>
        <v>491.32092</v>
      </c>
      <c r="BZ9" s="54">
        <f t="shared" si="47"/>
        <v>68.373052</v>
      </c>
      <c r="CA9" s="54">
        <f t="shared" si="48"/>
        <v>61.8356352</v>
      </c>
      <c r="CB9" s="55"/>
      <c r="CC9" s="54">
        <f aca="true" t="shared" si="92" ref="CC9:CC27">CD$6*C9</f>
        <v>7.542000000000001</v>
      </c>
      <c r="CD9" s="56">
        <f t="shared" si="49"/>
        <v>47.238060000000004</v>
      </c>
      <c r="CE9" s="54">
        <f t="shared" si="50"/>
        <v>54.780060000000006</v>
      </c>
      <c r="CF9" s="54">
        <f t="shared" si="51"/>
        <v>7.623286</v>
      </c>
      <c r="CG9" s="54">
        <f t="shared" si="52"/>
        <v>6.8943936</v>
      </c>
      <c r="CH9" s="55"/>
      <c r="CI9" s="54">
        <f aca="true" t="shared" si="93" ref="CI9:CI27">CJ$6*C9</f>
        <v>13.585500000000001</v>
      </c>
      <c r="CJ9" s="56">
        <f t="shared" si="53"/>
        <v>85.09051500000001</v>
      </c>
      <c r="CK9" s="54">
        <f t="shared" si="54"/>
        <v>98.676015</v>
      </c>
      <c r="CL9" s="54">
        <f t="shared" si="55"/>
        <v>13.7319215</v>
      </c>
      <c r="CM9" s="54">
        <f t="shared" si="56"/>
        <v>12.418958400000001</v>
      </c>
      <c r="CN9" s="55"/>
      <c r="CO9" s="54">
        <f aca="true" t="shared" si="94" ref="CO9:CO27">CP$6*C9</f>
        <v>13.576500000000001</v>
      </c>
      <c r="CP9" s="56">
        <f t="shared" si="57"/>
        <v>85.03414500000001</v>
      </c>
      <c r="CQ9" s="54">
        <f t="shared" si="58"/>
        <v>98.610645</v>
      </c>
      <c r="CR9" s="54">
        <f t="shared" si="59"/>
        <v>13.722824500000002</v>
      </c>
      <c r="CS9" s="54">
        <f t="shared" si="60"/>
        <v>12.4107312</v>
      </c>
      <c r="CT9" s="55"/>
      <c r="CU9" s="54">
        <f aca="true" t="shared" si="95" ref="CU9:CU27">CV$6*C9</f>
        <v>67.05</v>
      </c>
      <c r="CV9" s="56">
        <f t="shared" si="61"/>
        <v>419.9565</v>
      </c>
      <c r="CW9" s="54">
        <f t="shared" si="62"/>
        <v>487.0065</v>
      </c>
      <c r="CX9" s="54">
        <f t="shared" si="63"/>
        <v>67.77265</v>
      </c>
      <c r="CY9" s="54">
        <f t="shared" si="64"/>
        <v>61.29264</v>
      </c>
      <c r="CZ9" s="55"/>
      <c r="DA9" s="54">
        <f aca="true" t="shared" si="96" ref="DA9:DA27">DB$6*C9</f>
        <v>126.44099999999999</v>
      </c>
      <c r="DB9" s="56">
        <f t="shared" si="65"/>
        <v>791.94213</v>
      </c>
      <c r="DC9" s="54">
        <f t="shared" si="66"/>
        <v>918.38313</v>
      </c>
      <c r="DD9" s="54">
        <f t="shared" si="67"/>
        <v>127.803753</v>
      </c>
      <c r="DE9" s="54">
        <f t="shared" si="68"/>
        <v>115.5839328</v>
      </c>
      <c r="DF9" s="55"/>
      <c r="DG9" s="54">
        <f aca="true" t="shared" si="97" ref="DG9:DG27">DH$6*C9</f>
        <v>67.34700000000001</v>
      </c>
      <c r="DH9" s="56">
        <f t="shared" si="69"/>
        <v>421.81671</v>
      </c>
      <c r="DI9" s="54">
        <f t="shared" si="70"/>
        <v>489.16371000000004</v>
      </c>
      <c r="DJ9" s="54">
        <f t="shared" si="71"/>
        <v>68.072851</v>
      </c>
      <c r="DK9" s="54">
        <f t="shared" si="72"/>
        <v>61.5641376</v>
      </c>
      <c r="DL9" s="55"/>
      <c r="DM9" s="54">
        <f aca="true" t="shared" si="98" ref="DM9:DM27">DN$6*C9</f>
        <v>103.194</v>
      </c>
      <c r="DN9" s="56">
        <f t="shared" si="73"/>
        <v>646.33842</v>
      </c>
      <c r="DO9" s="54">
        <f t="shared" si="74"/>
        <v>749.53242</v>
      </c>
      <c r="DP9" s="54">
        <f t="shared" si="75"/>
        <v>104.306202</v>
      </c>
      <c r="DQ9" s="54">
        <f t="shared" si="76"/>
        <v>94.3330752</v>
      </c>
      <c r="DR9" s="55"/>
      <c r="DS9" s="54">
        <f aca="true" t="shared" si="99" ref="DS9:DS27">DT$6*C9</f>
        <v>122.868</v>
      </c>
      <c r="DT9" s="56">
        <f t="shared" si="77"/>
        <v>769.56324</v>
      </c>
      <c r="DU9" s="54">
        <f t="shared" si="78"/>
        <v>892.4312399999999</v>
      </c>
      <c r="DV9" s="54">
        <f t="shared" si="79"/>
        <v>124.192244</v>
      </c>
      <c r="DW9" s="54">
        <f t="shared" si="80"/>
        <v>112.3177344</v>
      </c>
      <c r="DX9" s="55"/>
      <c r="DY9" s="55"/>
      <c r="DZ9" s="55"/>
      <c r="EA9" s="55"/>
      <c r="EB9" s="55"/>
    </row>
    <row r="10" spans="1:132" ht="12">
      <c r="A10" s="2">
        <v>41548</v>
      </c>
      <c r="B10" s="11"/>
      <c r="C10" s="19"/>
      <c r="D10" s="19">
        <v>281175</v>
      </c>
      <c r="E10" s="19">
        <f t="shared" si="0"/>
        <v>281175</v>
      </c>
      <c r="F10" s="19">
        <v>45485</v>
      </c>
      <c r="G10" s="19">
        <v>41136</v>
      </c>
      <c r="H10" s="19"/>
      <c r="I10" s="54"/>
      <c r="J10" s="54">
        <f t="shared" si="1"/>
        <v>28400.418285</v>
      </c>
      <c r="K10" s="54">
        <f t="shared" si="2"/>
        <v>28400.418285</v>
      </c>
      <c r="L10" s="54">
        <f t="shared" si="3"/>
        <v>4594.267007</v>
      </c>
      <c r="M10" s="54">
        <f t="shared" si="4"/>
        <v>4154.991043200001</v>
      </c>
      <c r="N10" s="55"/>
      <c r="O10" s="54">
        <f t="shared" si="81"/>
        <v>0</v>
      </c>
      <c r="P10" s="56">
        <f t="shared" si="5"/>
        <v>3069.8686500000003</v>
      </c>
      <c r="Q10" s="54">
        <f t="shared" si="6"/>
        <v>3069.8686500000003</v>
      </c>
      <c r="R10" s="54">
        <f t="shared" si="7"/>
        <v>496.60523</v>
      </c>
      <c r="S10" s="54">
        <f t="shared" si="8"/>
        <v>449.12284800000003</v>
      </c>
      <c r="T10" s="54"/>
      <c r="U10" s="54">
        <f t="shared" si="82"/>
        <v>0</v>
      </c>
      <c r="V10" s="56">
        <f t="shared" si="9"/>
        <v>6392.9916225</v>
      </c>
      <c r="W10" s="54">
        <f t="shared" si="10"/>
        <v>6392.9916225</v>
      </c>
      <c r="X10" s="54">
        <f t="shared" si="11"/>
        <v>1034.1787995</v>
      </c>
      <c r="Y10" s="54">
        <f t="shared" si="12"/>
        <v>935.2968911999999</v>
      </c>
      <c r="Z10" s="54"/>
      <c r="AA10" s="54">
        <f t="shared" si="83"/>
        <v>0</v>
      </c>
      <c r="AB10" s="56">
        <f t="shared" si="13"/>
        <v>380.09236500000003</v>
      </c>
      <c r="AC10" s="54">
        <f t="shared" si="14"/>
        <v>380.09236500000003</v>
      </c>
      <c r="AD10" s="54">
        <f t="shared" si="15"/>
        <v>61.486623</v>
      </c>
      <c r="AE10" s="54">
        <f t="shared" si="16"/>
        <v>55.6076448</v>
      </c>
      <c r="AF10" s="54"/>
      <c r="AG10" s="54">
        <f t="shared" si="84"/>
        <v>0</v>
      </c>
      <c r="AH10" s="56">
        <f t="shared" si="17"/>
        <v>64.67025</v>
      </c>
      <c r="AI10" s="54">
        <f t="shared" si="18"/>
        <v>64.67025</v>
      </c>
      <c r="AJ10" s="54">
        <f t="shared" si="19"/>
        <v>10.46155</v>
      </c>
      <c r="AK10" s="54">
        <f t="shared" si="20"/>
        <v>9.46128</v>
      </c>
      <c r="AL10" s="54"/>
      <c r="AM10" s="54">
        <f t="shared" si="85"/>
        <v>0</v>
      </c>
      <c r="AN10" s="56">
        <f t="shared" si="21"/>
        <v>12834.51405</v>
      </c>
      <c r="AO10" s="54">
        <f t="shared" si="22"/>
        <v>12834.51405</v>
      </c>
      <c r="AP10" s="54">
        <f t="shared" si="23"/>
        <v>2076.20831</v>
      </c>
      <c r="AQ10" s="54">
        <f t="shared" si="24"/>
        <v>1877.6938559999999</v>
      </c>
      <c r="AR10" s="54"/>
      <c r="AS10" s="54">
        <f t="shared" si="86"/>
        <v>0</v>
      </c>
      <c r="AT10" s="56">
        <f t="shared" si="25"/>
        <v>151.63767750000002</v>
      </c>
      <c r="AU10" s="54">
        <f t="shared" si="26"/>
        <v>151.63767750000002</v>
      </c>
      <c r="AV10" s="54">
        <f t="shared" si="27"/>
        <v>24.5300605</v>
      </c>
      <c r="AW10" s="54">
        <f t="shared" si="28"/>
        <v>22.1846448</v>
      </c>
      <c r="AX10" s="54"/>
      <c r="AY10" s="54">
        <f t="shared" si="87"/>
        <v>0</v>
      </c>
      <c r="AZ10" s="56">
        <f t="shared" si="29"/>
        <v>519.3021075</v>
      </c>
      <c r="BA10" s="54">
        <f t="shared" si="30"/>
        <v>519.3021075</v>
      </c>
      <c r="BB10" s="54">
        <f t="shared" si="31"/>
        <v>84.0062465</v>
      </c>
      <c r="BC10" s="54">
        <f t="shared" si="32"/>
        <v>75.9740784</v>
      </c>
      <c r="BD10" s="54"/>
      <c r="BE10" s="54">
        <f t="shared" si="88"/>
        <v>0</v>
      </c>
      <c r="BF10" s="56">
        <f t="shared" si="33"/>
        <v>21.6785925</v>
      </c>
      <c r="BG10" s="54">
        <f t="shared" si="34"/>
        <v>21.6785925</v>
      </c>
      <c r="BH10" s="54">
        <f t="shared" si="35"/>
        <v>3.5068935000000003</v>
      </c>
      <c r="BI10" s="54">
        <f t="shared" si="36"/>
        <v>3.1715856000000002</v>
      </c>
      <c r="BJ10" s="55"/>
      <c r="BK10" s="54">
        <f t="shared" si="89"/>
        <v>0</v>
      </c>
      <c r="BL10" s="56">
        <f t="shared" si="37"/>
        <v>1282.3548225</v>
      </c>
      <c r="BM10" s="54">
        <f t="shared" si="38"/>
        <v>1282.3548225</v>
      </c>
      <c r="BN10" s="54">
        <f t="shared" si="39"/>
        <v>207.4434395</v>
      </c>
      <c r="BO10" s="54">
        <f t="shared" si="40"/>
        <v>187.6089552</v>
      </c>
      <c r="BP10" s="55"/>
      <c r="BQ10" s="54">
        <f t="shared" si="90"/>
        <v>0</v>
      </c>
      <c r="BR10" s="56">
        <f t="shared" si="41"/>
        <v>1.4902275</v>
      </c>
      <c r="BS10" s="54">
        <f t="shared" si="42"/>
        <v>1.4902275</v>
      </c>
      <c r="BT10" s="54">
        <f t="shared" si="43"/>
        <v>0.2410705</v>
      </c>
      <c r="BU10" s="54">
        <f t="shared" si="44"/>
        <v>0.21802080000000001</v>
      </c>
      <c r="BV10" s="55"/>
      <c r="BW10" s="54">
        <f t="shared" si="91"/>
        <v>0</v>
      </c>
      <c r="BX10" s="56">
        <f t="shared" si="45"/>
        <v>422.66225999999995</v>
      </c>
      <c r="BY10" s="54">
        <f t="shared" si="46"/>
        <v>422.66225999999995</v>
      </c>
      <c r="BZ10" s="54">
        <f t="shared" si="47"/>
        <v>68.373052</v>
      </c>
      <c r="CA10" s="54">
        <f t="shared" si="48"/>
        <v>61.8356352</v>
      </c>
      <c r="CB10" s="55"/>
      <c r="CC10" s="54">
        <f t="shared" si="92"/>
        <v>0</v>
      </c>
      <c r="CD10" s="56">
        <f t="shared" si="49"/>
        <v>47.12493</v>
      </c>
      <c r="CE10" s="54">
        <f t="shared" si="50"/>
        <v>47.12493</v>
      </c>
      <c r="CF10" s="54">
        <f t="shared" si="51"/>
        <v>7.623286</v>
      </c>
      <c r="CG10" s="54">
        <f t="shared" si="52"/>
        <v>6.8943936</v>
      </c>
      <c r="CH10" s="55"/>
      <c r="CI10" s="54">
        <f t="shared" si="93"/>
        <v>0</v>
      </c>
      <c r="CJ10" s="56">
        <f t="shared" si="53"/>
        <v>84.88673250000001</v>
      </c>
      <c r="CK10" s="54">
        <f t="shared" si="54"/>
        <v>84.88673250000001</v>
      </c>
      <c r="CL10" s="54">
        <f t="shared" si="55"/>
        <v>13.7319215</v>
      </c>
      <c r="CM10" s="54">
        <f t="shared" si="56"/>
        <v>12.418958400000001</v>
      </c>
      <c r="CN10" s="55"/>
      <c r="CO10" s="54">
        <f t="shared" si="94"/>
        <v>0</v>
      </c>
      <c r="CP10" s="56">
        <f t="shared" si="57"/>
        <v>84.8304975</v>
      </c>
      <c r="CQ10" s="54">
        <f t="shared" si="58"/>
        <v>84.8304975</v>
      </c>
      <c r="CR10" s="54">
        <f t="shared" si="59"/>
        <v>13.722824500000002</v>
      </c>
      <c r="CS10" s="54">
        <f t="shared" si="60"/>
        <v>12.4107312</v>
      </c>
      <c r="CT10" s="55"/>
      <c r="CU10" s="54">
        <f t="shared" si="95"/>
        <v>0</v>
      </c>
      <c r="CV10" s="56">
        <f t="shared" si="61"/>
        <v>418.95075</v>
      </c>
      <c r="CW10" s="54">
        <f t="shared" si="62"/>
        <v>418.95075</v>
      </c>
      <c r="CX10" s="54">
        <f t="shared" si="63"/>
        <v>67.77265</v>
      </c>
      <c r="CY10" s="54">
        <f t="shared" si="64"/>
        <v>61.29264</v>
      </c>
      <c r="CZ10" s="55"/>
      <c r="DA10" s="54">
        <f t="shared" si="96"/>
        <v>0</v>
      </c>
      <c r="DB10" s="56">
        <f t="shared" si="65"/>
        <v>790.045515</v>
      </c>
      <c r="DC10" s="54">
        <f t="shared" si="66"/>
        <v>790.045515</v>
      </c>
      <c r="DD10" s="54">
        <f t="shared" si="67"/>
        <v>127.803753</v>
      </c>
      <c r="DE10" s="54">
        <f t="shared" si="68"/>
        <v>115.5839328</v>
      </c>
      <c r="DF10" s="55"/>
      <c r="DG10" s="54">
        <f t="shared" si="97"/>
        <v>0</v>
      </c>
      <c r="DH10" s="56">
        <f t="shared" si="69"/>
        <v>420.806505</v>
      </c>
      <c r="DI10" s="54">
        <f t="shared" si="70"/>
        <v>420.806505</v>
      </c>
      <c r="DJ10" s="54">
        <f t="shared" si="71"/>
        <v>68.072851</v>
      </c>
      <c r="DK10" s="54">
        <f t="shared" si="72"/>
        <v>61.5641376</v>
      </c>
      <c r="DL10" s="55"/>
      <c r="DM10" s="54">
        <f t="shared" si="98"/>
        <v>0</v>
      </c>
      <c r="DN10" s="56">
        <f t="shared" si="73"/>
        <v>644.79051</v>
      </c>
      <c r="DO10" s="54">
        <f t="shared" si="74"/>
        <v>644.79051</v>
      </c>
      <c r="DP10" s="54">
        <f t="shared" si="75"/>
        <v>104.306202</v>
      </c>
      <c r="DQ10" s="54">
        <f t="shared" si="76"/>
        <v>94.3330752</v>
      </c>
      <c r="DR10" s="55"/>
      <c r="DS10" s="54">
        <f t="shared" si="99"/>
        <v>0</v>
      </c>
      <c r="DT10" s="56">
        <f t="shared" si="77"/>
        <v>767.72022</v>
      </c>
      <c r="DU10" s="54">
        <f t="shared" si="78"/>
        <v>767.72022</v>
      </c>
      <c r="DV10" s="54">
        <f t="shared" si="79"/>
        <v>124.192244</v>
      </c>
      <c r="DW10" s="54">
        <f t="shared" si="80"/>
        <v>112.3177344</v>
      </c>
      <c r="DX10" s="55"/>
      <c r="DY10" s="55"/>
      <c r="DZ10" s="55"/>
      <c r="EA10" s="55"/>
      <c r="EB10" s="55"/>
    </row>
    <row r="11" spans="1:132" ht="12">
      <c r="A11" s="2">
        <v>41730</v>
      </c>
      <c r="C11" s="19">
        <v>1580000</v>
      </c>
      <c r="D11" s="19">
        <v>281175</v>
      </c>
      <c r="E11" s="19">
        <f t="shared" si="0"/>
        <v>1861175</v>
      </c>
      <c r="F11" s="19">
        <v>45485</v>
      </c>
      <c r="G11" s="19">
        <v>41136</v>
      </c>
      <c r="H11" s="19"/>
      <c r="I11" s="54">
        <f>O11+U11+AA11+AG11+AM11+AS11+AY11+BE11+BK11+BQ11+BW11+CC11+CI11+CO11+CU11+DA11+DG11+DM11+DS11</f>
        <v>159589.796</v>
      </c>
      <c r="J11" s="54">
        <f t="shared" si="1"/>
        <v>28400.418285</v>
      </c>
      <c r="K11" s="54">
        <f t="shared" si="2"/>
        <v>187990.214285</v>
      </c>
      <c r="L11" s="54">
        <f t="shared" si="3"/>
        <v>4594.267007</v>
      </c>
      <c r="M11" s="54">
        <f t="shared" si="4"/>
        <v>4154.991043200001</v>
      </c>
      <c r="N11" s="55"/>
      <c r="O11" s="54">
        <f t="shared" si="81"/>
        <v>17250.440000000002</v>
      </c>
      <c r="P11" s="56">
        <f t="shared" si="5"/>
        <v>3069.8686500000003</v>
      </c>
      <c r="Q11" s="54">
        <f t="shared" si="6"/>
        <v>20320.308650000003</v>
      </c>
      <c r="R11" s="54">
        <f t="shared" si="7"/>
        <v>496.60523</v>
      </c>
      <c r="S11" s="54">
        <f t="shared" si="8"/>
        <v>449.12284800000003</v>
      </c>
      <c r="T11" s="54"/>
      <c r="U11" s="54">
        <f t="shared" si="82"/>
        <v>35923.986</v>
      </c>
      <c r="V11" s="56">
        <f t="shared" si="9"/>
        <v>6392.9916225</v>
      </c>
      <c r="W11" s="54">
        <f t="shared" si="10"/>
        <v>42316.977622499995</v>
      </c>
      <c r="X11" s="54">
        <f t="shared" si="11"/>
        <v>1034.1787995</v>
      </c>
      <c r="Y11" s="54">
        <f t="shared" si="12"/>
        <v>935.2968911999999</v>
      </c>
      <c r="Z11" s="54"/>
      <c r="AA11" s="54">
        <f t="shared" si="83"/>
        <v>2135.844</v>
      </c>
      <c r="AB11" s="56">
        <f t="shared" si="13"/>
        <v>380.09236500000003</v>
      </c>
      <c r="AC11" s="54">
        <f t="shared" si="14"/>
        <v>2515.936365</v>
      </c>
      <c r="AD11" s="54">
        <f t="shared" si="15"/>
        <v>61.486623</v>
      </c>
      <c r="AE11" s="54">
        <f t="shared" si="16"/>
        <v>55.6076448</v>
      </c>
      <c r="AF11" s="54"/>
      <c r="AG11" s="54">
        <f t="shared" si="84"/>
        <v>363.40000000000003</v>
      </c>
      <c r="AH11" s="56">
        <f t="shared" si="17"/>
        <v>64.67025</v>
      </c>
      <c r="AI11" s="54">
        <f t="shared" si="18"/>
        <v>428.07025000000004</v>
      </c>
      <c r="AJ11" s="54">
        <f t="shared" si="19"/>
        <v>10.46155</v>
      </c>
      <c r="AK11" s="54">
        <f t="shared" si="20"/>
        <v>9.46128</v>
      </c>
      <c r="AL11" s="54"/>
      <c r="AM11" s="54">
        <f t="shared" si="85"/>
        <v>72120.68</v>
      </c>
      <c r="AN11" s="56">
        <f t="shared" si="21"/>
        <v>12834.51405</v>
      </c>
      <c r="AO11" s="54">
        <f t="shared" si="22"/>
        <v>84955.19404999999</v>
      </c>
      <c r="AP11" s="54">
        <f t="shared" si="23"/>
        <v>2076.20831</v>
      </c>
      <c r="AQ11" s="54">
        <f t="shared" si="24"/>
        <v>1877.6938559999999</v>
      </c>
      <c r="AR11" s="54"/>
      <c r="AS11" s="54">
        <f t="shared" si="86"/>
        <v>852.094</v>
      </c>
      <c r="AT11" s="56">
        <f t="shared" si="25"/>
        <v>151.63767750000002</v>
      </c>
      <c r="AU11" s="54">
        <f t="shared" si="26"/>
        <v>1003.7316775</v>
      </c>
      <c r="AV11" s="54">
        <f t="shared" si="27"/>
        <v>24.5300605</v>
      </c>
      <c r="AW11" s="54">
        <f t="shared" si="28"/>
        <v>22.1846448</v>
      </c>
      <c r="AX11" s="54"/>
      <c r="AY11" s="54">
        <f t="shared" si="87"/>
        <v>2918.1020000000003</v>
      </c>
      <c r="AZ11" s="56">
        <f t="shared" si="29"/>
        <v>519.3021075</v>
      </c>
      <c r="BA11" s="54">
        <f t="shared" si="30"/>
        <v>3437.4041075000005</v>
      </c>
      <c r="BB11" s="54">
        <f t="shared" si="31"/>
        <v>84.0062465</v>
      </c>
      <c r="BC11" s="54">
        <f t="shared" si="32"/>
        <v>75.9740784</v>
      </c>
      <c r="BD11" s="54"/>
      <c r="BE11" s="54">
        <f t="shared" si="88"/>
        <v>121.81800000000001</v>
      </c>
      <c r="BF11" s="56">
        <f t="shared" si="33"/>
        <v>21.6785925</v>
      </c>
      <c r="BG11" s="54">
        <f t="shared" si="34"/>
        <v>143.49659250000002</v>
      </c>
      <c r="BH11" s="54">
        <f t="shared" si="35"/>
        <v>3.5068935000000003</v>
      </c>
      <c r="BI11" s="54">
        <f t="shared" si="36"/>
        <v>3.1715856000000002</v>
      </c>
      <c r="BJ11" s="55"/>
      <c r="BK11" s="54">
        <f t="shared" si="89"/>
        <v>7205.906</v>
      </c>
      <c r="BL11" s="56">
        <f t="shared" si="37"/>
        <v>1282.3548225</v>
      </c>
      <c r="BM11" s="54">
        <f t="shared" si="38"/>
        <v>8488.2608225</v>
      </c>
      <c r="BN11" s="54">
        <f t="shared" si="39"/>
        <v>207.4434395</v>
      </c>
      <c r="BO11" s="54">
        <f t="shared" si="40"/>
        <v>187.6089552</v>
      </c>
      <c r="BP11" s="55"/>
      <c r="BQ11" s="54">
        <f t="shared" si="90"/>
        <v>8.374</v>
      </c>
      <c r="BR11" s="56">
        <f t="shared" si="41"/>
        <v>1.4902275</v>
      </c>
      <c r="BS11" s="54">
        <f t="shared" si="42"/>
        <v>9.8642275</v>
      </c>
      <c r="BT11" s="54">
        <f t="shared" si="43"/>
        <v>0.2410705</v>
      </c>
      <c r="BU11" s="54">
        <f t="shared" si="44"/>
        <v>0.21802080000000001</v>
      </c>
      <c r="BV11" s="55"/>
      <c r="BW11" s="54">
        <f t="shared" si="91"/>
        <v>2375.056</v>
      </c>
      <c r="BX11" s="56">
        <f t="shared" si="45"/>
        <v>422.66225999999995</v>
      </c>
      <c r="BY11" s="54">
        <f t="shared" si="46"/>
        <v>2797.71826</v>
      </c>
      <c r="BZ11" s="54">
        <f t="shared" si="47"/>
        <v>68.373052</v>
      </c>
      <c r="CA11" s="54">
        <f t="shared" si="48"/>
        <v>61.8356352</v>
      </c>
      <c r="CB11" s="55"/>
      <c r="CC11" s="54">
        <f t="shared" si="92"/>
        <v>264.808</v>
      </c>
      <c r="CD11" s="56">
        <f t="shared" si="49"/>
        <v>47.12493</v>
      </c>
      <c r="CE11" s="54">
        <f t="shared" si="50"/>
        <v>311.93293</v>
      </c>
      <c r="CF11" s="54">
        <f t="shared" si="51"/>
        <v>7.623286</v>
      </c>
      <c r="CG11" s="54">
        <f t="shared" si="52"/>
        <v>6.8943936</v>
      </c>
      <c r="CH11" s="55"/>
      <c r="CI11" s="54">
        <f t="shared" si="93"/>
        <v>477.002</v>
      </c>
      <c r="CJ11" s="56">
        <f t="shared" si="53"/>
        <v>84.88673250000001</v>
      </c>
      <c r="CK11" s="54">
        <f t="shared" si="54"/>
        <v>561.8887325000001</v>
      </c>
      <c r="CL11" s="54">
        <f t="shared" si="55"/>
        <v>13.7319215</v>
      </c>
      <c r="CM11" s="54">
        <f t="shared" si="56"/>
        <v>12.418958400000001</v>
      </c>
      <c r="CN11" s="55"/>
      <c r="CO11" s="54">
        <f t="shared" si="94"/>
        <v>476.68600000000004</v>
      </c>
      <c r="CP11" s="56">
        <f t="shared" si="57"/>
        <v>84.8304975</v>
      </c>
      <c r="CQ11" s="54">
        <f t="shared" si="58"/>
        <v>561.5164975</v>
      </c>
      <c r="CR11" s="54">
        <f t="shared" si="59"/>
        <v>13.722824500000002</v>
      </c>
      <c r="CS11" s="54">
        <f t="shared" si="60"/>
        <v>12.4107312</v>
      </c>
      <c r="CT11" s="55"/>
      <c r="CU11" s="54">
        <f t="shared" si="95"/>
        <v>2354.2</v>
      </c>
      <c r="CV11" s="56">
        <f t="shared" si="61"/>
        <v>418.95075</v>
      </c>
      <c r="CW11" s="54">
        <f t="shared" si="62"/>
        <v>2773.15075</v>
      </c>
      <c r="CX11" s="54">
        <f t="shared" si="63"/>
        <v>67.77265</v>
      </c>
      <c r="CY11" s="54">
        <f t="shared" si="64"/>
        <v>61.29264</v>
      </c>
      <c r="CZ11" s="55"/>
      <c r="DA11" s="54">
        <f t="shared" si="96"/>
        <v>4439.4839999999995</v>
      </c>
      <c r="DB11" s="56">
        <f t="shared" si="65"/>
        <v>790.045515</v>
      </c>
      <c r="DC11" s="54">
        <f t="shared" si="66"/>
        <v>5229.529514999999</v>
      </c>
      <c r="DD11" s="54">
        <f t="shared" si="67"/>
        <v>127.803753</v>
      </c>
      <c r="DE11" s="54">
        <f t="shared" si="68"/>
        <v>115.5839328</v>
      </c>
      <c r="DF11" s="55"/>
      <c r="DG11" s="54">
        <f t="shared" si="97"/>
        <v>2364.628</v>
      </c>
      <c r="DH11" s="56">
        <f t="shared" si="69"/>
        <v>420.806505</v>
      </c>
      <c r="DI11" s="54">
        <f t="shared" si="70"/>
        <v>2785.434505</v>
      </c>
      <c r="DJ11" s="54">
        <f t="shared" si="71"/>
        <v>68.072851</v>
      </c>
      <c r="DK11" s="54">
        <f t="shared" si="72"/>
        <v>61.5641376</v>
      </c>
      <c r="DL11" s="55"/>
      <c r="DM11" s="54">
        <f t="shared" si="98"/>
        <v>3623.256</v>
      </c>
      <c r="DN11" s="56">
        <f t="shared" si="73"/>
        <v>644.79051</v>
      </c>
      <c r="DO11" s="54">
        <f t="shared" si="74"/>
        <v>4268.04651</v>
      </c>
      <c r="DP11" s="54">
        <f t="shared" si="75"/>
        <v>104.306202</v>
      </c>
      <c r="DQ11" s="54">
        <f t="shared" si="76"/>
        <v>94.3330752</v>
      </c>
      <c r="DR11" s="55"/>
      <c r="DS11" s="54">
        <f t="shared" si="99"/>
        <v>4314.032</v>
      </c>
      <c r="DT11" s="56">
        <f t="shared" si="77"/>
        <v>767.72022</v>
      </c>
      <c r="DU11" s="54">
        <f t="shared" si="78"/>
        <v>5081.75222</v>
      </c>
      <c r="DV11" s="54">
        <f t="shared" si="79"/>
        <v>124.192244</v>
      </c>
      <c r="DW11" s="54">
        <f t="shared" si="80"/>
        <v>112.3177344</v>
      </c>
      <c r="DX11" s="55"/>
      <c r="DY11" s="55"/>
      <c r="DZ11" s="55"/>
      <c r="EA11" s="55"/>
      <c r="EB11" s="55"/>
    </row>
    <row r="12" spans="1:132" ht="12">
      <c r="A12" s="2">
        <v>41913</v>
      </c>
      <c r="C12" s="19"/>
      <c r="D12" s="19">
        <v>257475</v>
      </c>
      <c r="E12" s="19">
        <f t="shared" si="0"/>
        <v>257475</v>
      </c>
      <c r="F12" s="19">
        <v>45485</v>
      </c>
      <c r="G12" s="19">
        <v>41136</v>
      </c>
      <c r="H12" s="19"/>
      <c r="I12" s="54"/>
      <c r="J12" s="54">
        <f t="shared" si="1"/>
        <v>26006.571345000004</v>
      </c>
      <c r="K12" s="54">
        <f t="shared" si="2"/>
        <v>26006.571345000004</v>
      </c>
      <c r="L12" s="54">
        <f t="shared" si="3"/>
        <v>4594.267007</v>
      </c>
      <c r="M12" s="54">
        <f t="shared" si="4"/>
        <v>4154.991043200001</v>
      </c>
      <c r="N12" s="55"/>
      <c r="O12" s="54">
        <f t="shared" si="81"/>
        <v>0</v>
      </c>
      <c r="P12" s="56">
        <f t="shared" si="5"/>
        <v>2811.11205</v>
      </c>
      <c r="Q12" s="54">
        <f t="shared" si="6"/>
        <v>2811.11205</v>
      </c>
      <c r="R12" s="54">
        <f t="shared" si="7"/>
        <v>496.60523</v>
      </c>
      <c r="S12" s="54">
        <f t="shared" si="8"/>
        <v>449.12284800000003</v>
      </c>
      <c r="T12" s="54"/>
      <c r="U12" s="54">
        <f t="shared" si="82"/>
        <v>0</v>
      </c>
      <c r="V12" s="56">
        <f t="shared" si="9"/>
        <v>5854.131832499999</v>
      </c>
      <c r="W12" s="54">
        <f t="shared" si="10"/>
        <v>5854.131832499999</v>
      </c>
      <c r="X12" s="54">
        <f t="shared" si="11"/>
        <v>1034.1787995</v>
      </c>
      <c r="Y12" s="54">
        <f t="shared" si="12"/>
        <v>935.2968911999999</v>
      </c>
      <c r="Z12" s="54"/>
      <c r="AA12" s="54">
        <f t="shared" si="83"/>
        <v>0</v>
      </c>
      <c r="AB12" s="56">
        <f t="shared" si="13"/>
        <v>348.054705</v>
      </c>
      <c r="AC12" s="54">
        <f t="shared" si="14"/>
        <v>348.054705</v>
      </c>
      <c r="AD12" s="54">
        <f t="shared" si="15"/>
        <v>61.486623</v>
      </c>
      <c r="AE12" s="54">
        <f t="shared" si="16"/>
        <v>55.6076448</v>
      </c>
      <c r="AF12" s="54"/>
      <c r="AG12" s="54">
        <f t="shared" si="84"/>
        <v>0</v>
      </c>
      <c r="AH12" s="56">
        <f t="shared" si="17"/>
        <v>59.21925</v>
      </c>
      <c r="AI12" s="54">
        <f t="shared" si="18"/>
        <v>59.21925</v>
      </c>
      <c r="AJ12" s="54">
        <f t="shared" si="19"/>
        <v>10.46155</v>
      </c>
      <c r="AK12" s="54">
        <f t="shared" si="20"/>
        <v>9.46128</v>
      </c>
      <c r="AL12" s="54"/>
      <c r="AM12" s="54">
        <f t="shared" si="85"/>
        <v>0</v>
      </c>
      <c r="AN12" s="56">
        <f t="shared" si="21"/>
        <v>11752.70385</v>
      </c>
      <c r="AO12" s="54">
        <f t="shared" si="22"/>
        <v>11752.70385</v>
      </c>
      <c r="AP12" s="54">
        <f t="shared" si="23"/>
        <v>2076.20831</v>
      </c>
      <c r="AQ12" s="54">
        <f t="shared" si="24"/>
        <v>1877.6938559999999</v>
      </c>
      <c r="AR12" s="54"/>
      <c r="AS12" s="54">
        <f t="shared" si="86"/>
        <v>0</v>
      </c>
      <c r="AT12" s="56">
        <f t="shared" si="25"/>
        <v>138.8562675</v>
      </c>
      <c r="AU12" s="54">
        <f t="shared" si="26"/>
        <v>138.8562675</v>
      </c>
      <c r="AV12" s="54">
        <f t="shared" si="27"/>
        <v>24.5300605</v>
      </c>
      <c r="AW12" s="54">
        <f t="shared" si="28"/>
        <v>22.1846448</v>
      </c>
      <c r="AX12" s="54"/>
      <c r="AY12" s="54">
        <f t="shared" si="87"/>
        <v>0</v>
      </c>
      <c r="AZ12" s="56">
        <f t="shared" si="29"/>
        <v>475.5305775</v>
      </c>
      <c r="BA12" s="54">
        <f t="shared" si="30"/>
        <v>475.5305775</v>
      </c>
      <c r="BB12" s="54">
        <f t="shared" si="31"/>
        <v>84.0062465</v>
      </c>
      <c r="BC12" s="54">
        <f t="shared" si="32"/>
        <v>75.9740784</v>
      </c>
      <c r="BD12" s="54"/>
      <c r="BE12" s="54">
        <f t="shared" si="88"/>
        <v>0</v>
      </c>
      <c r="BF12" s="56">
        <f t="shared" si="33"/>
        <v>19.851322500000002</v>
      </c>
      <c r="BG12" s="54">
        <f t="shared" si="34"/>
        <v>19.851322500000002</v>
      </c>
      <c r="BH12" s="54">
        <f t="shared" si="35"/>
        <v>3.5068935000000003</v>
      </c>
      <c r="BI12" s="54">
        <f t="shared" si="36"/>
        <v>3.1715856000000002</v>
      </c>
      <c r="BJ12" s="55"/>
      <c r="BK12" s="54">
        <f t="shared" si="89"/>
        <v>0</v>
      </c>
      <c r="BL12" s="56">
        <f t="shared" si="37"/>
        <v>1174.2662325</v>
      </c>
      <c r="BM12" s="54">
        <f t="shared" si="38"/>
        <v>1174.2662325</v>
      </c>
      <c r="BN12" s="54">
        <f t="shared" si="39"/>
        <v>207.4434395</v>
      </c>
      <c r="BO12" s="54">
        <f t="shared" si="40"/>
        <v>187.6089552</v>
      </c>
      <c r="BP12" s="55"/>
      <c r="BQ12" s="54">
        <f t="shared" si="90"/>
        <v>0</v>
      </c>
      <c r="BR12" s="56">
        <f t="shared" si="41"/>
        <v>1.3646175</v>
      </c>
      <c r="BS12" s="54">
        <f t="shared" si="42"/>
        <v>1.3646175</v>
      </c>
      <c r="BT12" s="54">
        <f t="shared" si="43"/>
        <v>0.2410705</v>
      </c>
      <c r="BU12" s="54">
        <f t="shared" si="44"/>
        <v>0.21802080000000001</v>
      </c>
      <c r="BV12" s="55"/>
      <c r="BW12" s="54">
        <f t="shared" si="91"/>
        <v>0</v>
      </c>
      <c r="BX12" s="56">
        <f t="shared" si="45"/>
        <v>387.03641999999996</v>
      </c>
      <c r="BY12" s="54">
        <f t="shared" si="46"/>
        <v>387.03641999999996</v>
      </c>
      <c r="BZ12" s="54">
        <f t="shared" si="47"/>
        <v>68.373052</v>
      </c>
      <c r="CA12" s="54">
        <f t="shared" si="48"/>
        <v>61.8356352</v>
      </c>
      <c r="CB12" s="55"/>
      <c r="CC12" s="54">
        <f t="shared" si="92"/>
        <v>0</v>
      </c>
      <c r="CD12" s="56">
        <f t="shared" si="49"/>
        <v>43.15281</v>
      </c>
      <c r="CE12" s="54">
        <f t="shared" si="50"/>
        <v>43.15281</v>
      </c>
      <c r="CF12" s="54">
        <f t="shared" si="51"/>
        <v>7.623286</v>
      </c>
      <c r="CG12" s="54">
        <f t="shared" si="52"/>
        <v>6.8943936</v>
      </c>
      <c r="CH12" s="55"/>
      <c r="CI12" s="54">
        <f t="shared" si="93"/>
        <v>0</v>
      </c>
      <c r="CJ12" s="56">
        <f t="shared" si="53"/>
        <v>77.73170250000001</v>
      </c>
      <c r="CK12" s="54">
        <f t="shared" si="54"/>
        <v>77.73170250000001</v>
      </c>
      <c r="CL12" s="54">
        <f t="shared" si="55"/>
        <v>13.7319215</v>
      </c>
      <c r="CM12" s="54">
        <f t="shared" si="56"/>
        <v>12.418958400000001</v>
      </c>
      <c r="CN12" s="55"/>
      <c r="CO12" s="54">
        <f t="shared" si="94"/>
        <v>0</v>
      </c>
      <c r="CP12" s="56">
        <f t="shared" si="57"/>
        <v>77.68020750000001</v>
      </c>
      <c r="CQ12" s="54">
        <f t="shared" si="58"/>
        <v>77.68020750000001</v>
      </c>
      <c r="CR12" s="54">
        <f t="shared" si="59"/>
        <v>13.722824500000002</v>
      </c>
      <c r="CS12" s="54">
        <f t="shared" si="60"/>
        <v>12.4107312</v>
      </c>
      <c r="CT12" s="55"/>
      <c r="CU12" s="54">
        <f t="shared" si="95"/>
        <v>0</v>
      </c>
      <c r="CV12" s="56">
        <f t="shared" si="61"/>
        <v>383.63775</v>
      </c>
      <c r="CW12" s="54">
        <f t="shared" si="62"/>
        <v>383.63775</v>
      </c>
      <c r="CX12" s="54">
        <f t="shared" si="63"/>
        <v>67.77265</v>
      </c>
      <c r="CY12" s="54">
        <f t="shared" si="64"/>
        <v>61.29264</v>
      </c>
      <c r="CZ12" s="55"/>
      <c r="DA12" s="54">
        <f t="shared" si="96"/>
        <v>0</v>
      </c>
      <c r="DB12" s="56">
        <f t="shared" si="65"/>
        <v>723.453255</v>
      </c>
      <c r="DC12" s="54">
        <f t="shared" si="66"/>
        <v>723.453255</v>
      </c>
      <c r="DD12" s="54">
        <f t="shared" si="67"/>
        <v>127.803753</v>
      </c>
      <c r="DE12" s="54">
        <f t="shared" si="68"/>
        <v>115.5839328</v>
      </c>
      <c r="DF12" s="55"/>
      <c r="DG12" s="54">
        <f t="shared" si="97"/>
        <v>0</v>
      </c>
      <c r="DH12" s="56">
        <f t="shared" si="69"/>
        <v>385.337085</v>
      </c>
      <c r="DI12" s="54">
        <f t="shared" si="70"/>
        <v>385.337085</v>
      </c>
      <c r="DJ12" s="54">
        <f t="shared" si="71"/>
        <v>68.072851</v>
      </c>
      <c r="DK12" s="54">
        <f t="shared" si="72"/>
        <v>61.5641376</v>
      </c>
      <c r="DL12" s="55"/>
      <c r="DM12" s="54">
        <f t="shared" si="98"/>
        <v>0</v>
      </c>
      <c r="DN12" s="56">
        <f t="shared" si="73"/>
        <v>590.44167</v>
      </c>
      <c r="DO12" s="54">
        <f t="shared" si="74"/>
        <v>590.44167</v>
      </c>
      <c r="DP12" s="54">
        <f t="shared" si="75"/>
        <v>104.306202</v>
      </c>
      <c r="DQ12" s="54">
        <f t="shared" si="76"/>
        <v>94.3330752</v>
      </c>
      <c r="DR12" s="55"/>
      <c r="DS12" s="54">
        <f t="shared" si="99"/>
        <v>0</v>
      </c>
      <c r="DT12" s="56">
        <f t="shared" si="77"/>
        <v>703.00974</v>
      </c>
      <c r="DU12" s="54">
        <f t="shared" si="78"/>
        <v>703.00974</v>
      </c>
      <c r="DV12" s="54">
        <f t="shared" si="79"/>
        <v>124.192244</v>
      </c>
      <c r="DW12" s="54">
        <f t="shared" si="80"/>
        <v>112.3177344</v>
      </c>
      <c r="DX12" s="55"/>
      <c r="DY12" s="55"/>
      <c r="DZ12" s="55"/>
      <c r="EA12" s="55"/>
      <c r="EB12" s="55"/>
    </row>
    <row r="13" spans="1:132" ht="12">
      <c r="A13" s="2">
        <v>42095</v>
      </c>
      <c r="C13" s="19">
        <v>1625000</v>
      </c>
      <c r="D13" s="19">
        <v>257475</v>
      </c>
      <c r="E13" s="19">
        <f t="shared" si="0"/>
        <v>1882475</v>
      </c>
      <c r="F13" s="19">
        <v>45485</v>
      </c>
      <c r="G13" s="19">
        <v>41136</v>
      </c>
      <c r="H13" s="19"/>
      <c r="I13" s="54">
        <f>O13+U13+AA13+AG13+AM13+AS13+AY13+BE13+BK13+BQ13+BW13+CC13+CI13+CO13+CU13+DA13+DG13+DM13+DS13</f>
        <v>164135.075</v>
      </c>
      <c r="J13" s="54">
        <f t="shared" si="1"/>
        <v>26006.571345000004</v>
      </c>
      <c r="K13" s="54">
        <f t="shared" si="2"/>
        <v>190141.64634500002</v>
      </c>
      <c r="L13" s="54">
        <f t="shared" si="3"/>
        <v>4594.267007</v>
      </c>
      <c r="M13" s="54">
        <f t="shared" si="4"/>
        <v>4154.991043200001</v>
      </c>
      <c r="N13" s="55"/>
      <c r="O13" s="54">
        <f t="shared" si="81"/>
        <v>17741.75</v>
      </c>
      <c r="P13" s="56">
        <f t="shared" si="5"/>
        <v>2811.11205</v>
      </c>
      <c r="Q13" s="54">
        <f t="shared" si="6"/>
        <v>20552.86205</v>
      </c>
      <c r="R13" s="54">
        <f t="shared" si="7"/>
        <v>496.60523</v>
      </c>
      <c r="S13" s="54">
        <f t="shared" si="8"/>
        <v>449.12284800000003</v>
      </c>
      <c r="T13" s="54"/>
      <c r="U13" s="54">
        <f t="shared" si="82"/>
        <v>36947.1375</v>
      </c>
      <c r="V13" s="56">
        <f t="shared" si="9"/>
        <v>5854.131832499999</v>
      </c>
      <c r="W13" s="54">
        <f t="shared" si="10"/>
        <v>42801.2693325</v>
      </c>
      <c r="X13" s="54">
        <f t="shared" si="11"/>
        <v>1034.1787995</v>
      </c>
      <c r="Y13" s="54">
        <f t="shared" si="12"/>
        <v>935.2968911999999</v>
      </c>
      <c r="Z13" s="54"/>
      <c r="AA13" s="54">
        <f t="shared" si="83"/>
        <v>2196.675</v>
      </c>
      <c r="AB13" s="56">
        <f t="shared" si="13"/>
        <v>348.054705</v>
      </c>
      <c r="AC13" s="54">
        <f t="shared" si="14"/>
        <v>2544.729705</v>
      </c>
      <c r="AD13" s="54">
        <f t="shared" si="15"/>
        <v>61.486623</v>
      </c>
      <c r="AE13" s="54">
        <f t="shared" si="16"/>
        <v>55.6076448</v>
      </c>
      <c r="AF13" s="54"/>
      <c r="AG13" s="54">
        <f t="shared" si="84"/>
        <v>373.75</v>
      </c>
      <c r="AH13" s="56">
        <f t="shared" si="17"/>
        <v>59.21925</v>
      </c>
      <c r="AI13" s="54">
        <f t="shared" si="18"/>
        <v>432.96925</v>
      </c>
      <c r="AJ13" s="54">
        <f t="shared" si="19"/>
        <v>10.46155</v>
      </c>
      <c r="AK13" s="54">
        <f t="shared" si="20"/>
        <v>9.46128</v>
      </c>
      <c r="AL13" s="54"/>
      <c r="AM13" s="54">
        <f t="shared" si="85"/>
        <v>74174.75</v>
      </c>
      <c r="AN13" s="56">
        <f t="shared" si="21"/>
        <v>11752.70385</v>
      </c>
      <c r="AO13" s="54">
        <f t="shared" si="22"/>
        <v>85927.45385</v>
      </c>
      <c r="AP13" s="54">
        <f t="shared" si="23"/>
        <v>2076.20831</v>
      </c>
      <c r="AQ13" s="54">
        <f t="shared" si="24"/>
        <v>1877.6938559999999</v>
      </c>
      <c r="AR13" s="54"/>
      <c r="AS13" s="54">
        <f t="shared" si="86"/>
        <v>876.3625000000001</v>
      </c>
      <c r="AT13" s="56">
        <f t="shared" si="25"/>
        <v>138.8562675</v>
      </c>
      <c r="AU13" s="54">
        <f t="shared" si="26"/>
        <v>1015.2187675</v>
      </c>
      <c r="AV13" s="54">
        <f t="shared" si="27"/>
        <v>24.5300605</v>
      </c>
      <c r="AW13" s="54">
        <f t="shared" si="28"/>
        <v>22.1846448</v>
      </c>
      <c r="AX13" s="54"/>
      <c r="AY13" s="54">
        <f t="shared" si="87"/>
        <v>3001.2125</v>
      </c>
      <c r="AZ13" s="56">
        <f t="shared" si="29"/>
        <v>475.5305775</v>
      </c>
      <c r="BA13" s="54">
        <f t="shared" si="30"/>
        <v>3476.7430775000003</v>
      </c>
      <c r="BB13" s="54">
        <f t="shared" si="31"/>
        <v>84.0062465</v>
      </c>
      <c r="BC13" s="54">
        <f t="shared" si="32"/>
        <v>75.9740784</v>
      </c>
      <c r="BD13" s="54"/>
      <c r="BE13" s="54">
        <f t="shared" si="88"/>
        <v>125.28750000000001</v>
      </c>
      <c r="BF13" s="56">
        <f t="shared" si="33"/>
        <v>19.851322500000002</v>
      </c>
      <c r="BG13" s="54">
        <f t="shared" si="34"/>
        <v>145.1388225</v>
      </c>
      <c r="BH13" s="54">
        <f t="shared" si="35"/>
        <v>3.5068935000000003</v>
      </c>
      <c r="BI13" s="54">
        <f t="shared" si="36"/>
        <v>3.1715856000000002</v>
      </c>
      <c r="BJ13" s="55"/>
      <c r="BK13" s="54">
        <f t="shared" si="89"/>
        <v>7411.1375</v>
      </c>
      <c r="BL13" s="56">
        <f t="shared" si="37"/>
        <v>1174.2662325</v>
      </c>
      <c r="BM13" s="54">
        <f t="shared" si="38"/>
        <v>8585.403732499999</v>
      </c>
      <c r="BN13" s="54">
        <f t="shared" si="39"/>
        <v>207.4434395</v>
      </c>
      <c r="BO13" s="54">
        <f t="shared" si="40"/>
        <v>187.6089552</v>
      </c>
      <c r="BP13" s="55"/>
      <c r="BQ13" s="54">
        <f t="shared" si="90"/>
        <v>8.6125</v>
      </c>
      <c r="BR13" s="56">
        <f t="shared" si="41"/>
        <v>1.3646175</v>
      </c>
      <c r="BS13" s="54">
        <f t="shared" si="42"/>
        <v>9.9771175</v>
      </c>
      <c r="BT13" s="54">
        <f t="shared" si="43"/>
        <v>0.2410705</v>
      </c>
      <c r="BU13" s="54">
        <f t="shared" si="44"/>
        <v>0.21802080000000001</v>
      </c>
      <c r="BV13" s="55"/>
      <c r="BW13" s="54">
        <f t="shared" si="91"/>
        <v>2442.7</v>
      </c>
      <c r="BX13" s="56">
        <f t="shared" si="45"/>
        <v>387.03641999999996</v>
      </c>
      <c r="BY13" s="54">
        <f t="shared" si="46"/>
        <v>2829.7364199999997</v>
      </c>
      <c r="BZ13" s="54">
        <f t="shared" si="47"/>
        <v>68.373052</v>
      </c>
      <c r="CA13" s="54">
        <f t="shared" si="48"/>
        <v>61.8356352</v>
      </c>
      <c r="CB13" s="55"/>
      <c r="CC13" s="54">
        <f t="shared" si="92"/>
        <v>272.35</v>
      </c>
      <c r="CD13" s="56">
        <f t="shared" si="49"/>
        <v>43.15281</v>
      </c>
      <c r="CE13" s="54">
        <f t="shared" si="50"/>
        <v>315.50281</v>
      </c>
      <c r="CF13" s="54">
        <f t="shared" si="51"/>
        <v>7.623286</v>
      </c>
      <c r="CG13" s="54">
        <f t="shared" si="52"/>
        <v>6.8943936</v>
      </c>
      <c r="CH13" s="55"/>
      <c r="CI13" s="54">
        <f t="shared" si="93"/>
        <v>490.58750000000003</v>
      </c>
      <c r="CJ13" s="56">
        <f t="shared" si="53"/>
        <v>77.73170250000001</v>
      </c>
      <c r="CK13" s="54">
        <f t="shared" si="54"/>
        <v>568.3192025000001</v>
      </c>
      <c r="CL13" s="54">
        <f t="shared" si="55"/>
        <v>13.7319215</v>
      </c>
      <c r="CM13" s="54">
        <f t="shared" si="56"/>
        <v>12.418958400000001</v>
      </c>
      <c r="CN13" s="55"/>
      <c r="CO13" s="54">
        <f t="shared" si="94"/>
        <v>490.26250000000005</v>
      </c>
      <c r="CP13" s="56">
        <f t="shared" si="57"/>
        <v>77.68020750000001</v>
      </c>
      <c r="CQ13" s="54">
        <f t="shared" si="58"/>
        <v>567.9427075000001</v>
      </c>
      <c r="CR13" s="54">
        <f t="shared" si="59"/>
        <v>13.722824500000002</v>
      </c>
      <c r="CS13" s="54">
        <f t="shared" si="60"/>
        <v>12.4107312</v>
      </c>
      <c r="CT13" s="55"/>
      <c r="CU13" s="54">
        <f t="shared" si="95"/>
        <v>2421.25</v>
      </c>
      <c r="CV13" s="56">
        <f t="shared" si="61"/>
        <v>383.63775</v>
      </c>
      <c r="CW13" s="54">
        <f t="shared" si="62"/>
        <v>2804.88775</v>
      </c>
      <c r="CX13" s="54">
        <f t="shared" si="63"/>
        <v>67.77265</v>
      </c>
      <c r="CY13" s="54">
        <f t="shared" si="64"/>
        <v>61.29264</v>
      </c>
      <c r="CZ13" s="55"/>
      <c r="DA13" s="54">
        <f t="shared" si="96"/>
        <v>4565.925</v>
      </c>
      <c r="DB13" s="56">
        <f t="shared" si="65"/>
        <v>723.453255</v>
      </c>
      <c r="DC13" s="54">
        <f t="shared" si="66"/>
        <v>5289.3782550000005</v>
      </c>
      <c r="DD13" s="54">
        <f t="shared" si="67"/>
        <v>127.803753</v>
      </c>
      <c r="DE13" s="54">
        <f t="shared" si="68"/>
        <v>115.5839328</v>
      </c>
      <c r="DF13" s="55"/>
      <c r="DG13" s="54">
        <f t="shared" si="97"/>
        <v>2431.975</v>
      </c>
      <c r="DH13" s="56">
        <f t="shared" si="69"/>
        <v>385.337085</v>
      </c>
      <c r="DI13" s="54">
        <f t="shared" si="70"/>
        <v>2817.312085</v>
      </c>
      <c r="DJ13" s="54">
        <f t="shared" si="71"/>
        <v>68.072851</v>
      </c>
      <c r="DK13" s="54">
        <f t="shared" si="72"/>
        <v>61.5641376</v>
      </c>
      <c r="DL13" s="55"/>
      <c r="DM13" s="54">
        <f t="shared" si="98"/>
        <v>3726.45</v>
      </c>
      <c r="DN13" s="56">
        <f t="shared" si="73"/>
        <v>590.44167</v>
      </c>
      <c r="DO13" s="54">
        <f t="shared" si="74"/>
        <v>4316.89167</v>
      </c>
      <c r="DP13" s="54">
        <f t="shared" si="75"/>
        <v>104.306202</v>
      </c>
      <c r="DQ13" s="54">
        <f t="shared" si="76"/>
        <v>94.3330752</v>
      </c>
      <c r="DR13" s="55"/>
      <c r="DS13" s="54">
        <f t="shared" si="99"/>
        <v>4436.9</v>
      </c>
      <c r="DT13" s="56">
        <f t="shared" si="77"/>
        <v>703.00974</v>
      </c>
      <c r="DU13" s="54">
        <f t="shared" si="78"/>
        <v>5139.909739999999</v>
      </c>
      <c r="DV13" s="54">
        <f t="shared" si="79"/>
        <v>124.192244</v>
      </c>
      <c r="DW13" s="54">
        <f t="shared" si="80"/>
        <v>112.3177344</v>
      </c>
      <c r="DX13" s="55"/>
      <c r="DY13" s="55"/>
      <c r="DZ13" s="55"/>
      <c r="EA13" s="55"/>
      <c r="EB13" s="55"/>
    </row>
    <row r="14" spans="1:132" ht="12">
      <c r="A14" s="2">
        <v>42278</v>
      </c>
      <c r="C14" s="19"/>
      <c r="D14" s="19">
        <v>233100</v>
      </c>
      <c r="E14" s="19">
        <f t="shared" si="0"/>
        <v>233100</v>
      </c>
      <c r="F14" s="19">
        <v>45485</v>
      </c>
      <c r="G14" s="19">
        <v>41136</v>
      </c>
      <c r="H14" s="19"/>
      <c r="I14" s="54"/>
      <c r="J14" s="54">
        <f t="shared" si="1"/>
        <v>23544.54522</v>
      </c>
      <c r="K14" s="54">
        <f t="shared" si="2"/>
        <v>23544.54522</v>
      </c>
      <c r="L14" s="54">
        <f t="shared" si="3"/>
        <v>4594.267007</v>
      </c>
      <c r="M14" s="54">
        <f t="shared" si="4"/>
        <v>4154.991043200001</v>
      </c>
      <c r="N14" s="55"/>
      <c r="O14" s="54">
        <f t="shared" si="81"/>
        <v>0</v>
      </c>
      <c r="P14" s="56">
        <f t="shared" si="5"/>
        <v>2544.9858</v>
      </c>
      <c r="Q14" s="54">
        <f t="shared" si="6"/>
        <v>2544.9858</v>
      </c>
      <c r="R14" s="54">
        <f t="shared" si="7"/>
        <v>496.60523</v>
      </c>
      <c r="S14" s="54">
        <f t="shared" si="8"/>
        <v>449.12284800000003</v>
      </c>
      <c r="T14" s="54"/>
      <c r="U14" s="54">
        <f t="shared" si="82"/>
        <v>0</v>
      </c>
      <c r="V14" s="56">
        <f t="shared" si="9"/>
        <v>5299.92477</v>
      </c>
      <c r="W14" s="54">
        <f t="shared" si="10"/>
        <v>5299.92477</v>
      </c>
      <c r="X14" s="54">
        <f t="shared" si="11"/>
        <v>1034.1787995</v>
      </c>
      <c r="Y14" s="54">
        <f t="shared" si="12"/>
        <v>935.2968911999999</v>
      </c>
      <c r="Z14" s="54"/>
      <c r="AA14" s="54">
        <f t="shared" si="83"/>
        <v>0</v>
      </c>
      <c r="AB14" s="56">
        <f t="shared" si="13"/>
        <v>315.10458</v>
      </c>
      <c r="AC14" s="54">
        <f t="shared" si="14"/>
        <v>315.10458</v>
      </c>
      <c r="AD14" s="54">
        <f t="shared" si="15"/>
        <v>61.486623</v>
      </c>
      <c r="AE14" s="54">
        <f t="shared" si="16"/>
        <v>55.6076448</v>
      </c>
      <c r="AF14" s="54"/>
      <c r="AG14" s="54">
        <f t="shared" si="84"/>
        <v>0</v>
      </c>
      <c r="AH14" s="56">
        <f t="shared" si="17"/>
        <v>53.613</v>
      </c>
      <c r="AI14" s="54">
        <f t="shared" si="18"/>
        <v>53.613</v>
      </c>
      <c r="AJ14" s="54">
        <f t="shared" si="19"/>
        <v>10.46155</v>
      </c>
      <c r="AK14" s="54">
        <f t="shared" si="20"/>
        <v>9.46128</v>
      </c>
      <c r="AL14" s="54"/>
      <c r="AM14" s="54">
        <f t="shared" si="85"/>
        <v>0</v>
      </c>
      <c r="AN14" s="56">
        <f t="shared" si="21"/>
        <v>10640.0826</v>
      </c>
      <c r="AO14" s="54">
        <f t="shared" si="22"/>
        <v>10640.0826</v>
      </c>
      <c r="AP14" s="54">
        <f t="shared" si="23"/>
        <v>2076.20831</v>
      </c>
      <c r="AQ14" s="54">
        <f t="shared" si="24"/>
        <v>1877.6938559999999</v>
      </c>
      <c r="AR14" s="54"/>
      <c r="AS14" s="54">
        <f t="shared" si="86"/>
        <v>0</v>
      </c>
      <c r="AT14" s="56">
        <f t="shared" si="25"/>
        <v>125.71083000000002</v>
      </c>
      <c r="AU14" s="54">
        <f t="shared" si="26"/>
        <v>125.71083000000002</v>
      </c>
      <c r="AV14" s="54">
        <f t="shared" si="27"/>
        <v>24.5300605</v>
      </c>
      <c r="AW14" s="54">
        <f t="shared" si="28"/>
        <v>22.1846448</v>
      </c>
      <c r="AX14" s="54"/>
      <c r="AY14" s="54">
        <f t="shared" si="87"/>
        <v>0</v>
      </c>
      <c r="AZ14" s="56">
        <f t="shared" si="29"/>
        <v>430.51239000000004</v>
      </c>
      <c r="BA14" s="54">
        <f t="shared" si="30"/>
        <v>430.51239000000004</v>
      </c>
      <c r="BB14" s="54">
        <f t="shared" si="31"/>
        <v>84.0062465</v>
      </c>
      <c r="BC14" s="54">
        <f t="shared" si="32"/>
        <v>75.9740784</v>
      </c>
      <c r="BD14" s="54"/>
      <c r="BE14" s="54">
        <f t="shared" si="88"/>
        <v>0</v>
      </c>
      <c r="BF14" s="56">
        <f t="shared" si="33"/>
        <v>17.97201</v>
      </c>
      <c r="BG14" s="54">
        <f t="shared" si="34"/>
        <v>17.97201</v>
      </c>
      <c r="BH14" s="54">
        <f t="shared" si="35"/>
        <v>3.5068935000000003</v>
      </c>
      <c r="BI14" s="54">
        <f t="shared" si="36"/>
        <v>3.1715856000000002</v>
      </c>
      <c r="BJ14" s="55"/>
      <c r="BK14" s="54">
        <f t="shared" si="89"/>
        <v>0</v>
      </c>
      <c r="BL14" s="56">
        <f t="shared" si="37"/>
        <v>1063.09917</v>
      </c>
      <c r="BM14" s="54">
        <f t="shared" si="38"/>
        <v>1063.09917</v>
      </c>
      <c r="BN14" s="54">
        <f t="shared" si="39"/>
        <v>207.4434395</v>
      </c>
      <c r="BO14" s="54">
        <f t="shared" si="40"/>
        <v>187.6089552</v>
      </c>
      <c r="BP14" s="55"/>
      <c r="BQ14" s="54">
        <f t="shared" si="90"/>
        <v>0</v>
      </c>
      <c r="BR14" s="56">
        <f t="shared" si="41"/>
        <v>1.23543</v>
      </c>
      <c r="BS14" s="54">
        <f t="shared" si="42"/>
        <v>1.23543</v>
      </c>
      <c r="BT14" s="54">
        <f t="shared" si="43"/>
        <v>0.2410705</v>
      </c>
      <c r="BU14" s="54">
        <f t="shared" si="44"/>
        <v>0.21802080000000001</v>
      </c>
      <c r="BV14" s="55"/>
      <c r="BW14" s="54">
        <f t="shared" si="91"/>
        <v>0</v>
      </c>
      <c r="BX14" s="56">
        <f t="shared" si="45"/>
        <v>350.39592</v>
      </c>
      <c r="BY14" s="54">
        <f t="shared" si="46"/>
        <v>350.39592</v>
      </c>
      <c r="BZ14" s="54">
        <f t="shared" si="47"/>
        <v>68.373052</v>
      </c>
      <c r="CA14" s="54">
        <f t="shared" si="48"/>
        <v>61.8356352</v>
      </c>
      <c r="CB14" s="55"/>
      <c r="CC14" s="54">
        <f t="shared" si="92"/>
        <v>0</v>
      </c>
      <c r="CD14" s="56">
        <f t="shared" si="49"/>
        <v>39.06756</v>
      </c>
      <c r="CE14" s="54">
        <f t="shared" si="50"/>
        <v>39.06756</v>
      </c>
      <c r="CF14" s="54">
        <f t="shared" si="51"/>
        <v>7.623286</v>
      </c>
      <c r="CG14" s="54">
        <f t="shared" si="52"/>
        <v>6.8943936</v>
      </c>
      <c r="CH14" s="55"/>
      <c r="CI14" s="54">
        <f t="shared" si="93"/>
        <v>0</v>
      </c>
      <c r="CJ14" s="56">
        <f t="shared" si="53"/>
        <v>70.37289</v>
      </c>
      <c r="CK14" s="54">
        <f t="shared" si="54"/>
        <v>70.37289</v>
      </c>
      <c r="CL14" s="54">
        <f t="shared" si="55"/>
        <v>13.7319215</v>
      </c>
      <c r="CM14" s="54">
        <f t="shared" si="56"/>
        <v>12.418958400000001</v>
      </c>
      <c r="CN14" s="55"/>
      <c r="CO14" s="54">
        <f t="shared" si="94"/>
        <v>0</v>
      </c>
      <c r="CP14" s="56">
        <f t="shared" si="57"/>
        <v>70.32627000000001</v>
      </c>
      <c r="CQ14" s="54">
        <f t="shared" si="58"/>
        <v>70.32627000000001</v>
      </c>
      <c r="CR14" s="54">
        <f t="shared" si="59"/>
        <v>13.722824500000002</v>
      </c>
      <c r="CS14" s="54">
        <f t="shared" si="60"/>
        <v>12.4107312</v>
      </c>
      <c r="CT14" s="55"/>
      <c r="CU14" s="54">
        <f t="shared" si="95"/>
        <v>0</v>
      </c>
      <c r="CV14" s="56">
        <f t="shared" si="61"/>
        <v>347.319</v>
      </c>
      <c r="CW14" s="54">
        <f t="shared" si="62"/>
        <v>347.319</v>
      </c>
      <c r="CX14" s="54">
        <f t="shared" si="63"/>
        <v>67.77265</v>
      </c>
      <c r="CY14" s="54">
        <f t="shared" si="64"/>
        <v>61.29264</v>
      </c>
      <c r="CZ14" s="55"/>
      <c r="DA14" s="54">
        <f t="shared" si="96"/>
        <v>0</v>
      </c>
      <c r="DB14" s="56">
        <f t="shared" si="65"/>
        <v>654.96438</v>
      </c>
      <c r="DC14" s="54">
        <f t="shared" si="66"/>
        <v>654.96438</v>
      </c>
      <c r="DD14" s="54">
        <f t="shared" si="67"/>
        <v>127.803753</v>
      </c>
      <c r="DE14" s="54">
        <f t="shared" si="68"/>
        <v>115.5839328</v>
      </c>
      <c r="DF14" s="55"/>
      <c r="DG14" s="54">
        <f t="shared" si="97"/>
        <v>0</v>
      </c>
      <c r="DH14" s="56">
        <f t="shared" si="69"/>
        <v>348.85746</v>
      </c>
      <c r="DI14" s="54">
        <f t="shared" si="70"/>
        <v>348.85746</v>
      </c>
      <c r="DJ14" s="54">
        <f t="shared" si="71"/>
        <v>68.072851</v>
      </c>
      <c r="DK14" s="54">
        <f t="shared" si="72"/>
        <v>61.5641376</v>
      </c>
      <c r="DL14" s="55"/>
      <c r="DM14" s="54">
        <f t="shared" si="98"/>
        <v>0</v>
      </c>
      <c r="DN14" s="56">
        <f t="shared" si="73"/>
        <v>534.54492</v>
      </c>
      <c r="DO14" s="54">
        <f t="shared" si="74"/>
        <v>534.54492</v>
      </c>
      <c r="DP14" s="54">
        <f t="shared" si="75"/>
        <v>104.306202</v>
      </c>
      <c r="DQ14" s="54">
        <f t="shared" si="76"/>
        <v>94.3330752</v>
      </c>
      <c r="DR14" s="55"/>
      <c r="DS14" s="54">
        <f t="shared" si="99"/>
        <v>0</v>
      </c>
      <c r="DT14" s="56">
        <f t="shared" si="77"/>
        <v>636.45624</v>
      </c>
      <c r="DU14" s="54">
        <f t="shared" si="78"/>
        <v>636.45624</v>
      </c>
      <c r="DV14" s="54">
        <f t="shared" si="79"/>
        <v>124.192244</v>
      </c>
      <c r="DW14" s="54">
        <f t="shared" si="80"/>
        <v>112.3177344</v>
      </c>
      <c r="DX14" s="55"/>
      <c r="DY14" s="55"/>
      <c r="DZ14" s="55"/>
      <c r="EA14" s="55"/>
      <c r="EB14" s="55"/>
    </row>
    <row r="15" spans="1:132" ht="12">
      <c r="A15" s="2">
        <v>42461</v>
      </c>
      <c r="C15" s="19">
        <v>1675000</v>
      </c>
      <c r="D15" s="19">
        <v>233100</v>
      </c>
      <c r="E15" s="19">
        <f t="shared" si="0"/>
        <v>1908100</v>
      </c>
      <c r="F15" s="19">
        <v>45485</v>
      </c>
      <c r="G15" s="19">
        <v>41136</v>
      </c>
      <c r="H15" s="19"/>
      <c r="I15" s="54">
        <f>O15+U15+AA15+AG15+AM15+AS15+AY15+BE15+BK15+BQ15+BW15+CC15+CI15+CO15+CU15+DA15+DG15+DM15+DS15</f>
        <v>169185.38499999998</v>
      </c>
      <c r="J15" s="54">
        <f t="shared" si="1"/>
        <v>23544.54522</v>
      </c>
      <c r="K15" s="54">
        <f t="shared" si="2"/>
        <v>192729.93021999998</v>
      </c>
      <c r="L15" s="54">
        <f t="shared" si="3"/>
        <v>4594.267007</v>
      </c>
      <c r="M15" s="54">
        <f t="shared" si="4"/>
        <v>4154.991043200001</v>
      </c>
      <c r="N15" s="55"/>
      <c r="O15" s="54">
        <f t="shared" si="81"/>
        <v>18287.65</v>
      </c>
      <c r="P15" s="56">
        <f t="shared" si="5"/>
        <v>2544.9858</v>
      </c>
      <c r="Q15" s="54">
        <f t="shared" si="6"/>
        <v>20832.6358</v>
      </c>
      <c r="R15" s="54">
        <f t="shared" si="7"/>
        <v>496.60523</v>
      </c>
      <c r="S15" s="54">
        <f t="shared" si="8"/>
        <v>449.12284800000003</v>
      </c>
      <c r="T15" s="54"/>
      <c r="U15" s="54">
        <f t="shared" si="82"/>
        <v>38083.972499999996</v>
      </c>
      <c r="V15" s="56">
        <f t="shared" si="9"/>
        <v>5299.92477</v>
      </c>
      <c r="W15" s="54">
        <f t="shared" si="10"/>
        <v>43383.897269999994</v>
      </c>
      <c r="X15" s="54">
        <f t="shared" si="11"/>
        <v>1034.1787995</v>
      </c>
      <c r="Y15" s="54">
        <f t="shared" si="12"/>
        <v>935.2968911999999</v>
      </c>
      <c r="Z15" s="54"/>
      <c r="AA15" s="54">
        <f t="shared" si="83"/>
        <v>2264.265</v>
      </c>
      <c r="AB15" s="56">
        <f t="shared" si="13"/>
        <v>315.10458</v>
      </c>
      <c r="AC15" s="54">
        <f t="shared" si="14"/>
        <v>2579.36958</v>
      </c>
      <c r="AD15" s="54">
        <f t="shared" si="15"/>
        <v>61.486623</v>
      </c>
      <c r="AE15" s="54">
        <f t="shared" si="16"/>
        <v>55.6076448</v>
      </c>
      <c r="AF15" s="54"/>
      <c r="AG15" s="54">
        <f t="shared" si="84"/>
        <v>385.25</v>
      </c>
      <c r="AH15" s="56">
        <f t="shared" si="17"/>
        <v>53.613</v>
      </c>
      <c r="AI15" s="54">
        <f t="shared" si="18"/>
        <v>438.863</v>
      </c>
      <c r="AJ15" s="54">
        <f t="shared" si="19"/>
        <v>10.46155</v>
      </c>
      <c r="AK15" s="54">
        <f t="shared" si="20"/>
        <v>9.46128</v>
      </c>
      <c r="AL15" s="54"/>
      <c r="AM15" s="54">
        <f t="shared" si="85"/>
        <v>76457.05</v>
      </c>
      <c r="AN15" s="56">
        <f t="shared" si="21"/>
        <v>10640.0826</v>
      </c>
      <c r="AO15" s="54">
        <f t="shared" si="22"/>
        <v>87097.1326</v>
      </c>
      <c r="AP15" s="54">
        <f t="shared" si="23"/>
        <v>2076.20831</v>
      </c>
      <c r="AQ15" s="54">
        <f t="shared" si="24"/>
        <v>1877.6938559999999</v>
      </c>
      <c r="AR15" s="54"/>
      <c r="AS15" s="54">
        <f t="shared" si="86"/>
        <v>903.3275000000001</v>
      </c>
      <c r="AT15" s="56">
        <f t="shared" si="25"/>
        <v>125.71083000000002</v>
      </c>
      <c r="AU15" s="54">
        <f t="shared" si="26"/>
        <v>1029.03833</v>
      </c>
      <c r="AV15" s="54">
        <f t="shared" si="27"/>
        <v>24.5300605</v>
      </c>
      <c r="AW15" s="54">
        <f t="shared" si="28"/>
        <v>22.1846448</v>
      </c>
      <c r="AX15" s="54"/>
      <c r="AY15" s="54">
        <f t="shared" si="87"/>
        <v>3093.5575</v>
      </c>
      <c r="AZ15" s="56">
        <f t="shared" si="29"/>
        <v>430.51239000000004</v>
      </c>
      <c r="BA15" s="54">
        <f t="shared" si="30"/>
        <v>3524.0698899999998</v>
      </c>
      <c r="BB15" s="54">
        <f t="shared" si="31"/>
        <v>84.0062465</v>
      </c>
      <c r="BC15" s="54">
        <f t="shared" si="32"/>
        <v>75.9740784</v>
      </c>
      <c r="BD15" s="54"/>
      <c r="BE15" s="54">
        <f t="shared" si="88"/>
        <v>129.1425</v>
      </c>
      <c r="BF15" s="56">
        <f t="shared" si="33"/>
        <v>17.97201</v>
      </c>
      <c r="BG15" s="54">
        <f t="shared" si="34"/>
        <v>147.11451000000002</v>
      </c>
      <c r="BH15" s="54">
        <f t="shared" si="35"/>
        <v>3.5068935000000003</v>
      </c>
      <c r="BI15" s="54">
        <f t="shared" si="36"/>
        <v>3.1715856000000002</v>
      </c>
      <c r="BJ15" s="55"/>
      <c r="BK15" s="54">
        <f t="shared" si="89"/>
        <v>7639.1725</v>
      </c>
      <c r="BL15" s="56">
        <f t="shared" si="37"/>
        <v>1063.09917</v>
      </c>
      <c r="BM15" s="54">
        <f t="shared" si="38"/>
        <v>8702.27167</v>
      </c>
      <c r="BN15" s="54">
        <f t="shared" si="39"/>
        <v>207.4434395</v>
      </c>
      <c r="BO15" s="54">
        <f t="shared" si="40"/>
        <v>187.6089552</v>
      </c>
      <c r="BP15" s="55"/>
      <c r="BQ15" s="54">
        <f t="shared" si="90"/>
        <v>8.8775</v>
      </c>
      <c r="BR15" s="56">
        <f t="shared" si="41"/>
        <v>1.23543</v>
      </c>
      <c r="BS15" s="54">
        <f t="shared" si="42"/>
        <v>10.112929999999999</v>
      </c>
      <c r="BT15" s="54">
        <f t="shared" si="43"/>
        <v>0.2410705</v>
      </c>
      <c r="BU15" s="54">
        <f t="shared" si="44"/>
        <v>0.21802080000000001</v>
      </c>
      <c r="BV15" s="55"/>
      <c r="BW15" s="54">
        <f t="shared" si="91"/>
        <v>2517.8599999999997</v>
      </c>
      <c r="BX15" s="56">
        <f t="shared" si="45"/>
        <v>350.39592</v>
      </c>
      <c r="BY15" s="54">
        <f t="shared" si="46"/>
        <v>2868.2559199999996</v>
      </c>
      <c r="BZ15" s="54">
        <f t="shared" si="47"/>
        <v>68.373052</v>
      </c>
      <c r="CA15" s="54">
        <f t="shared" si="48"/>
        <v>61.8356352</v>
      </c>
      <c r="CB15" s="55"/>
      <c r="CC15" s="54">
        <f t="shared" si="92"/>
        <v>280.73</v>
      </c>
      <c r="CD15" s="56">
        <f t="shared" si="49"/>
        <v>39.06756</v>
      </c>
      <c r="CE15" s="54">
        <f t="shared" si="50"/>
        <v>319.79756000000003</v>
      </c>
      <c r="CF15" s="54">
        <f t="shared" si="51"/>
        <v>7.623286</v>
      </c>
      <c r="CG15" s="54">
        <f t="shared" si="52"/>
        <v>6.8943936</v>
      </c>
      <c r="CH15" s="55"/>
      <c r="CI15" s="54">
        <f t="shared" si="93"/>
        <v>505.68250000000006</v>
      </c>
      <c r="CJ15" s="56">
        <f t="shared" si="53"/>
        <v>70.37289</v>
      </c>
      <c r="CK15" s="54">
        <f t="shared" si="54"/>
        <v>576.0553900000001</v>
      </c>
      <c r="CL15" s="54">
        <f t="shared" si="55"/>
        <v>13.7319215</v>
      </c>
      <c r="CM15" s="54">
        <f t="shared" si="56"/>
        <v>12.418958400000001</v>
      </c>
      <c r="CN15" s="55"/>
      <c r="CO15" s="54">
        <f t="shared" si="94"/>
        <v>505.3475</v>
      </c>
      <c r="CP15" s="56">
        <f t="shared" si="57"/>
        <v>70.32627000000001</v>
      </c>
      <c r="CQ15" s="54">
        <f t="shared" si="58"/>
        <v>575.67377</v>
      </c>
      <c r="CR15" s="54">
        <f t="shared" si="59"/>
        <v>13.722824500000002</v>
      </c>
      <c r="CS15" s="54">
        <f t="shared" si="60"/>
        <v>12.4107312</v>
      </c>
      <c r="CT15" s="55"/>
      <c r="CU15" s="54">
        <f t="shared" si="95"/>
        <v>2495.75</v>
      </c>
      <c r="CV15" s="56">
        <f t="shared" si="61"/>
        <v>347.319</v>
      </c>
      <c r="CW15" s="54">
        <f t="shared" si="62"/>
        <v>2843.069</v>
      </c>
      <c r="CX15" s="54">
        <f t="shared" si="63"/>
        <v>67.77265</v>
      </c>
      <c r="CY15" s="54">
        <f t="shared" si="64"/>
        <v>61.29264</v>
      </c>
      <c r="CZ15" s="55"/>
      <c r="DA15" s="54">
        <f t="shared" si="96"/>
        <v>4706.415</v>
      </c>
      <c r="DB15" s="56">
        <f t="shared" si="65"/>
        <v>654.96438</v>
      </c>
      <c r="DC15" s="54">
        <f t="shared" si="66"/>
        <v>5361.37938</v>
      </c>
      <c r="DD15" s="54">
        <f t="shared" si="67"/>
        <v>127.803753</v>
      </c>
      <c r="DE15" s="54">
        <f t="shared" si="68"/>
        <v>115.5839328</v>
      </c>
      <c r="DF15" s="55"/>
      <c r="DG15" s="54">
        <f t="shared" si="97"/>
        <v>2506.8050000000003</v>
      </c>
      <c r="DH15" s="56">
        <f t="shared" si="69"/>
        <v>348.85746</v>
      </c>
      <c r="DI15" s="54">
        <f t="shared" si="70"/>
        <v>2855.6624600000005</v>
      </c>
      <c r="DJ15" s="54">
        <f t="shared" si="71"/>
        <v>68.072851</v>
      </c>
      <c r="DK15" s="54">
        <f t="shared" si="72"/>
        <v>61.5641376</v>
      </c>
      <c r="DL15" s="55"/>
      <c r="DM15" s="54">
        <f t="shared" si="98"/>
        <v>3841.11</v>
      </c>
      <c r="DN15" s="56">
        <f t="shared" si="73"/>
        <v>534.54492</v>
      </c>
      <c r="DO15" s="54">
        <f t="shared" si="74"/>
        <v>4375.65492</v>
      </c>
      <c r="DP15" s="54">
        <f t="shared" si="75"/>
        <v>104.306202</v>
      </c>
      <c r="DQ15" s="54">
        <f t="shared" si="76"/>
        <v>94.3330752</v>
      </c>
      <c r="DR15" s="55"/>
      <c r="DS15" s="54">
        <f t="shared" si="99"/>
        <v>4573.42</v>
      </c>
      <c r="DT15" s="56">
        <f t="shared" si="77"/>
        <v>636.45624</v>
      </c>
      <c r="DU15" s="54">
        <f t="shared" si="78"/>
        <v>5209.87624</v>
      </c>
      <c r="DV15" s="54">
        <f t="shared" si="79"/>
        <v>124.192244</v>
      </c>
      <c r="DW15" s="54">
        <f t="shared" si="80"/>
        <v>112.3177344</v>
      </c>
      <c r="DX15" s="55"/>
      <c r="DY15" s="55"/>
      <c r="DZ15" s="55"/>
      <c r="EA15" s="55"/>
      <c r="EB15" s="55"/>
    </row>
    <row r="16" spans="1:132" ht="12">
      <c r="A16" s="2">
        <v>42644</v>
      </c>
      <c r="C16" s="19"/>
      <c r="D16" s="19">
        <v>199600</v>
      </c>
      <c r="E16" s="19">
        <f t="shared" si="0"/>
        <v>199600</v>
      </c>
      <c r="F16" s="19">
        <v>45485</v>
      </c>
      <c r="G16" s="19">
        <v>41136</v>
      </c>
      <c r="H16" s="19"/>
      <c r="I16" s="54"/>
      <c r="J16" s="54">
        <f t="shared" si="1"/>
        <v>20160.83752</v>
      </c>
      <c r="K16" s="54">
        <f t="shared" si="2"/>
        <v>20160.83752</v>
      </c>
      <c r="L16" s="54">
        <f t="shared" si="3"/>
        <v>4594.267007</v>
      </c>
      <c r="M16" s="54">
        <f t="shared" si="4"/>
        <v>4154.991043200001</v>
      </c>
      <c r="N16" s="55"/>
      <c r="O16" s="54">
        <f t="shared" si="81"/>
        <v>0</v>
      </c>
      <c r="P16" s="56">
        <f t="shared" si="5"/>
        <v>2179.2328</v>
      </c>
      <c r="Q16" s="54">
        <f t="shared" si="6"/>
        <v>2179.2328</v>
      </c>
      <c r="R16" s="54">
        <f t="shared" si="7"/>
        <v>496.60523</v>
      </c>
      <c r="S16" s="54">
        <f t="shared" si="8"/>
        <v>449.12284800000003</v>
      </c>
      <c r="T16" s="54"/>
      <c r="U16" s="54">
        <f t="shared" si="82"/>
        <v>0</v>
      </c>
      <c r="V16" s="56">
        <f t="shared" si="9"/>
        <v>4538.24532</v>
      </c>
      <c r="W16" s="54">
        <f t="shared" si="10"/>
        <v>4538.24532</v>
      </c>
      <c r="X16" s="54">
        <f t="shared" si="11"/>
        <v>1034.1787995</v>
      </c>
      <c r="Y16" s="54">
        <f t="shared" si="12"/>
        <v>935.2968911999999</v>
      </c>
      <c r="Z16" s="54"/>
      <c r="AA16" s="54">
        <f t="shared" si="83"/>
        <v>0</v>
      </c>
      <c r="AB16" s="56">
        <f t="shared" si="13"/>
        <v>269.81928</v>
      </c>
      <c r="AC16" s="54">
        <f t="shared" si="14"/>
        <v>269.81928</v>
      </c>
      <c r="AD16" s="54">
        <f t="shared" si="15"/>
        <v>61.486623</v>
      </c>
      <c r="AE16" s="54">
        <f t="shared" si="16"/>
        <v>55.6076448</v>
      </c>
      <c r="AF16" s="54"/>
      <c r="AG16" s="54">
        <f t="shared" si="84"/>
        <v>0</v>
      </c>
      <c r="AH16" s="56">
        <f t="shared" si="17"/>
        <v>45.908</v>
      </c>
      <c r="AI16" s="54">
        <f t="shared" si="18"/>
        <v>45.908</v>
      </c>
      <c r="AJ16" s="54">
        <f t="shared" si="19"/>
        <v>10.46155</v>
      </c>
      <c r="AK16" s="54">
        <f t="shared" si="20"/>
        <v>9.46128</v>
      </c>
      <c r="AL16" s="54"/>
      <c r="AM16" s="54">
        <f t="shared" si="85"/>
        <v>0</v>
      </c>
      <c r="AN16" s="56">
        <f t="shared" si="21"/>
        <v>9110.9416</v>
      </c>
      <c r="AO16" s="54">
        <f t="shared" si="22"/>
        <v>9110.9416</v>
      </c>
      <c r="AP16" s="54">
        <f t="shared" si="23"/>
        <v>2076.20831</v>
      </c>
      <c r="AQ16" s="54">
        <f t="shared" si="24"/>
        <v>1877.6938559999999</v>
      </c>
      <c r="AR16" s="54"/>
      <c r="AS16" s="54">
        <f t="shared" si="86"/>
        <v>0</v>
      </c>
      <c r="AT16" s="56">
        <f t="shared" si="25"/>
        <v>107.64428000000001</v>
      </c>
      <c r="AU16" s="54">
        <f t="shared" si="26"/>
        <v>107.64428000000001</v>
      </c>
      <c r="AV16" s="54">
        <f t="shared" si="27"/>
        <v>24.5300605</v>
      </c>
      <c r="AW16" s="54">
        <f t="shared" si="28"/>
        <v>22.1846448</v>
      </c>
      <c r="AX16" s="54"/>
      <c r="AY16" s="54">
        <f t="shared" si="87"/>
        <v>0</v>
      </c>
      <c r="AZ16" s="56">
        <f t="shared" si="29"/>
        <v>368.64124000000004</v>
      </c>
      <c r="BA16" s="54">
        <f t="shared" si="30"/>
        <v>368.64124000000004</v>
      </c>
      <c r="BB16" s="54">
        <f t="shared" si="31"/>
        <v>84.0062465</v>
      </c>
      <c r="BC16" s="54">
        <f t="shared" si="32"/>
        <v>75.9740784</v>
      </c>
      <c r="BD16" s="54"/>
      <c r="BE16" s="54">
        <f t="shared" si="88"/>
        <v>0</v>
      </c>
      <c r="BF16" s="56">
        <f t="shared" si="33"/>
        <v>15.38916</v>
      </c>
      <c r="BG16" s="54">
        <f t="shared" si="34"/>
        <v>15.38916</v>
      </c>
      <c r="BH16" s="54">
        <f t="shared" si="35"/>
        <v>3.5068935000000003</v>
      </c>
      <c r="BI16" s="54">
        <f t="shared" si="36"/>
        <v>3.1715856000000002</v>
      </c>
      <c r="BJ16" s="55"/>
      <c r="BK16" s="54">
        <f t="shared" si="89"/>
        <v>0</v>
      </c>
      <c r="BL16" s="56">
        <f t="shared" si="37"/>
        <v>910.31572</v>
      </c>
      <c r="BM16" s="54">
        <f t="shared" si="38"/>
        <v>910.31572</v>
      </c>
      <c r="BN16" s="54">
        <f t="shared" si="39"/>
        <v>207.4434395</v>
      </c>
      <c r="BO16" s="54">
        <f t="shared" si="40"/>
        <v>187.6089552</v>
      </c>
      <c r="BP16" s="55"/>
      <c r="BQ16" s="54">
        <f t="shared" si="90"/>
        <v>0</v>
      </c>
      <c r="BR16" s="56">
        <f t="shared" si="41"/>
        <v>1.05788</v>
      </c>
      <c r="BS16" s="54">
        <f t="shared" si="42"/>
        <v>1.05788</v>
      </c>
      <c r="BT16" s="54">
        <f t="shared" si="43"/>
        <v>0.2410705</v>
      </c>
      <c r="BU16" s="54">
        <f t="shared" si="44"/>
        <v>0.21802080000000001</v>
      </c>
      <c r="BV16" s="55"/>
      <c r="BW16" s="54">
        <f t="shared" si="91"/>
        <v>0</v>
      </c>
      <c r="BX16" s="56">
        <f t="shared" si="45"/>
        <v>300.03871999999996</v>
      </c>
      <c r="BY16" s="54">
        <f t="shared" si="46"/>
        <v>300.03871999999996</v>
      </c>
      <c r="BZ16" s="54">
        <f t="shared" si="47"/>
        <v>68.373052</v>
      </c>
      <c r="CA16" s="54">
        <f t="shared" si="48"/>
        <v>61.8356352</v>
      </c>
      <c r="CB16" s="55"/>
      <c r="CC16" s="54">
        <f t="shared" si="92"/>
        <v>0</v>
      </c>
      <c r="CD16" s="56">
        <f t="shared" si="49"/>
        <v>33.452960000000004</v>
      </c>
      <c r="CE16" s="54">
        <f t="shared" si="50"/>
        <v>33.452960000000004</v>
      </c>
      <c r="CF16" s="54">
        <f t="shared" si="51"/>
        <v>7.623286</v>
      </c>
      <c r="CG16" s="54">
        <f t="shared" si="52"/>
        <v>6.8943936</v>
      </c>
      <c r="CH16" s="55"/>
      <c r="CI16" s="54">
        <f t="shared" si="93"/>
        <v>0</v>
      </c>
      <c r="CJ16" s="56">
        <f t="shared" si="53"/>
        <v>60.259240000000005</v>
      </c>
      <c r="CK16" s="54">
        <f t="shared" si="54"/>
        <v>60.259240000000005</v>
      </c>
      <c r="CL16" s="54">
        <f t="shared" si="55"/>
        <v>13.7319215</v>
      </c>
      <c r="CM16" s="54">
        <f t="shared" si="56"/>
        <v>12.418958400000001</v>
      </c>
      <c r="CN16" s="55"/>
      <c r="CO16" s="54">
        <f t="shared" si="94"/>
        <v>0</v>
      </c>
      <c r="CP16" s="56">
        <f t="shared" si="57"/>
        <v>60.21932</v>
      </c>
      <c r="CQ16" s="54">
        <f t="shared" si="58"/>
        <v>60.21932</v>
      </c>
      <c r="CR16" s="54">
        <f t="shared" si="59"/>
        <v>13.722824500000002</v>
      </c>
      <c r="CS16" s="54">
        <f t="shared" si="60"/>
        <v>12.4107312</v>
      </c>
      <c r="CT16" s="55"/>
      <c r="CU16" s="54">
        <f t="shared" si="95"/>
        <v>0</v>
      </c>
      <c r="CV16" s="56">
        <f t="shared" si="61"/>
        <v>297.404</v>
      </c>
      <c r="CW16" s="54">
        <f t="shared" si="62"/>
        <v>297.404</v>
      </c>
      <c r="CX16" s="54">
        <f t="shared" si="63"/>
        <v>67.77265</v>
      </c>
      <c r="CY16" s="54">
        <f t="shared" si="64"/>
        <v>61.29264</v>
      </c>
      <c r="CZ16" s="55"/>
      <c r="DA16" s="54">
        <f t="shared" si="96"/>
        <v>0</v>
      </c>
      <c r="DB16" s="56">
        <f t="shared" si="65"/>
        <v>560.8360799999999</v>
      </c>
      <c r="DC16" s="54">
        <f t="shared" si="66"/>
        <v>560.8360799999999</v>
      </c>
      <c r="DD16" s="54">
        <f t="shared" si="67"/>
        <v>127.803753</v>
      </c>
      <c r="DE16" s="54">
        <f t="shared" si="68"/>
        <v>115.5839328</v>
      </c>
      <c r="DF16" s="55"/>
      <c r="DG16" s="54">
        <f t="shared" si="97"/>
        <v>0</v>
      </c>
      <c r="DH16" s="56">
        <f t="shared" si="69"/>
        <v>298.72136</v>
      </c>
      <c r="DI16" s="54">
        <f t="shared" si="70"/>
        <v>298.72136</v>
      </c>
      <c r="DJ16" s="54">
        <f t="shared" si="71"/>
        <v>68.072851</v>
      </c>
      <c r="DK16" s="54">
        <f t="shared" si="72"/>
        <v>61.5641376</v>
      </c>
      <c r="DL16" s="55"/>
      <c r="DM16" s="54">
        <f t="shared" si="98"/>
        <v>0</v>
      </c>
      <c r="DN16" s="56">
        <f t="shared" si="73"/>
        <v>457.72272</v>
      </c>
      <c r="DO16" s="54">
        <f t="shared" si="74"/>
        <v>457.72272</v>
      </c>
      <c r="DP16" s="54">
        <f t="shared" si="75"/>
        <v>104.306202</v>
      </c>
      <c r="DQ16" s="54">
        <f t="shared" si="76"/>
        <v>94.3330752</v>
      </c>
      <c r="DR16" s="55"/>
      <c r="DS16" s="54">
        <f t="shared" si="99"/>
        <v>0</v>
      </c>
      <c r="DT16" s="56">
        <f t="shared" si="77"/>
        <v>544.98784</v>
      </c>
      <c r="DU16" s="54">
        <f t="shared" si="78"/>
        <v>544.98784</v>
      </c>
      <c r="DV16" s="54">
        <f t="shared" si="79"/>
        <v>124.192244</v>
      </c>
      <c r="DW16" s="54">
        <f t="shared" si="80"/>
        <v>112.3177344</v>
      </c>
      <c r="DX16" s="55"/>
      <c r="DY16" s="55"/>
      <c r="DZ16" s="55"/>
      <c r="EA16" s="55"/>
      <c r="EB16" s="55"/>
    </row>
    <row r="17" spans="1:132" ht="12">
      <c r="A17" s="2">
        <v>42826</v>
      </c>
      <c r="C17" s="19">
        <v>1740000</v>
      </c>
      <c r="D17" s="19">
        <v>199600</v>
      </c>
      <c r="E17" s="19">
        <f t="shared" si="0"/>
        <v>1939600</v>
      </c>
      <c r="F17" s="19">
        <v>45485</v>
      </c>
      <c r="G17" s="19">
        <v>41136</v>
      </c>
      <c r="H17" s="19"/>
      <c r="I17" s="54">
        <f>O17+U17+AA17+AG17+AM17+AS17+AY17+BE17+BK17+BQ17+BW17+CC17+CI17+CO17+CU17+DA17+DG17+DM17+DS17</f>
        <v>175750.78800000006</v>
      </c>
      <c r="J17" s="54">
        <f t="shared" si="1"/>
        <v>20160.83752</v>
      </c>
      <c r="K17" s="54">
        <f t="shared" si="2"/>
        <v>195911.62552000006</v>
      </c>
      <c r="L17" s="54">
        <f t="shared" si="3"/>
        <v>4594.267007</v>
      </c>
      <c r="M17" s="54">
        <f t="shared" si="4"/>
        <v>4154.991043200001</v>
      </c>
      <c r="N17" s="55"/>
      <c r="O17" s="54">
        <f t="shared" si="81"/>
        <v>18997.32</v>
      </c>
      <c r="P17" s="56">
        <f t="shared" si="5"/>
        <v>2179.2328</v>
      </c>
      <c r="Q17" s="54">
        <f t="shared" si="6"/>
        <v>21176.5528</v>
      </c>
      <c r="R17" s="54">
        <f t="shared" si="7"/>
        <v>496.60523</v>
      </c>
      <c r="S17" s="54">
        <f t="shared" si="8"/>
        <v>449.12284800000003</v>
      </c>
      <c r="T17" s="54"/>
      <c r="U17" s="54">
        <f t="shared" si="82"/>
        <v>39561.858</v>
      </c>
      <c r="V17" s="56">
        <f t="shared" si="9"/>
        <v>4538.24532</v>
      </c>
      <c r="W17" s="54">
        <f t="shared" si="10"/>
        <v>44100.10332</v>
      </c>
      <c r="X17" s="54">
        <f t="shared" si="11"/>
        <v>1034.1787995</v>
      </c>
      <c r="Y17" s="54">
        <f t="shared" si="12"/>
        <v>935.2968911999999</v>
      </c>
      <c r="Z17" s="54"/>
      <c r="AA17" s="54">
        <f t="shared" si="83"/>
        <v>2352.132</v>
      </c>
      <c r="AB17" s="56">
        <f t="shared" si="13"/>
        <v>269.81928</v>
      </c>
      <c r="AC17" s="54">
        <f t="shared" si="14"/>
        <v>2621.95128</v>
      </c>
      <c r="AD17" s="54">
        <f t="shared" si="15"/>
        <v>61.486623</v>
      </c>
      <c r="AE17" s="54">
        <f t="shared" si="16"/>
        <v>55.6076448</v>
      </c>
      <c r="AF17" s="54"/>
      <c r="AG17" s="54">
        <f t="shared" si="84"/>
        <v>400.2</v>
      </c>
      <c r="AH17" s="56">
        <f t="shared" si="17"/>
        <v>45.908</v>
      </c>
      <c r="AI17" s="54">
        <f t="shared" si="18"/>
        <v>446.108</v>
      </c>
      <c r="AJ17" s="54">
        <f t="shared" si="19"/>
        <v>10.46155</v>
      </c>
      <c r="AK17" s="54">
        <f t="shared" si="20"/>
        <v>9.46128</v>
      </c>
      <c r="AL17" s="54"/>
      <c r="AM17" s="54">
        <f t="shared" si="85"/>
        <v>79424.04</v>
      </c>
      <c r="AN17" s="56">
        <f t="shared" si="21"/>
        <v>9110.9416</v>
      </c>
      <c r="AO17" s="54">
        <f t="shared" si="22"/>
        <v>88534.9816</v>
      </c>
      <c r="AP17" s="54">
        <f t="shared" si="23"/>
        <v>2076.20831</v>
      </c>
      <c r="AQ17" s="54">
        <f t="shared" si="24"/>
        <v>1877.6938559999999</v>
      </c>
      <c r="AR17" s="54"/>
      <c r="AS17" s="54">
        <f t="shared" si="86"/>
        <v>938.3820000000001</v>
      </c>
      <c r="AT17" s="56">
        <f t="shared" si="25"/>
        <v>107.64428000000001</v>
      </c>
      <c r="AU17" s="54">
        <f t="shared" si="26"/>
        <v>1046.02628</v>
      </c>
      <c r="AV17" s="54">
        <f t="shared" si="27"/>
        <v>24.5300605</v>
      </c>
      <c r="AW17" s="54">
        <f t="shared" si="28"/>
        <v>22.1846448</v>
      </c>
      <c r="AX17" s="54"/>
      <c r="AY17" s="54">
        <f t="shared" si="87"/>
        <v>3213.606</v>
      </c>
      <c r="AZ17" s="56">
        <f t="shared" si="29"/>
        <v>368.64124000000004</v>
      </c>
      <c r="BA17" s="54">
        <f t="shared" si="30"/>
        <v>3582.24724</v>
      </c>
      <c r="BB17" s="54">
        <f t="shared" si="31"/>
        <v>84.0062465</v>
      </c>
      <c r="BC17" s="54">
        <f t="shared" si="32"/>
        <v>75.9740784</v>
      </c>
      <c r="BD17" s="54"/>
      <c r="BE17" s="54">
        <f t="shared" si="88"/>
        <v>134.154</v>
      </c>
      <c r="BF17" s="56">
        <f t="shared" si="33"/>
        <v>15.38916</v>
      </c>
      <c r="BG17" s="54">
        <f t="shared" si="34"/>
        <v>149.54316</v>
      </c>
      <c r="BH17" s="54">
        <f t="shared" si="35"/>
        <v>3.5068935000000003</v>
      </c>
      <c r="BI17" s="54">
        <f t="shared" si="36"/>
        <v>3.1715856000000002</v>
      </c>
      <c r="BJ17" s="55"/>
      <c r="BK17" s="54">
        <f t="shared" si="89"/>
        <v>7935.618</v>
      </c>
      <c r="BL17" s="56">
        <f t="shared" si="37"/>
        <v>910.31572</v>
      </c>
      <c r="BM17" s="54">
        <f t="shared" si="38"/>
        <v>8845.93372</v>
      </c>
      <c r="BN17" s="54">
        <f t="shared" si="39"/>
        <v>207.4434395</v>
      </c>
      <c r="BO17" s="54">
        <f t="shared" si="40"/>
        <v>187.6089552</v>
      </c>
      <c r="BP17" s="55"/>
      <c r="BQ17" s="54">
        <f t="shared" si="90"/>
        <v>9.222</v>
      </c>
      <c r="BR17" s="56">
        <f t="shared" si="41"/>
        <v>1.05788</v>
      </c>
      <c r="BS17" s="54">
        <f t="shared" si="42"/>
        <v>10.279879999999999</v>
      </c>
      <c r="BT17" s="54">
        <f t="shared" si="43"/>
        <v>0.2410705</v>
      </c>
      <c r="BU17" s="54">
        <f t="shared" si="44"/>
        <v>0.21802080000000001</v>
      </c>
      <c r="BV17" s="55"/>
      <c r="BW17" s="54">
        <f t="shared" si="91"/>
        <v>2615.5679999999998</v>
      </c>
      <c r="BX17" s="56">
        <f t="shared" si="45"/>
        <v>300.03871999999996</v>
      </c>
      <c r="BY17" s="54">
        <f t="shared" si="46"/>
        <v>2915.6067199999998</v>
      </c>
      <c r="BZ17" s="54">
        <f t="shared" si="47"/>
        <v>68.373052</v>
      </c>
      <c r="CA17" s="54">
        <f t="shared" si="48"/>
        <v>61.8356352</v>
      </c>
      <c r="CB17" s="55"/>
      <c r="CC17" s="54">
        <f t="shared" si="92"/>
        <v>291.624</v>
      </c>
      <c r="CD17" s="56">
        <f t="shared" si="49"/>
        <v>33.452960000000004</v>
      </c>
      <c r="CE17" s="54">
        <f t="shared" si="50"/>
        <v>325.07696000000004</v>
      </c>
      <c r="CF17" s="54">
        <f t="shared" si="51"/>
        <v>7.623286</v>
      </c>
      <c r="CG17" s="54">
        <f t="shared" si="52"/>
        <v>6.8943936</v>
      </c>
      <c r="CH17" s="55"/>
      <c r="CI17" s="54">
        <f t="shared" si="93"/>
        <v>525.306</v>
      </c>
      <c r="CJ17" s="56">
        <f t="shared" si="53"/>
        <v>60.259240000000005</v>
      </c>
      <c r="CK17" s="54">
        <f t="shared" si="54"/>
        <v>585.56524</v>
      </c>
      <c r="CL17" s="54">
        <f t="shared" si="55"/>
        <v>13.7319215</v>
      </c>
      <c r="CM17" s="54">
        <f t="shared" si="56"/>
        <v>12.418958400000001</v>
      </c>
      <c r="CN17" s="55"/>
      <c r="CO17" s="54">
        <f t="shared" si="94"/>
        <v>524.958</v>
      </c>
      <c r="CP17" s="56">
        <f t="shared" si="57"/>
        <v>60.21932</v>
      </c>
      <c r="CQ17" s="54">
        <f t="shared" si="58"/>
        <v>585.17732</v>
      </c>
      <c r="CR17" s="54">
        <f t="shared" si="59"/>
        <v>13.722824500000002</v>
      </c>
      <c r="CS17" s="54">
        <f t="shared" si="60"/>
        <v>12.4107312</v>
      </c>
      <c r="CT17" s="55"/>
      <c r="CU17" s="54">
        <f t="shared" si="95"/>
        <v>2592.6</v>
      </c>
      <c r="CV17" s="56">
        <f t="shared" si="61"/>
        <v>297.404</v>
      </c>
      <c r="CW17" s="54">
        <f t="shared" si="62"/>
        <v>2890.004</v>
      </c>
      <c r="CX17" s="54">
        <f t="shared" si="63"/>
        <v>67.77265</v>
      </c>
      <c r="CY17" s="54">
        <f t="shared" si="64"/>
        <v>61.29264</v>
      </c>
      <c r="CZ17" s="55"/>
      <c r="DA17" s="54">
        <f t="shared" si="96"/>
        <v>4889.052</v>
      </c>
      <c r="DB17" s="56">
        <f t="shared" si="65"/>
        <v>560.8360799999999</v>
      </c>
      <c r="DC17" s="54">
        <f t="shared" si="66"/>
        <v>5449.88808</v>
      </c>
      <c r="DD17" s="54">
        <f t="shared" si="67"/>
        <v>127.803753</v>
      </c>
      <c r="DE17" s="54">
        <f t="shared" si="68"/>
        <v>115.5839328</v>
      </c>
      <c r="DF17" s="55"/>
      <c r="DG17" s="54">
        <f t="shared" si="97"/>
        <v>2604.0840000000003</v>
      </c>
      <c r="DH17" s="56">
        <f t="shared" si="69"/>
        <v>298.72136</v>
      </c>
      <c r="DI17" s="54">
        <f t="shared" si="70"/>
        <v>2902.8053600000003</v>
      </c>
      <c r="DJ17" s="54">
        <f t="shared" si="71"/>
        <v>68.072851</v>
      </c>
      <c r="DK17" s="54">
        <f t="shared" si="72"/>
        <v>61.5641376</v>
      </c>
      <c r="DL17" s="55"/>
      <c r="DM17" s="54">
        <f t="shared" si="98"/>
        <v>3990.168</v>
      </c>
      <c r="DN17" s="56">
        <f t="shared" si="73"/>
        <v>457.72272</v>
      </c>
      <c r="DO17" s="54">
        <f t="shared" si="74"/>
        <v>4447.89072</v>
      </c>
      <c r="DP17" s="54">
        <f t="shared" si="75"/>
        <v>104.306202</v>
      </c>
      <c r="DQ17" s="54">
        <f t="shared" si="76"/>
        <v>94.3330752</v>
      </c>
      <c r="DR17" s="55"/>
      <c r="DS17" s="54">
        <f t="shared" si="99"/>
        <v>4750.896</v>
      </c>
      <c r="DT17" s="56">
        <f t="shared" si="77"/>
        <v>544.98784</v>
      </c>
      <c r="DU17" s="54">
        <f t="shared" si="78"/>
        <v>5295.8838399999995</v>
      </c>
      <c r="DV17" s="54">
        <f t="shared" si="79"/>
        <v>124.192244</v>
      </c>
      <c r="DW17" s="54">
        <f t="shared" si="80"/>
        <v>112.3177344</v>
      </c>
      <c r="DX17" s="55"/>
      <c r="DY17" s="55"/>
      <c r="DZ17" s="55"/>
      <c r="EA17" s="55"/>
      <c r="EB17" s="55"/>
    </row>
    <row r="18" spans="1:132" ht="12">
      <c r="A18" s="2">
        <v>43009</v>
      </c>
      <c r="C18" s="19"/>
      <c r="D18" s="19">
        <v>173500</v>
      </c>
      <c r="E18" s="19">
        <f t="shared" si="0"/>
        <v>173500</v>
      </c>
      <c r="F18" s="19">
        <v>45485</v>
      </c>
      <c r="G18" s="19">
        <v>41136</v>
      </c>
      <c r="H18" s="19"/>
      <c r="I18" s="54"/>
      <c r="J18" s="54">
        <f t="shared" si="1"/>
        <v>17524.575700000005</v>
      </c>
      <c r="K18" s="54">
        <f t="shared" si="2"/>
        <v>17524.575700000005</v>
      </c>
      <c r="L18" s="54">
        <f t="shared" si="3"/>
        <v>4594.267007</v>
      </c>
      <c r="M18" s="54">
        <f t="shared" si="4"/>
        <v>4154.991043200001</v>
      </c>
      <c r="N18" s="55"/>
      <c r="O18" s="54">
        <f t="shared" si="81"/>
        <v>0</v>
      </c>
      <c r="P18" s="56">
        <f t="shared" si="5"/>
        <v>1894.2730000000001</v>
      </c>
      <c r="Q18" s="54">
        <f t="shared" si="6"/>
        <v>1894.2730000000001</v>
      </c>
      <c r="R18" s="54">
        <f t="shared" si="7"/>
        <v>496.60523</v>
      </c>
      <c r="S18" s="54">
        <f t="shared" si="8"/>
        <v>449.12284800000003</v>
      </c>
      <c r="T18" s="54"/>
      <c r="U18" s="54">
        <f t="shared" si="82"/>
        <v>0</v>
      </c>
      <c r="V18" s="56">
        <f t="shared" si="9"/>
        <v>3944.8174499999996</v>
      </c>
      <c r="W18" s="54">
        <f t="shared" si="10"/>
        <v>3944.8174499999996</v>
      </c>
      <c r="X18" s="54">
        <f t="shared" si="11"/>
        <v>1034.1787995</v>
      </c>
      <c r="Y18" s="54">
        <f t="shared" si="12"/>
        <v>935.2968911999999</v>
      </c>
      <c r="Z18" s="54"/>
      <c r="AA18" s="54">
        <f t="shared" si="83"/>
        <v>0</v>
      </c>
      <c r="AB18" s="56">
        <f t="shared" si="13"/>
        <v>234.5373</v>
      </c>
      <c r="AC18" s="54">
        <f t="shared" si="14"/>
        <v>234.5373</v>
      </c>
      <c r="AD18" s="54">
        <f t="shared" si="15"/>
        <v>61.486623</v>
      </c>
      <c r="AE18" s="54">
        <f t="shared" si="16"/>
        <v>55.6076448</v>
      </c>
      <c r="AF18" s="54"/>
      <c r="AG18" s="54">
        <f t="shared" si="84"/>
        <v>0</v>
      </c>
      <c r="AH18" s="56">
        <f t="shared" si="17"/>
        <v>39.905</v>
      </c>
      <c r="AI18" s="54">
        <f t="shared" si="18"/>
        <v>39.905</v>
      </c>
      <c r="AJ18" s="54">
        <f t="shared" si="19"/>
        <v>10.46155</v>
      </c>
      <c r="AK18" s="54">
        <f t="shared" si="20"/>
        <v>9.46128</v>
      </c>
      <c r="AL18" s="54"/>
      <c r="AM18" s="54">
        <f t="shared" si="85"/>
        <v>0</v>
      </c>
      <c r="AN18" s="56">
        <f t="shared" si="21"/>
        <v>7919.581</v>
      </c>
      <c r="AO18" s="54">
        <f t="shared" si="22"/>
        <v>7919.581</v>
      </c>
      <c r="AP18" s="54">
        <f t="shared" si="23"/>
        <v>2076.20831</v>
      </c>
      <c r="AQ18" s="54">
        <f t="shared" si="24"/>
        <v>1877.6938559999999</v>
      </c>
      <c r="AR18" s="54"/>
      <c r="AS18" s="54">
        <f t="shared" si="86"/>
        <v>0</v>
      </c>
      <c r="AT18" s="56">
        <f t="shared" si="25"/>
        <v>93.56855</v>
      </c>
      <c r="AU18" s="54">
        <f t="shared" si="26"/>
        <v>93.56855</v>
      </c>
      <c r="AV18" s="54">
        <f t="shared" si="27"/>
        <v>24.5300605</v>
      </c>
      <c r="AW18" s="54">
        <f t="shared" si="28"/>
        <v>22.1846448</v>
      </c>
      <c r="AX18" s="54"/>
      <c r="AY18" s="54">
        <f t="shared" si="87"/>
        <v>0</v>
      </c>
      <c r="AZ18" s="56">
        <f t="shared" si="29"/>
        <v>320.43715000000003</v>
      </c>
      <c r="BA18" s="54">
        <f t="shared" si="30"/>
        <v>320.43715000000003</v>
      </c>
      <c r="BB18" s="54">
        <f t="shared" si="31"/>
        <v>84.0062465</v>
      </c>
      <c r="BC18" s="54">
        <f t="shared" si="32"/>
        <v>75.9740784</v>
      </c>
      <c r="BD18" s="54"/>
      <c r="BE18" s="54">
        <f t="shared" si="88"/>
        <v>0</v>
      </c>
      <c r="BF18" s="56">
        <f t="shared" si="33"/>
        <v>13.376850000000001</v>
      </c>
      <c r="BG18" s="54">
        <f t="shared" si="34"/>
        <v>13.376850000000001</v>
      </c>
      <c r="BH18" s="54">
        <f t="shared" si="35"/>
        <v>3.5068935000000003</v>
      </c>
      <c r="BI18" s="54">
        <f t="shared" si="36"/>
        <v>3.1715856000000002</v>
      </c>
      <c r="BJ18" s="55"/>
      <c r="BK18" s="54">
        <f t="shared" si="89"/>
        <v>0</v>
      </c>
      <c r="BL18" s="56">
        <f t="shared" si="37"/>
        <v>791.28145</v>
      </c>
      <c r="BM18" s="54">
        <f t="shared" si="38"/>
        <v>791.28145</v>
      </c>
      <c r="BN18" s="54">
        <f t="shared" si="39"/>
        <v>207.4434395</v>
      </c>
      <c r="BO18" s="54">
        <f t="shared" si="40"/>
        <v>187.6089552</v>
      </c>
      <c r="BP18" s="55"/>
      <c r="BQ18" s="54">
        <f t="shared" si="90"/>
        <v>0</v>
      </c>
      <c r="BR18" s="56">
        <f t="shared" si="41"/>
        <v>0.91955</v>
      </c>
      <c r="BS18" s="54">
        <f t="shared" si="42"/>
        <v>0.91955</v>
      </c>
      <c r="BT18" s="54">
        <f t="shared" si="43"/>
        <v>0.2410705</v>
      </c>
      <c r="BU18" s="54">
        <f t="shared" si="44"/>
        <v>0.21802080000000001</v>
      </c>
      <c r="BV18" s="55"/>
      <c r="BW18" s="54">
        <f t="shared" si="91"/>
        <v>0</v>
      </c>
      <c r="BX18" s="56">
        <f t="shared" si="45"/>
        <v>260.80519999999996</v>
      </c>
      <c r="BY18" s="54">
        <f t="shared" si="46"/>
        <v>260.80519999999996</v>
      </c>
      <c r="BZ18" s="54">
        <f t="shared" si="47"/>
        <v>68.373052</v>
      </c>
      <c r="CA18" s="54">
        <f t="shared" si="48"/>
        <v>61.8356352</v>
      </c>
      <c r="CB18" s="55"/>
      <c r="CC18" s="54">
        <f t="shared" si="92"/>
        <v>0</v>
      </c>
      <c r="CD18" s="56">
        <f t="shared" si="49"/>
        <v>29.0786</v>
      </c>
      <c r="CE18" s="54">
        <f t="shared" si="50"/>
        <v>29.0786</v>
      </c>
      <c r="CF18" s="54">
        <f t="shared" si="51"/>
        <v>7.623286</v>
      </c>
      <c r="CG18" s="54">
        <f t="shared" si="52"/>
        <v>6.8943936</v>
      </c>
      <c r="CH18" s="55"/>
      <c r="CI18" s="54">
        <f t="shared" si="93"/>
        <v>0</v>
      </c>
      <c r="CJ18" s="56">
        <f t="shared" si="53"/>
        <v>52.379650000000005</v>
      </c>
      <c r="CK18" s="54">
        <f t="shared" si="54"/>
        <v>52.379650000000005</v>
      </c>
      <c r="CL18" s="54">
        <f t="shared" si="55"/>
        <v>13.7319215</v>
      </c>
      <c r="CM18" s="54">
        <f t="shared" si="56"/>
        <v>12.418958400000001</v>
      </c>
      <c r="CN18" s="55"/>
      <c r="CO18" s="54">
        <f t="shared" si="94"/>
        <v>0</v>
      </c>
      <c r="CP18" s="56">
        <f t="shared" si="57"/>
        <v>52.344950000000004</v>
      </c>
      <c r="CQ18" s="54">
        <f t="shared" si="58"/>
        <v>52.344950000000004</v>
      </c>
      <c r="CR18" s="54">
        <f t="shared" si="59"/>
        <v>13.722824500000002</v>
      </c>
      <c r="CS18" s="54">
        <f t="shared" si="60"/>
        <v>12.4107312</v>
      </c>
      <c r="CT18" s="55"/>
      <c r="CU18" s="54">
        <f t="shared" si="95"/>
        <v>0</v>
      </c>
      <c r="CV18" s="56">
        <f t="shared" si="61"/>
        <v>258.515</v>
      </c>
      <c r="CW18" s="54">
        <f t="shared" si="62"/>
        <v>258.515</v>
      </c>
      <c r="CX18" s="54">
        <f t="shared" si="63"/>
        <v>67.77265</v>
      </c>
      <c r="CY18" s="54">
        <f t="shared" si="64"/>
        <v>61.29264</v>
      </c>
      <c r="CZ18" s="55"/>
      <c r="DA18" s="54">
        <f t="shared" si="96"/>
        <v>0</v>
      </c>
      <c r="DB18" s="56">
        <f t="shared" si="65"/>
        <v>487.5003</v>
      </c>
      <c r="DC18" s="54">
        <f t="shared" si="66"/>
        <v>487.5003</v>
      </c>
      <c r="DD18" s="54">
        <f t="shared" si="67"/>
        <v>127.803753</v>
      </c>
      <c r="DE18" s="54">
        <f t="shared" si="68"/>
        <v>115.5839328</v>
      </c>
      <c r="DF18" s="55"/>
      <c r="DG18" s="54">
        <f t="shared" si="97"/>
        <v>0</v>
      </c>
      <c r="DH18" s="56">
        <f t="shared" si="69"/>
        <v>259.6601</v>
      </c>
      <c r="DI18" s="54">
        <f t="shared" si="70"/>
        <v>259.6601</v>
      </c>
      <c r="DJ18" s="54">
        <f t="shared" si="71"/>
        <v>68.072851</v>
      </c>
      <c r="DK18" s="54">
        <f t="shared" si="72"/>
        <v>61.5641376</v>
      </c>
      <c r="DL18" s="55"/>
      <c r="DM18" s="54">
        <f t="shared" si="98"/>
        <v>0</v>
      </c>
      <c r="DN18" s="56">
        <f t="shared" si="73"/>
        <v>397.8702</v>
      </c>
      <c r="DO18" s="54">
        <f t="shared" si="74"/>
        <v>397.8702</v>
      </c>
      <c r="DP18" s="54">
        <f t="shared" si="75"/>
        <v>104.306202</v>
      </c>
      <c r="DQ18" s="54">
        <f t="shared" si="76"/>
        <v>94.3330752</v>
      </c>
      <c r="DR18" s="55"/>
      <c r="DS18" s="54">
        <f t="shared" si="99"/>
        <v>0</v>
      </c>
      <c r="DT18" s="56">
        <f t="shared" si="77"/>
        <v>473.7244</v>
      </c>
      <c r="DU18" s="54">
        <f t="shared" si="78"/>
        <v>473.7244</v>
      </c>
      <c r="DV18" s="54">
        <f t="shared" si="79"/>
        <v>124.192244</v>
      </c>
      <c r="DW18" s="54">
        <f t="shared" si="80"/>
        <v>112.3177344</v>
      </c>
      <c r="DX18" s="55"/>
      <c r="DY18" s="55"/>
      <c r="DZ18" s="55"/>
      <c r="EA18" s="55"/>
      <c r="EB18" s="55"/>
    </row>
    <row r="19" spans="1:132" s="36" customFormat="1" ht="12">
      <c r="A19" s="35">
        <v>43191</v>
      </c>
      <c r="C19" s="25">
        <v>1790000</v>
      </c>
      <c r="D19" s="25">
        <v>173500</v>
      </c>
      <c r="E19" s="19">
        <f t="shared" si="0"/>
        <v>1963500</v>
      </c>
      <c r="F19" s="19">
        <v>45485</v>
      </c>
      <c r="G19" s="19">
        <v>41136</v>
      </c>
      <c r="H19" s="19"/>
      <c r="I19" s="54">
        <f>O19+U19+AA19+AG19+AM19+AS19+AY19+BE19+BK19+BQ19+BW19+CC19+CI19+CO19+CU19+DA19+DG19+DM19+DS19</f>
        <v>180801.09799999997</v>
      </c>
      <c r="J19" s="54">
        <f t="shared" si="1"/>
        <v>17524.575700000005</v>
      </c>
      <c r="K19" s="54">
        <f t="shared" si="2"/>
        <v>198325.67369999998</v>
      </c>
      <c r="L19" s="54">
        <f t="shared" si="3"/>
        <v>4594.267007</v>
      </c>
      <c r="M19" s="54">
        <f t="shared" si="4"/>
        <v>4154.991043200001</v>
      </c>
      <c r="N19" s="55"/>
      <c r="O19" s="54">
        <f t="shared" si="81"/>
        <v>19543.22</v>
      </c>
      <c r="P19" s="56">
        <f t="shared" si="5"/>
        <v>1894.2730000000001</v>
      </c>
      <c r="Q19" s="54">
        <f t="shared" si="6"/>
        <v>21437.493000000002</v>
      </c>
      <c r="R19" s="54">
        <f t="shared" si="7"/>
        <v>496.60523</v>
      </c>
      <c r="S19" s="54">
        <f t="shared" si="8"/>
        <v>449.12284800000003</v>
      </c>
      <c r="T19" s="54"/>
      <c r="U19" s="54">
        <f t="shared" si="82"/>
        <v>40698.693</v>
      </c>
      <c r="V19" s="56">
        <f t="shared" si="9"/>
        <v>3944.8174499999996</v>
      </c>
      <c r="W19" s="54">
        <f t="shared" si="10"/>
        <v>44643.51045</v>
      </c>
      <c r="X19" s="54">
        <f t="shared" si="11"/>
        <v>1034.1787995</v>
      </c>
      <c r="Y19" s="54">
        <f t="shared" si="12"/>
        <v>935.2968911999999</v>
      </c>
      <c r="Z19" s="54"/>
      <c r="AA19" s="54">
        <f t="shared" si="83"/>
        <v>2419.722</v>
      </c>
      <c r="AB19" s="56">
        <f t="shared" si="13"/>
        <v>234.5373</v>
      </c>
      <c r="AC19" s="54">
        <f t="shared" si="14"/>
        <v>2654.2593</v>
      </c>
      <c r="AD19" s="54">
        <f t="shared" si="15"/>
        <v>61.486623</v>
      </c>
      <c r="AE19" s="54">
        <f t="shared" si="16"/>
        <v>55.6076448</v>
      </c>
      <c r="AF19" s="54"/>
      <c r="AG19" s="54">
        <f t="shared" si="84"/>
        <v>411.7</v>
      </c>
      <c r="AH19" s="56">
        <f t="shared" si="17"/>
        <v>39.905</v>
      </c>
      <c r="AI19" s="54">
        <f t="shared" si="18"/>
        <v>451.605</v>
      </c>
      <c r="AJ19" s="54">
        <f t="shared" si="19"/>
        <v>10.46155</v>
      </c>
      <c r="AK19" s="54">
        <f t="shared" si="20"/>
        <v>9.46128</v>
      </c>
      <c r="AL19" s="54"/>
      <c r="AM19" s="54">
        <f t="shared" si="85"/>
        <v>81706.34</v>
      </c>
      <c r="AN19" s="56">
        <f t="shared" si="21"/>
        <v>7919.581</v>
      </c>
      <c r="AO19" s="54">
        <f t="shared" si="22"/>
        <v>89625.921</v>
      </c>
      <c r="AP19" s="54">
        <f t="shared" si="23"/>
        <v>2076.20831</v>
      </c>
      <c r="AQ19" s="54">
        <f t="shared" si="24"/>
        <v>1877.6938559999999</v>
      </c>
      <c r="AR19" s="54"/>
      <c r="AS19" s="54">
        <f t="shared" si="86"/>
        <v>965.3470000000001</v>
      </c>
      <c r="AT19" s="56">
        <f t="shared" si="25"/>
        <v>93.56855</v>
      </c>
      <c r="AU19" s="54">
        <f t="shared" si="26"/>
        <v>1058.9155500000002</v>
      </c>
      <c r="AV19" s="54">
        <f t="shared" si="27"/>
        <v>24.5300605</v>
      </c>
      <c r="AW19" s="54">
        <f t="shared" si="28"/>
        <v>22.1846448</v>
      </c>
      <c r="AX19" s="54"/>
      <c r="AY19" s="54">
        <f t="shared" si="87"/>
        <v>3305.951</v>
      </c>
      <c r="AZ19" s="56">
        <f t="shared" si="29"/>
        <v>320.43715000000003</v>
      </c>
      <c r="BA19" s="54">
        <f t="shared" si="30"/>
        <v>3626.38815</v>
      </c>
      <c r="BB19" s="54">
        <f t="shared" si="31"/>
        <v>84.0062465</v>
      </c>
      <c r="BC19" s="54">
        <f t="shared" si="32"/>
        <v>75.9740784</v>
      </c>
      <c r="BD19" s="54"/>
      <c r="BE19" s="54">
        <f t="shared" si="88"/>
        <v>138.00900000000001</v>
      </c>
      <c r="BF19" s="56">
        <f t="shared" si="33"/>
        <v>13.376850000000001</v>
      </c>
      <c r="BG19" s="54">
        <f t="shared" si="34"/>
        <v>151.38585</v>
      </c>
      <c r="BH19" s="54">
        <f t="shared" si="35"/>
        <v>3.5068935000000003</v>
      </c>
      <c r="BI19" s="54">
        <f t="shared" si="36"/>
        <v>3.1715856000000002</v>
      </c>
      <c r="BJ19" s="55"/>
      <c r="BK19" s="54">
        <f t="shared" si="89"/>
        <v>8163.653</v>
      </c>
      <c r="BL19" s="56">
        <f t="shared" si="37"/>
        <v>791.28145</v>
      </c>
      <c r="BM19" s="54">
        <f t="shared" si="38"/>
        <v>8954.93445</v>
      </c>
      <c r="BN19" s="54">
        <f t="shared" si="39"/>
        <v>207.4434395</v>
      </c>
      <c r="BO19" s="54">
        <f t="shared" si="40"/>
        <v>187.6089552</v>
      </c>
      <c r="BP19" s="55"/>
      <c r="BQ19" s="54">
        <f t="shared" si="90"/>
        <v>9.487</v>
      </c>
      <c r="BR19" s="56">
        <f t="shared" si="41"/>
        <v>0.91955</v>
      </c>
      <c r="BS19" s="54">
        <f t="shared" si="42"/>
        <v>10.40655</v>
      </c>
      <c r="BT19" s="54">
        <f t="shared" si="43"/>
        <v>0.2410705</v>
      </c>
      <c r="BU19" s="54">
        <f t="shared" si="44"/>
        <v>0.21802080000000001</v>
      </c>
      <c r="BV19" s="55"/>
      <c r="BW19" s="54">
        <f t="shared" si="91"/>
        <v>2690.7279999999996</v>
      </c>
      <c r="BX19" s="56">
        <f t="shared" si="45"/>
        <v>260.80519999999996</v>
      </c>
      <c r="BY19" s="54">
        <f t="shared" si="46"/>
        <v>2951.5331999999994</v>
      </c>
      <c r="BZ19" s="54">
        <f t="shared" si="47"/>
        <v>68.373052</v>
      </c>
      <c r="CA19" s="54">
        <f t="shared" si="48"/>
        <v>61.8356352</v>
      </c>
      <c r="CB19" s="55"/>
      <c r="CC19" s="54">
        <f t="shared" si="92"/>
        <v>300.004</v>
      </c>
      <c r="CD19" s="56">
        <f t="shared" si="49"/>
        <v>29.0786</v>
      </c>
      <c r="CE19" s="54">
        <f t="shared" si="50"/>
        <v>329.0826</v>
      </c>
      <c r="CF19" s="54">
        <f t="shared" si="51"/>
        <v>7.623286</v>
      </c>
      <c r="CG19" s="54">
        <f t="shared" si="52"/>
        <v>6.8943936</v>
      </c>
      <c r="CH19" s="55"/>
      <c r="CI19" s="54">
        <f t="shared" si="93"/>
        <v>540.4010000000001</v>
      </c>
      <c r="CJ19" s="56">
        <f t="shared" si="53"/>
        <v>52.379650000000005</v>
      </c>
      <c r="CK19" s="54">
        <f t="shared" si="54"/>
        <v>592.78065</v>
      </c>
      <c r="CL19" s="54">
        <f t="shared" si="55"/>
        <v>13.7319215</v>
      </c>
      <c r="CM19" s="54">
        <f t="shared" si="56"/>
        <v>12.418958400000001</v>
      </c>
      <c r="CN19" s="55"/>
      <c r="CO19" s="54">
        <f t="shared" si="94"/>
        <v>540.043</v>
      </c>
      <c r="CP19" s="56">
        <f t="shared" si="57"/>
        <v>52.344950000000004</v>
      </c>
      <c r="CQ19" s="54">
        <f t="shared" si="58"/>
        <v>592.38795</v>
      </c>
      <c r="CR19" s="54">
        <f t="shared" si="59"/>
        <v>13.722824500000002</v>
      </c>
      <c r="CS19" s="54">
        <f t="shared" si="60"/>
        <v>12.4107312</v>
      </c>
      <c r="CT19" s="55"/>
      <c r="CU19" s="54">
        <f t="shared" si="95"/>
        <v>2667.1</v>
      </c>
      <c r="CV19" s="56">
        <f t="shared" si="61"/>
        <v>258.515</v>
      </c>
      <c r="CW19" s="54">
        <f t="shared" si="62"/>
        <v>2925.615</v>
      </c>
      <c r="CX19" s="54">
        <f t="shared" si="63"/>
        <v>67.77265</v>
      </c>
      <c r="CY19" s="54">
        <f t="shared" si="64"/>
        <v>61.29264</v>
      </c>
      <c r="CZ19" s="55"/>
      <c r="DA19" s="54">
        <f t="shared" si="96"/>
        <v>5029.5419999999995</v>
      </c>
      <c r="DB19" s="56">
        <f t="shared" si="65"/>
        <v>487.5003</v>
      </c>
      <c r="DC19" s="54">
        <f t="shared" si="66"/>
        <v>5517.042299999999</v>
      </c>
      <c r="DD19" s="54">
        <f t="shared" si="67"/>
        <v>127.803753</v>
      </c>
      <c r="DE19" s="54">
        <f t="shared" si="68"/>
        <v>115.5839328</v>
      </c>
      <c r="DF19" s="55"/>
      <c r="DG19" s="54">
        <f t="shared" si="97"/>
        <v>2678.914</v>
      </c>
      <c r="DH19" s="56">
        <f t="shared" si="69"/>
        <v>259.6601</v>
      </c>
      <c r="DI19" s="54">
        <f t="shared" si="70"/>
        <v>2938.5741000000003</v>
      </c>
      <c r="DJ19" s="54">
        <f t="shared" si="71"/>
        <v>68.072851</v>
      </c>
      <c r="DK19" s="54">
        <f t="shared" si="72"/>
        <v>61.5641376</v>
      </c>
      <c r="DL19" s="55"/>
      <c r="DM19" s="54">
        <f t="shared" si="98"/>
        <v>4104.828</v>
      </c>
      <c r="DN19" s="56">
        <f t="shared" si="73"/>
        <v>397.8702</v>
      </c>
      <c r="DO19" s="54">
        <f t="shared" si="74"/>
        <v>4502.698200000001</v>
      </c>
      <c r="DP19" s="54">
        <f t="shared" si="75"/>
        <v>104.306202</v>
      </c>
      <c r="DQ19" s="54">
        <f t="shared" si="76"/>
        <v>94.3330752</v>
      </c>
      <c r="DR19" s="55"/>
      <c r="DS19" s="54">
        <f t="shared" si="99"/>
        <v>4887.416</v>
      </c>
      <c r="DT19" s="56">
        <f t="shared" si="77"/>
        <v>473.7244</v>
      </c>
      <c r="DU19" s="54">
        <f t="shared" si="78"/>
        <v>5361.1404</v>
      </c>
      <c r="DV19" s="54">
        <f t="shared" si="79"/>
        <v>124.192244</v>
      </c>
      <c r="DW19" s="54">
        <f t="shared" si="80"/>
        <v>112.3177344</v>
      </c>
      <c r="DX19" s="57"/>
      <c r="DY19" s="57"/>
      <c r="DZ19" s="57"/>
      <c r="EA19" s="57"/>
      <c r="EB19" s="57"/>
    </row>
    <row r="20" spans="1:132" s="36" customFormat="1" ht="12">
      <c r="A20" s="35">
        <v>43374</v>
      </c>
      <c r="C20" s="25"/>
      <c r="D20" s="25">
        <v>146650</v>
      </c>
      <c r="E20" s="19">
        <f t="shared" si="0"/>
        <v>146650</v>
      </c>
      <c r="F20" s="19">
        <v>45485</v>
      </c>
      <c r="G20" s="19">
        <v>41136</v>
      </c>
      <c r="H20" s="19"/>
      <c r="I20" s="54"/>
      <c r="J20" s="54">
        <f t="shared" si="1"/>
        <v>14812.55923</v>
      </c>
      <c r="K20" s="54">
        <f t="shared" si="2"/>
        <v>14812.55923</v>
      </c>
      <c r="L20" s="54">
        <f t="shared" si="3"/>
        <v>4594.267007</v>
      </c>
      <c r="M20" s="54">
        <f t="shared" si="4"/>
        <v>4154.991043200001</v>
      </c>
      <c r="N20" s="55"/>
      <c r="O20" s="54">
        <f t="shared" si="81"/>
        <v>0</v>
      </c>
      <c r="P20" s="56">
        <f t="shared" si="5"/>
        <v>1601.1247</v>
      </c>
      <c r="Q20" s="54">
        <f t="shared" si="6"/>
        <v>1601.1247</v>
      </c>
      <c r="R20" s="54">
        <f t="shared" si="7"/>
        <v>496.60523</v>
      </c>
      <c r="S20" s="54">
        <f t="shared" si="8"/>
        <v>449.12284800000003</v>
      </c>
      <c r="T20" s="54"/>
      <c r="U20" s="54">
        <f t="shared" si="82"/>
        <v>0</v>
      </c>
      <c r="V20" s="56">
        <f t="shared" si="9"/>
        <v>3334.337055</v>
      </c>
      <c r="W20" s="54">
        <f t="shared" si="10"/>
        <v>3334.337055</v>
      </c>
      <c r="X20" s="54">
        <f t="shared" si="11"/>
        <v>1034.1787995</v>
      </c>
      <c r="Y20" s="54">
        <f t="shared" si="12"/>
        <v>935.2968911999999</v>
      </c>
      <c r="Z20" s="54"/>
      <c r="AA20" s="54">
        <f t="shared" si="83"/>
        <v>0</v>
      </c>
      <c r="AB20" s="56">
        <f t="shared" si="13"/>
        <v>198.24147</v>
      </c>
      <c r="AC20" s="54">
        <f t="shared" si="14"/>
        <v>198.24147</v>
      </c>
      <c r="AD20" s="54">
        <f t="shared" si="15"/>
        <v>61.486623</v>
      </c>
      <c r="AE20" s="54">
        <f t="shared" si="16"/>
        <v>55.6076448</v>
      </c>
      <c r="AF20" s="54"/>
      <c r="AG20" s="54">
        <f t="shared" si="84"/>
        <v>0</v>
      </c>
      <c r="AH20" s="56">
        <f t="shared" si="17"/>
        <v>33.7295</v>
      </c>
      <c r="AI20" s="54">
        <f t="shared" si="18"/>
        <v>33.7295</v>
      </c>
      <c r="AJ20" s="54">
        <f t="shared" si="19"/>
        <v>10.46155</v>
      </c>
      <c r="AK20" s="54">
        <f t="shared" si="20"/>
        <v>9.46128</v>
      </c>
      <c r="AL20" s="54"/>
      <c r="AM20" s="54">
        <f t="shared" si="85"/>
        <v>0</v>
      </c>
      <c r="AN20" s="56">
        <f t="shared" si="21"/>
        <v>6693.9859</v>
      </c>
      <c r="AO20" s="54">
        <f t="shared" si="22"/>
        <v>6693.9859</v>
      </c>
      <c r="AP20" s="54">
        <f t="shared" si="23"/>
        <v>2076.20831</v>
      </c>
      <c r="AQ20" s="54">
        <f t="shared" si="24"/>
        <v>1877.6938559999999</v>
      </c>
      <c r="AR20" s="54"/>
      <c r="AS20" s="54">
        <f t="shared" si="86"/>
        <v>0</v>
      </c>
      <c r="AT20" s="56">
        <f t="shared" si="25"/>
        <v>79.088345</v>
      </c>
      <c r="AU20" s="54">
        <f t="shared" si="26"/>
        <v>79.088345</v>
      </c>
      <c r="AV20" s="54">
        <f t="shared" si="27"/>
        <v>24.5300605</v>
      </c>
      <c r="AW20" s="54">
        <f t="shared" si="28"/>
        <v>22.1846448</v>
      </c>
      <c r="AX20" s="54"/>
      <c r="AY20" s="54">
        <f t="shared" si="87"/>
        <v>0</v>
      </c>
      <c r="AZ20" s="56">
        <f t="shared" si="29"/>
        <v>270.847885</v>
      </c>
      <c r="BA20" s="54">
        <f t="shared" si="30"/>
        <v>270.847885</v>
      </c>
      <c r="BB20" s="54">
        <f t="shared" si="31"/>
        <v>84.0062465</v>
      </c>
      <c r="BC20" s="54">
        <f t="shared" si="32"/>
        <v>75.9740784</v>
      </c>
      <c r="BD20" s="54"/>
      <c r="BE20" s="54">
        <f t="shared" si="88"/>
        <v>0</v>
      </c>
      <c r="BF20" s="56">
        <f t="shared" si="33"/>
        <v>11.306715</v>
      </c>
      <c r="BG20" s="54">
        <f t="shared" si="34"/>
        <v>11.306715</v>
      </c>
      <c r="BH20" s="54">
        <f t="shared" si="35"/>
        <v>3.5068935000000003</v>
      </c>
      <c r="BI20" s="54">
        <f t="shared" si="36"/>
        <v>3.1715856000000002</v>
      </c>
      <c r="BJ20" s="55"/>
      <c r="BK20" s="54">
        <f t="shared" si="89"/>
        <v>0</v>
      </c>
      <c r="BL20" s="56">
        <f t="shared" si="37"/>
        <v>668.826655</v>
      </c>
      <c r="BM20" s="54">
        <f t="shared" si="38"/>
        <v>668.826655</v>
      </c>
      <c r="BN20" s="54">
        <f t="shared" si="39"/>
        <v>207.4434395</v>
      </c>
      <c r="BO20" s="54">
        <f t="shared" si="40"/>
        <v>187.6089552</v>
      </c>
      <c r="BP20" s="55"/>
      <c r="BQ20" s="54">
        <f t="shared" si="90"/>
        <v>0</v>
      </c>
      <c r="BR20" s="56">
        <f t="shared" si="41"/>
        <v>0.777245</v>
      </c>
      <c r="BS20" s="54">
        <f t="shared" si="42"/>
        <v>0.777245</v>
      </c>
      <c r="BT20" s="54">
        <f t="shared" si="43"/>
        <v>0.2410705</v>
      </c>
      <c r="BU20" s="54">
        <f t="shared" si="44"/>
        <v>0.21802080000000001</v>
      </c>
      <c r="BV20" s="55"/>
      <c r="BW20" s="54">
        <f t="shared" si="91"/>
        <v>0</v>
      </c>
      <c r="BX20" s="56">
        <f t="shared" si="45"/>
        <v>220.44428</v>
      </c>
      <c r="BY20" s="54">
        <f t="shared" si="46"/>
        <v>220.44428</v>
      </c>
      <c r="BZ20" s="54">
        <f t="shared" si="47"/>
        <v>68.373052</v>
      </c>
      <c r="CA20" s="54">
        <f t="shared" si="48"/>
        <v>61.8356352</v>
      </c>
      <c r="CB20" s="55"/>
      <c r="CC20" s="54">
        <f t="shared" si="92"/>
        <v>0</v>
      </c>
      <c r="CD20" s="56">
        <f t="shared" si="49"/>
        <v>24.57854</v>
      </c>
      <c r="CE20" s="54">
        <f t="shared" si="50"/>
        <v>24.57854</v>
      </c>
      <c r="CF20" s="54">
        <f t="shared" si="51"/>
        <v>7.623286</v>
      </c>
      <c r="CG20" s="54">
        <f t="shared" si="52"/>
        <v>6.8943936</v>
      </c>
      <c r="CH20" s="55"/>
      <c r="CI20" s="54">
        <f t="shared" si="93"/>
        <v>0</v>
      </c>
      <c r="CJ20" s="56">
        <f t="shared" si="53"/>
        <v>44.273635000000006</v>
      </c>
      <c r="CK20" s="54">
        <f t="shared" si="54"/>
        <v>44.273635000000006</v>
      </c>
      <c r="CL20" s="54">
        <f t="shared" si="55"/>
        <v>13.7319215</v>
      </c>
      <c r="CM20" s="54">
        <f t="shared" si="56"/>
        <v>12.418958400000001</v>
      </c>
      <c r="CN20" s="55"/>
      <c r="CO20" s="54">
        <f t="shared" si="94"/>
        <v>0</v>
      </c>
      <c r="CP20" s="56">
        <f t="shared" si="57"/>
        <v>44.244305000000004</v>
      </c>
      <c r="CQ20" s="54">
        <f t="shared" si="58"/>
        <v>44.244305000000004</v>
      </c>
      <c r="CR20" s="54">
        <f t="shared" si="59"/>
        <v>13.722824500000002</v>
      </c>
      <c r="CS20" s="54">
        <f t="shared" si="60"/>
        <v>12.4107312</v>
      </c>
      <c r="CT20" s="55"/>
      <c r="CU20" s="54">
        <f t="shared" si="95"/>
        <v>0</v>
      </c>
      <c r="CV20" s="56">
        <f t="shared" si="61"/>
        <v>218.5085</v>
      </c>
      <c r="CW20" s="54">
        <f t="shared" si="62"/>
        <v>218.5085</v>
      </c>
      <c r="CX20" s="54">
        <f t="shared" si="63"/>
        <v>67.77265</v>
      </c>
      <c r="CY20" s="54">
        <f t="shared" si="64"/>
        <v>61.29264</v>
      </c>
      <c r="CZ20" s="55"/>
      <c r="DA20" s="54">
        <f t="shared" si="96"/>
        <v>0</v>
      </c>
      <c r="DB20" s="56">
        <f t="shared" si="65"/>
        <v>412.05717</v>
      </c>
      <c r="DC20" s="54">
        <f t="shared" si="66"/>
        <v>412.05717</v>
      </c>
      <c r="DD20" s="54">
        <f t="shared" si="67"/>
        <v>127.803753</v>
      </c>
      <c r="DE20" s="54">
        <f t="shared" si="68"/>
        <v>115.5839328</v>
      </c>
      <c r="DF20" s="55"/>
      <c r="DG20" s="54">
        <f t="shared" si="97"/>
        <v>0</v>
      </c>
      <c r="DH20" s="56">
        <f t="shared" si="69"/>
        <v>219.47639</v>
      </c>
      <c r="DI20" s="54">
        <f t="shared" si="70"/>
        <v>219.47639</v>
      </c>
      <c r="DJ20" s="54">
        <f t="shared" si="71"/>
        <v>68.072851</v>
      </c>
      <c r="DK20" s="54">
        <f t="shared" si="72"/>
        <v>61.5641376</v>
      </c>
      <c r="DL20" s="55"/>
      <c r="DM20" s="54">
        <f t="shared" si="98"/>
        <v>0</v>
      </c>
      <c r="DN20" s="56">
        <f t="shared" si="73"/>
        <v>336.29778</v>
      </c>
      <c r="DO20" s="54">
        <f t="shared" si="74"/>
        <v>336.29778</v>
      </c>
      <c r="DP20" s="54">
        <f t="shared" si="75"/>
        <v>104.306202</v>
      </c>
      <c r="DQ20" s="54">
        <f t="shared" si="76"/>
        <v>94.3330752</v>
      </c>
      <c r="DR20" s="55"/>
      <c r="DS20" s="54">
        <f t="shared" si="99"/>
        <v>0</v>
      </c>
      <c r="DT20" s="56">
        <f t="shared" si="77"/>
        <v>400.41316</v>
      </c>
      <c r="DU20" s="54">
        <f t="shared" si="78"/>
        <v>400.41316</v>
      </c>
      <c r="DV20" s="54">
        <f t="shared" si="79"/>
        <v>124.192244</v>
      </c>
      <c r="DW20" s="54">
        <f t="shared" si="80"/>
        <v>112.3177344</v>
      </c>
      <c r="DX20" s="57"/>
      <c r="DY20" s="57"/>
      <c r="DZ20" s="57"/>
      <c r="EA20" s="57"/>
      <c r="EB20" s="57"/>
    </row>
    <row r="21" spans="1:132" s="36" customFormat="1" ht="12">
      <c r="A21" s="35">
        <v>43556</v>
      </c>
      <c r="C21" s="25">
        <v>1850000</v>
      </c>
      <c r="D21" s="25">
        <v>146650</v>
      </c>
      <c r="E21" s="19">
        <f t="shared" si="0"/>
        <v>1996650</v>
      </c>
      <c r="F21" s="19">
        <v>45485</v>
      </c>
      <c r="G21" s="19">
        <v>41136</v>
      </c>
      <c r="H21" s="19"/>
      <c r="I21" s="54">
        <f>O21+U21+AA21+AG21+AM21+AS21+AY21+BE21+BK21+BQ21+BW21+CC21+CI21+CO21+CU21+DA21+DG21+DM21+DS21</f>
        <v>186861.47000000003</v>
      </c>
      <c r="J21" s="54">
        <f t="shared" si="1"/>
        <v>14812.55923</v>
      </c>
      <c r="K21" s="54">
        <f t="shared" si="2"/>
        <v>201674.02923000004</v>
      </c>
      <c r="L21" s="54">
        <f t="shared" si="3"/>
        <v>4594.267007</v>
      </c>
      <c r="M21" s="54">
        <f t="shared" si="4"/>
        <v>4154.991043200001</v>
      </c>
      <c r="N21" s="55"/>
      <c r="O21" s="54">
        <f t="shared" si="81"/>
        <v>20198.300000000003</v>
      </c>
      <c r="P21" s="56">
        <f t="shared" si="5"/>
        <v>1601.1247</v>
      </c>
      <c r="Q21" s="54">
        <f t="shared" si="6"/>
        <v>21799.424700000003</v>
      </c>
      <c r="R21" s="54">
        <f t="shared" si="7"/>
        <v>496.60523</v>
      </c>
      <c r="S21" s="54">
        <f t="shared" si="8"/>
        <v>449.12284800000003</v>
      </c>
      <c r="T21" s="54"/>
      <c r="U21" s="54">
        <f t="shared" si="82"/>
        <v>42062.895</v>
      </c>
      <c r="V21" s="56">
        <f t="shared" si="9"/>
        <v>3334.337055</v>
      </c>
      <c r="W21" s="54">
        <f t="shared" si="10"/>
        <v>45397.232055</v>
      </c>
      <c r="X21" s="54">
        <f t="shared" si="11"/>
        <v>1034.1787995</v>
      </c>
      <c r="Y21" s="54">
        <f t="shared" si="12"/>
        <v>935.2968911999999</v>
      </c>
      <c r="Z21" s="54"/>
      <c r="AA21" s="54">
        <f t="shared" si="83"/>
        <v>2500.83</v>
      </c>
      <c r="AB21" s="56">
        <f t="shared" si="13"/>
        <v>198.24147</v>
      </c>
      <c r="AC21" s="54">
        <f t="shared" si="14"/>
        <v>2699.07147</v>
      </c>
      <c r="AD21" s="54">
        <f t="shared" si="15"/>
        <v>61.486623</v>
      </c>
      <c r="AE21" s="54">
        <f t="shared" si="16"/>
        <v>55.6076448</v>
      </c>
      <c r="AF21" s="54"/>
      <c r="AG21" s="54">
        <f t="shared" si="84"/>
        <v>425.5</v>
      </c>
      <c r="AH21" s="56">
        <f t="shared" si="17"/>
        <v>33.7295</v>
      </c>
      <c r="AI21" s="54">
        <f t="shared" si="18"/>
        <v>459.22950000000003</v>
      </c>
      <c r="AJ21" s="54">
        <f t="shared" si="19"/>
        <v>10.46155</v>
      </c>
      <c r="AK21" s="54">
        <f t="shared" si="20"/>
        <v>9.46128</v>
      </c>
      <c r="AL21" s="54"/>
      <c r="AM21" s="54">
        <f t="shared" si="85"/>
        <v>84445.09999999999</v>
      </c>
      <c r="AN21" s="56">
        <f t="shared" si="21"/>
        <v>6693.9859</v>
      </c>
      <c r="AO21" s="54">
        <f t="shared" si="22"/>
        <v>91139.08589999999</v>
      </c>
      <c r="AP21" s="54">
        <f t="shared" si="23"/>
        <v>2076.20831</v>
      </c>
      <c r="AQ21" s="54">
        <f t="shared" si="24"/>
        <v>1877.6938559999999</v>
      </c>
      <c r="AR21" s="54"/>
      <c r="AS21" s="54">
        <f t="shared" si="86"/>
        <v>997.705</v>
      </c>
      <c r="AT21" s="56">
        <f t="shared" si="25"/>
        <v>79.088345</v>
      </c>
      <c r="AU21" s="54">
        <f t="shared" si="26"/>
        <v>1076.793345</v>
      </c>
      <c r="AV21" s="54">
        <f t="shared" si="27"/>
        <v>24.5300605</v>
      </c>
      <c r="AW21" s="54">
        <f t="shared" si="28"/>
        <v>22.1846448</v>
      </c>
      <c r="AX21" s="54"/>
      <c r="AY21" s="54">
        <f t="shared" si="87"/>
        <v>3416.7650000000003</v>
      </c>
      <c r="AZ21" s="56">
        <f t="shared" si="29"/>
        <v>270.847885</v>
      </c>
      <c r="BA21" s="54">
        <f t="shared" si="30"/>
        <v>3687.6128850000005</v>
      </c>
      <c r="BB21" s="54">
        <f t="shared" si="31"/>
        <v>84.0062465</v>
      </c>
      <c r="BC21" s="54">
        <f t="shared" si="32"/>
        <v>75.9740784</v>
      </c>
      <c r="BD21" s="54"/>
      <c r="BE21" s="54">
        <f t="shared" si="88"/>
        <v>142.63500000000002</v>
      </c>
      <c r="BF21" s="56">
        <f t="shared" si="33"/>
        <v>11.306715</v>
      </c>
      <c r="BG21" s="54">
        <f t="shared" si="34"/>
        <v>153.94171500000002</v>
      </c>
      <c r="BH21" s="54">
        <f t="shared" si="35"/>
        <v>3.5068935000000003</v>
      </c>
      <c r="BI21" s="54">
        <f t="shared" si="36"/>
        <v>3.1715856000000002</v>
      </c>
      <c r="BJ21" s="55"/>
      <c r="BK21" s="54">
        <f t="shared" si="89"/>
        <v>8437.295</v>
      </c>
      <c r="BL21" s="56">
        <f t="shared" si="37"/>
        <v>668.826655</v>
      </c>
      <c r="BM21" s="54">
        <f t="shared" si="38"/>
        <v>9106.121655</v>
      </c>
      <c r="BN21" s="54">
        <f t="shared" si="39"/>
        <v>207.4434395</v>
      </c>
      <c r="BO21" s="54">
        <f t="shared" si="40"/>
        <v>187.6089552</v>
      </c>
      <c r="BP21" s="55"/>
      <c r="BQ21" s="54">
        <f t="shared" si="90"/>
        <v>9.805</v>
      </c>
      <c r="BR21" s="56">
        <f t="shared" si="41"/>
        <v>0.777245</v>
      </c>
      <c r="BS21" s="54">
        <f t="shared" si="42"/>
        <v>10.582245</v>
      </c>
      <c r="BT21" s="54">
        <f t="shared" si="43"/>
        <v>0.2410705</v>
      </c>
      <c r="BU21" s="54">
        <f t="shared" si="44"/>
        <v>0.21802080000000001</v>
      </c>
      <c r="BV21" s="55"/>
      <c r="BW21" s="54">
        <f t="shared" si="91"/>
        <v>2780.9199999999996</v>
      </c>
      <c r="BX21" s="56">
        <f t="shared" si="45"/>
        <v>220.44428</v>
      </c>
      <c r="BY21" s="54">
        <f t="shared" si="46"/>
        <v>3001.36428</v>
      </c>
      <c r="BZ21" s="54">
        <f t="shared" si="47"/>
        <v>68.373052</v>
      </c>
      <c r="CA21" s="54">
        <f t="shared" si="48"/>
        <v>61.8356352</v>
      </c>
      <c r="CB21" s="55"/>
      <c r="CC21" s="54">
        <f t="shared" si="92"/>
        <v>310.06</v>
      </c>
      <c r="CD21" s="56">
        <f t="shared" si="49"/>
        <v>24.57854</v>
      </c>
      <c r="CE21" s="54">
        <f t="shared" si="50"/>
        <v>334.63854</v>
      </c>
      <c r="CF21" s="54">
        <f t="shared" si="51"/>
        <v>7.623286</v>
      </c>
      <c r="CG21" s="54">
        <f t="shared" si="52"/>
        <v>6.8943936</v>
      </c>
      <c r="CH21" s="55"/>
      <c r="CI21" s="54">
        <f t="shared" si="93"/>
        <v>558.515</v>
      </c>
      <c r="CJ21" s="56">
        <f t="shared" si="53"/>
        <v>44.273635000000006</v>
      </c>
      <c r="CK21" s="54">
        <f t="shared" si="54"/>
        <v>602.788635</v>
      </c>
      <c r="CL21" s="54">
        <f t="shared" si="55"/>
        <v>13.7319215</v>
      </c>
      <c r="CM21" s="54">
        <f t="shared" si="56"/>
        <v>12.418958400000001</v>
      </c>
      <c r="CN21" s="55"/>
      <c r="CO21" s="54">
        <f t="shared" si="94"/>
        <v>558.145</v>
      </c>
      <c r="CP21" s="56">
        <f t="shared" si="57"/>
        <v>44.244305000000004</v>
      </c>
      <c r="CQ21" s="54">
        <f t="shared" si="58"/>
        <v>602.389305</v>
      </c>
      <c r="CR21" s="54">
        <f t="shared" si="59"/>
        <v>13.722824500000002</v>
      </c>
      <c r="CS21" s="54">
        <f t="shared" si="60"/>
        <v>12.4107312</v>
      </c>
      <c r="CT21" s="55"/>
      <c r="CU21" s="54">
        <f t="shared" si="95"/>
        <v>2756.5</v>
      </c>
      <c r="CV21" s="56">
        <f t="shared" si="61"/>
        <v>218.5085</v>
      </c>
      <c r="CW21" s="54">
        <f t="shared" si="62"/>
        <v>2975.0085</v>
      </c>
      <c r="CX21" s="54">
        <f t="shared" si="63"/>
        <v>67.77265</v>
      </c>
      <c r="CY21" s="54">
        <f t="shared" si="64"/>
        <v>61.29264</v>
      </c>
      <c r="CZ21" s="55"/>
      <c r="DA21" s="54">
        <f t="shared" si="96"/>
        <v>5198.13</v>
      </c>
      <c r="DB21" s="56">
        <f t="shared" si="65"/>
        <v>412.05717</v>
      </c>
      <c r="DC21" s="54">
        <f t="shared" si="66"/>
        <v>5610.18717</v>
      </c>
      <c r="DD21" s="54">
        <f t="shared" si="67"/>
        <v>127.803753</v>
      </c>
      <c r="DE21" s="54">
        <f t="shared" si="68"/>
        <v>115.5839328</v>
      </c>
      <c r="DF21" s="55"/>
      <c r="DG21" s="54">
        <f t="shared" si="97"/>
        <v>2768.71</v>
      </c>
      <c r="DH21" s="56">
        <f t="shared" si="69"/>
        <v>219.47639</v>
      </c>
      <c r="DI21" s="54">
        <f t="shared" si="70"/>
        <v>2988.18639</v>
      </c>
      <c r="DJ21" s="54">
        <f t="shared" si="71"/>
        <v>68.072851</v>
      </c>
      <c r="DK21" s="54">
        <f t="shared" si="72"/>
        <v>61.5641376</v>
      </c>
      <c r="DL21" s="55"/>
      <c r="DM21" s="54">
        <f t="shared" si="98"/>
        <v>4242.42</v>
      </c>
      <c r="DN21" s="56">
        <f t="shared" si="73"/>
        <v>336.29778</v>
      </c>
      <c r="DO21" s="54">
        <f t="shared" si="74"/>
        <v>4578.71778</v>
      </c>
      <c r="DP21" s="54">
        <f t="shared" si="75"/>
        <v>104.306202</v>
      </c>
      <c r="DQ21" s="54">
        <f t="shared" si="76"/>
        <v>94.3330752</v>
      </c>
      <c r="DR21" s="55"/>
      <c r="DS21" s="54">
        <f t="shared" si="99"/>
        <v>5051.24</v>
      </c>
      <c r="DT21" s="56">
        <f t="shared" si="77"/>
        <v>400.41316</v>
      </c>
      <c r="DU21" s="54">
        <f t="shared" si="78"/>
        <v>5451.65316</v>
      </c>
      <c r="DV21" s="54">
        <f t="shared" si="79"/>
        <v>124.192244</v>
      </c>
      <c r="DW21" s="54">
        <f t="shared" si="80"/>
        <v>112.3177344</v>
      </c>
      <c r="DX21" s="57"/>
      <c r="DY21" s="57"/>
      <c r="DZ21" s="57"/>
      <c r="EA21" s="57"/>
      <c r="EB21" s="57"/>
    </row>
    <row r="22" spans="1:132" s="36" customFormat="1" ht="12">
      <c r="A22" s="35">
        <v>43739</v>
      </c>
      <c r="C22" s="25"/>
      <c r="D22" s="25">
        <v>118900</v>
      </c>
      <c r="E22" s="19">
        <f t="shared" si="0"/>
        <v>118900</v>
      </c>
      <c r="F22" s="19">
        <v>45485</v>
      </c>
      <c r="G22" s="19">
        <v>41136</v>
      </c>
      <c r="H22" s="19"/>
      <c r="I22" s="54"/>
      <c r="J22" s="54">
        <f t="shared" si="1"/>
        <v>12009.637180000002</v>
      </c>
      <c r="K22" s="54">
        <f t="shared" si="2"/>
        <v>12009.637180000002</v>
      </c>
      <c r="L22" s="54">
        <f t="shared" si="3"/>
        <v>4594.267007</v>
      </c>
      <c r="M22" s="54">
        <f t="shared" si="4"/>
        <v>4154.991043200001</v>
      </c>
      <c r="N22" s="55"/>
      <c r="O22" s="54">
        <f t="shared" si="81"/>
        <v>0</v>
      </c>
      <c r="P22" s="56">
        <f t="shared" si="5"/>
        <v>1298.1502</v>
      </c>
      <c r="Q22" s="54">
        <f t="shared" si="6"/>
        <v>1298.1502</v>
      </c>
      <c r="R22" s="54">
        <f t="shared" si="7"/>
        <v>496.60523</v>
      </c>
      <c r="S22" s="54">
        <f t="shared" si="8"/>
        <v>449.12284800000003</v>
      </c>
      <c r="T22" s="54"/>
      <c r="U22" s="54">
        <f t="shared" si="82"/>
        <v>0</v>
      </c>
      <c r="V22" s="56">
        <f t="shared" si="9"/>
        <v>2703.39363</v>
      </c>
      <c r="W22" s="54">
        <f t="shared" si="10"/>
        <v>2703.39363</v>
      </c>
      <c r="X22" s="54">
        <f t="shared" si="11"/>
        <v>1034.1787995</v>
      </c>
      <c r="Y22" s="54">
        <f t="shared" si="12"/>
        <v>935.2968911999999</v>
      </c>
      <c r="Z22" s="54"/>
      <c r="AA22" s="54">
        <f t="shared" si="83"/>
        <v>0</v>
      </c>
      <c r="AB22" s="56">
        <f t="shared" si="13"/>
        <v>160.72902</v>
      </c>
      <c r="AC22" s="54">
        <f t="shared" si="14"/>
        <v>160.72902</v>
      </c>
      <c r="AD22" s="54">
        <f t="shared" si="15"/>
        <v>61.486623</v>
      </c>
      <c r="AE22" s="54">
        <f t="shared" si="16"/>
        <v>55.6076448</v>
      </c>
      <c r="AF22" s="54"/>
      <c r="AG22" s="54">
        <f t="shared" si="84"/>
        <v>0</v>
      </c>
      <c r="AH22" s="56">
        <f t="shared" si="17"/>
        <v>27.347</v>
      </c>
      <c r="AI22" s="54">
        <f t="shared" si="18"/>
        <v>27.347</v>
      </c>
      <c r="AJ22" s="54">
        <f t="shared" si="19"/>
        <v>10.46155</v>
      </c>
      <c r="AK22" s="54">
        <f t="shared" si="20"/>
        <v>9.46128</v>
      </c>
      <c r="AL22" s="54"/>
      <c r="AM22" s="54">
        <f t="shared" si="85"/>
        <v>0</v>
      </c>
      <c r="AN22" s="56">
        <f t="shared" si="21"/>
        <v>5427.3094</v>
      </c>
      <c r="AO22" s="54">
        <f t="shared" si="22"/>
        <v>5427.3094</v>
      </c>
      <c r="AP22" s="54">
        <f t="shared" si="23"/>
        <v>2076.20831</v>
      </c>
      <c r="AQ22" s="54">
        <f t="shared" si="24"/>
        <v>1877.6938559999999</v>
      </c>
      <c r="AR22" s="54"/>
      <c r="AS22" s="54">
        <f t="shared" si="86"/>
        <v>0</v>
      </c>
      <c r="AT22" s="56">
        <f t="shared" si="25"/>
        <v>64.12277</v>
      </c>
      <c r="AU22" s="54">
        <f t="shared" si="26"/>
        <v>64.12277</v>
      </c>
      <c r="AV22" s="54">
        <f t="shared" si="27"/>
        <v>24.5300605</v>
      </c>
      <c r="AW22" s="54">
        <f t="shared" si="28"/>
        <v>22.1846448</v>
      </c>
      <c r="AX22" s="54"/>
      <c r="AY22" s="54">
        <f t="shared" si="87"/>
        <v>0</v>
      </c>
      <c r="AZ22" s="56">
        <f t="shared" si="29"/>
        <v>219.59641000000002</v>
      </c>
      <c r="BA22" s="54">
        <f t="shared" si="30"/>
        <v>219.59641000000002</v>
      </c>
      <c r="BB22" s="54">
        <f t="shared" si="31"/>
        <v>84.0062465</v>
      </c>
      <c r="BC22" s="54">
        <f t="shared" si="32"/>
        <v>75.9740784</v>
      </c>
      <c r="BD22" s="54"/>
      <c r="BE22" s="54">
        <f t="shared" si="88"/>
        <v>0</v>
      </c>
      <c r="BF22" s="56">
        <f t="shared" si="33"/>
        <v>9.16719</v>
      </c>
      <c r="BG22" s="54">
        <f t="shared" si="34"/>
        <v>9.16719</v>
      </c>
      <c r="BH22" s="54">
        <f t="shared" si="35"/>
        <v>3.5068935000000003</v>
      </c>
      <c r="BI22" s="54">
        <f t="shared" si="36"/>
        <v>3.1715856000000002</v>
      </c>
      <c r="BJ22" s="55"/>
      <c r="BK22" s="54">
        <f t="shared" si="89"/>
        <v>0</v>
      </c>
      <c r="BL22" s="56">
        <f t="shared" si="37"/>
        <v>542.26723</v>
      </c>
      <c r="BM22" s="54">
        <f t="shared" si="38"/>
        <v>542.26723</v>
      </c>
      <c r="BN22" s="54">
        <f t="shared" si="39"/>
        <v>207.4434395</v>
      </c>
      <c r="BO22" s="54">
        <f t="shared" si="40"/>
        <v>187.6089552</v>
      </c>
      <c r="BP22" s="55"/>
      <c r="BQ22" s="54">
        <f t="shared" si="90"/>
        <v>0</v>
      </c>
      <c r="BR22" s="56">
        <f t="shared" si="41"/>
        <v>0.63017</v>
      </c>
      <c r="BS22" s="54">
        <f t="shared" si="42"/>
        <v>0.63017</v>
      </c>
      <c r="BT22" s="54">
        <f t="shared" si="43"/>
        <v>0.2410705</v>
      </c>
      <c r="BU22" s="54">
        <f t="shared" si="44"/>
        <v>0.21802080000000001</v>
      </c>
      <c r="BV22" s="55"/>
      <c r="BW22" s="54">
        <f t="shared" si="91"/>
        <v>0</v>
      </c>
      <c r="BX22" s="56">
        <f t="shared" si="45"/>
        <v>178.73048</v>
      </c>
      <c r="BY22" s="54">
        <f t="shared" si="46"/>
        <v>178.73048</v>
      </c>
      <c r="BZ22" s="54">
        <f t="shared" si="47"/>
        <v>68.373052</v>
      </c>
      <c r="CA22" s="54">
        <f t="shared" si="48"/>
        <v>61.8356352</v>
      </c>
      <c r="CB22" s="55"/>
      <c r="CC22" s="54">
        <f t="shared" si="92"/>
        <v>0</v>
      </c>
      <c r="CD22" s="56">
        <f t="shared" si="49"/>
        <v>19.92764</v>
      </c>
      <c r="CE22" s="54">
        <f t="shared" si="50"/>
        <v>19.92764</v>
      </c>
      <c r="CF22" s="54">
        <f t="shared" si="51"/>
        <v>7.623286</v>
      </c>
      <c r="CG22" s="54">
        <f t="shared" si="52"/>
        <v>6.8943936</v>
      </c>
      <c r="CH22" s="55"/>
      <c r="CI22" s="54">
        <f t="shared" si="93"/>
        <v>0</v>
      </c>
      <c r="CJ22" s="56">
        <f t="shared" si="53"/>
        <v>35.89591</v>
      </c>
      <c r="CK22" s="54">
        <f t="shared" si="54"/>
        <v>35.89591</v>
      </c>
      <c r="CL22" s="54">
        <f t="shared" si="55"/>
        <v>13.7319215</v>
      </c>
      <c r="CM22" s="54">
        <f t="shared" si="56"/>
        <v>12.418958400000001</v>
      </c>
      <c r="CN22" s="55"/>
      <c r="CO22" s="54">
        <f t="shared" si="94"/>
        <v>0</v>
      </c>
      <c r="CP22" s="56">
        <f t="shared" si="57"/>
        <v>35.87213</v>
      </c>
      <c r="CQ22" s="54">
        <f t="shared" si="58"/>
        <v>35.87213</v>
      </c>
      <c r="CR22" s="54">
        <f t="shared" si="59"/>
        <v>13.722824500000002</v>
      </c>
      <c r="CS22" s="54">
        <f t="shared" si="60"/>
        <v>12.4107312</v>
      </c>
      <c r="CT22" s="55"/>
      <c r="CU22" s="54">
        <f t="shared" si="95"/>
        <v>0</v>
      </c>
      <c r="CV22" s="56">
        <f t="shared" si="61"/>
        <v>177.161</v>
      </c>
      <c r="CW22" s="54">
        <f t="shared" si="62"/>
        <v>177.161</v>
      </c>
      <c r="CX22" s="54">
        <f t="shared" si="63"/>
        <v>67.77265</v>
      </c>
      <c r="CY22" s="54">
        <f t="shared" si="64"/>
        <v>61.29264</v>
      </c>
      <c r="CZ22" s="55"/>
      <c r="DA22" s="54">
        <f t="shared" si="96"/>
        <v>0</v>
      </c>
      <c r="DB22" s="56">
        <f t="shared" si="65"/>
        <v>334.08522</v>
      </c>
      <c r="DC22" s="54">
        <f t="shared" si="66"/>
        <v>334.08522</v>
      </c>
      <c r="DD22" s="54">
        <f t="shared" si="67"/>
        <v>127.803753</v>
      </c>
      <c r="DE22" s="54">
        <f t="shared" si="68"/>
        <v>115.5839328</v>
      </c>
      <c r="DF22" s="55"/>
      <c r="DG22" s="54">
        <f t="shared" si="97"/>
        <v>0</v>
      </c>
      <c r="DH22" s="56">
        <f t="shared" si="69"/>
        <v>177.94574</v>
      </c>
      <c r="DI22" s="54">
        <f t="shared" si="70"/>
        <v>177.94574</v>
      </c>
      <c r="DJ22" s="54">
        <f t="shared" si="71"/>
        <v>68.072851</v>
      </c>
      <c r="DK22" s="54">
        <f t="shared" si="72"/>
        <v>61.5641376</v>
      </c>
      <c r="DL22" s="55"/>
      <c r="DM22" s="54">
        <f t="shared" si="98"/>
        <v>0</v>
      </c>
      <c r="DN22" s="56">
        <f t="shared" si="73"/>
        <v>272.66148</v>
      </c>
      <c r="DO22" s="54">
        <f t="shared" si="74"/>
        <v>272.66148</v>
      </c>
      <c r="DP22" s="54">
        <f t="shared" si="75"/>
        <v>104.306202</v>
      </c>
      <c r="DQ22" s="54">
        <f t="shared" si="76"/>
        <v>94.3330752</v>
      </c>
      <c r="DR22" s="55"/>
      <c r="DS22" s="54">
        <f t="shared" si="99"/>
        <v>0</v>
      </c>
      <c r="DT22" s="56">
        <f t="shared" si="77"/>
        <v>324.64456</v>
      </c>
      <c r="DU22" s="54">
        <f t="shared" si="78"/>
        <v>324.64456</v>
      </c>
      <c r="DV22" s="54">
        <f t="shared" si="79"/>
        <v>124.192244</v>
      </c>
      <c r="DW22" s="54">
        <f t="shared" si="80"/>
        <v>112.3177344</v>
      </c>
      <c r="DX22" s="57"/>
      <c r="DY22" s="57"/>
      <c r="DZ22" s="57"/>
      <c r="EA22" s="57"/>
      <c r="EB22" s="57"/>
    </row>
    <row r="23" spans="1:132" s="36" customFormat="1" ht="12">
      <c r="A23" s="35">
        <v>43922</v>
      </c>
      <c r="C23" s="25">
        <v>1905000</v>
      </c>
      <c r="D23" s="25">
        <v>118900</v>
      </c>
      <c r="E23" s="19">
        <f t="shared" si="0"/>
        <v>2023900</v>
      </c>
      <c r="F23" s="19">
        <v>45485</v>
      </c>
      <c r="G23" s="19">
        <v>41136</v>
      </c>
      <c r="H23" s="19"/>
      <c r="I23" s="54">
        <f>O23+U23+AA23+AG23+AM23+AS23+AY23+BE23+BK23+BQ23+BW23+CC23+CI23+CO23+CU23+DA23+DG23+DM23+DS23</f>
        <v>192416.811</v>
      </c>
      <c r="J23" s="54">
        <f t="shared" si="1"/>
        <v>12009.637180000002</v>
      </c>
      <c r="K23" s="54">
        <f t="shared" si="2"/>
        <v>204426.44817999998</v>
      </c>
      <c r="L23" s="54">
        <f t="shared" si="3"/>
        <v>4594.267007</v>
      </c>
      <c r="M23" s="54">
        <f t="shared" si="4"/>
        <v>4154.991043200001</v>
      </c>
      <c r="N23" s="55"/>
      <c r="O23" s="54">
        <f t="shared" si="81"/>
        <v>20798.79</v>
      </c>
      <c r="P23" s="56">
        <f t="shared" si="5"/>
        <v>1298.1502</v>
      </c>
      <c r="Q23" s="54">
        <f t="shared" si="6"/>
        <v>22096.9402</v>
      </c>
      <c r="R23" s="54">
        <f t="shared" si="7"/>
        <v>496.60523</v>
      </c>
      <c r="S23" s="54">
        <f t="shared" si="8"/>
        <v>449.12284800000003</v>
      </c>
      <c r="T23" s="54"/>
      <c r="U23" s="54">
        <f t="shared" si="82"/>
        <v>43313.413499999995</v>
      </c>
      <c r="V23" s="56">
        <f t="shared" si="9"/>
        <v>2703.39363</v>
      </c>
      <c r="W23" s="54">
        <f t="shared" si="10"/>
        <v>46016.807129999994</v>
      </c>
      <c r="X23" s="54">
        <f t="shared" si="11"/>
        <v>1034.1787995</v>
      </c>
      <c r="Y23" s="54">
        <f t="shared" si="12"/>
        <v>935.2968911999999</v>
      </c>
      <c r="Z23" s="54"/>
      <c r="AA23" s="54">
        <f t="shared" si="83"/>
        <v>2575.179</v>
      </c>
      <c r="AB23" s="56">
        <f t="shared" si="13"/>
        <v>160.72902</v>
      </c>
      <c r="AC23" s="54">
        <f t="shared" si="14"/>
        <v>2735.90802</v>
      </c>
      <c r="AD23" s="54">
        <f t="shared" si="15"/>
        <v>61.486623</v>
      </c>
      <c r="AE23" s="54">
        <f t="shared" si="16"/>
        <v>55.6076448</v>
      </c>
      <c r="AF23" s="54"/>
      <c r="AG23" s="54">
        <f t="shared" si="84"/>
        <v>438.15000000000003</v>
      </c>
      <c r="AH23" s="56">
        <f t="shared" si="17"/>
        <v>27.347</v>
      </c>
      <c r="AI23" s="54">
        <f t="shared" si="18"/>
        <v>465.497</v>
      </c>
      <c r="AJ23" s="54">
        <f t="shared" si="19"/>
        <v>10.46155</v>
      </c>
      <c r="AK23" s="54">
        <f t="shared" si="20"/>
        <v>9.46128</v>
      </c>
      <c r="AL23" s="54"/>
      <c r="AM23" s="54">
        <f t="shared" si="85"/>
        <v>86955.63</v>
      </c>
      <c r="AN23" s="56">
        <f t="shared" si="21"/>
        <v>5427.3094</v>
      </c>
      <c r="AO23" s="54">
        <f t="shared" si="22"/>
        <v>92382.9394</v>
      </c>
      <c r="AP23" s="54">
        <f t="shared" si="23"/>
        <v>2076.20831</v>
      </c>
      <c r="AQ23" s="54">
        <f t="shared" si="24"/>
        <v>1877.6938559999999</v>
      </c>
      <c r="AR23" s="54"/>
      <c r="AS23" s="54">
        <f t="shared" si="86"/>
        <v>1027.3665</v>
      </c>
      <c r="AT23" s="56">
        <f t="shared" si="25"/>
        <v>64.12277</v>
      </c>
      <c r="AU23" s="54">
        <f t="shared" si="26"/>
        <v>1091.48927</v>
      </c>
      <c r="AV23" s="54">
        <f t="shared" si="27"/>
        <v>24.5300605</v>
      </c>
      <c r="AW23" s="54">
        <f t="shared" si="28"/>
        <v>22.1846448</v>
      </c>
      <c r="AX23" s="54"/>
      <c r="AY23" s="54">
        <f t="shared" si="87"/>
        <v>3518.3445</v>
      </c>
      <c r="AZ23" s="56">
        <f t="shared" si="29"/>
        <v>219.59641000000002</v>
      </c>
      <c r="BA23" s="54">
        <f t="shared" si="30"/>
        <v>3737.9409100000003</v>
      </c>
      <c r="BB23" s="54">
        <f t="shared" si="31"/>
        <v>84.0062465</v>
      </c>
      <c r="BC23" s="54">
        <f t="shared" si="32"/>
        <v>75.9740784</v>
      </c>
      <c r="BD23" s="54"/>
      <c r="BE23" s="54">
        <f t="shared" si="88"/>
        <v>146.87550000000002</v>
      </c>
      <c r="BF23" s="56">
        <f t="shared" si="33"/>
        <v>9.16719</v>
      </c>
      <c r="BG23" s="54">
        <f t="shared" si="34"/>
        <v>156.04269000000002</v>
      </c>
      <c r="BH23" s="54">
        <f t="shared" si="35"/>
        <v>3.5068935000000003</v>
      </c>
      <c r="BI23" s="54">
        <f t="shared" si="36"/>
        <v>3.1715856000000002</v>
      </c>
      <c r="BJ23" s="55"/>
      <c r="BK23" s="54">
        <f t="shared" si="89"/>
        <v>8688.1335</v>
      </c>
      <c r="BL23" s="56">
        <f t="shared" si="37"/>
        <v>542.26723</v>
      </c>
      <c r="BM23" s="54">
        <f t="shared" si="38"/>
        <v>9230.40073</v>
      </c>
      <c r="BN23" s="54">
        <f t="shared" si="39"/>
        <v>207.4434395</v>
      </c>
      <c r="BO23" s="54">
        <f t="shared" si="40"/>
        <v>187.6089552</v>
      </c>
      <c r="BP23" s="55"/>
      <c r="BQ23" s="54">
        <f t="shared" si="90"/>
        <v>10.0965</v>
      </c>
      <c r="BR23" s="56">
        <f t="shared" si="41"/>
        <v>0.63017</v>
      </c>
      <c r="BS23" s="54">
        <f t="shared" si="42"/>
        <v>10.72667</v>
      </c>
      <c r="BT23" s="54">
        <f t="shared" si="43"/>
        <v>0.2410705</v>
      </c>
      <c r="BU23" s="54">
        <f t="shared" si="44"/>
        <v>0.21802080000000001</v>
      </c>
      <c r="BV23" s="55"/>
      <c r="BW23" s="54">
        <f t="shared" si="91"/>
        <v>2863.596</v>
      </c>
      <c r="BX23" s="56">
        <f t="shared" si="45"/>
        <v>178.73048</v>
      </c>
      <c r="BY23" s="54">
        <f t="shared" si="46"/>
        <v>3042.32648</v>
      </c>
      <c r="BZ23" s="54">
        <f t="shared" si="47"/>
        <v>68.373052</v>
      </c>
      <c r="CA23" s="54">
        <f t="shared" si="48"/>
        <v>61.8356352</v>
      </c>
      <c r="CB23" s="55"/>
      <c r="CC23" s="54">
        <f t="shared" si="92"/>
        <v>319.278</v>
      </c>
      <c r="CD23" s="56">
        <f t="shared" si="49"/>
        <v>19.92764</v>
      </c>
      <c r="CE23" s="54">
        <f t="shared" si="50"/>
        <v>339.20564</v>
      </c>
      <c r="CF23" s="54">
        <f t="shared" si="51"/>
        <v>7.623286</v>
      </c>
      <c r="CG23" s="54">
        <f t="shared" si="52"/>
        <v>6.8943936</v>
      </c>
      <c r="CH23" s="55"/>
      <c r="CI23" s="54">
        <f t="shared" si="93"/>
        <v>575.1195</v>
      </c>
      <c r="CJ23" s="56">
        <f t="shared" si="53"/>
        <v>35.89591</v>
      </c>
      <c r="CK23" s="54">
        <f t="shared" si="54"/>
        <v>611.01541</v>
      </c>
      <c r="CL23" s="54">
        <f t="shared" si="55"/>
        <v>13.7319215</v>
      </c>
      <c r="CM23" s="54">
        <f t="shared" si="56"/>
        <v>12.418958400000001</v>
      </c>
      <c r="CN23" s="55"/>
      <c r="CO23" s="54">
        <f t="shared" si="94"/>
        <v>574.7385</v>
      </c>
      <c r="CP23" s="56">
        <f t="shared" si="57"/>
        <v>35.87213</v>
      </c>
      <c r="CQ23" s="54">
        <f t="shared" si="58"/>
        <v>610.61063</v>
      </c>
      <c r="CR23" s="54">
        <f t="shared" si="59"/>
        <v>13.722824500000002</v>
      </c>
      <c r="CS23" s="54">
        <f t="shared" si="60"/>
        <v>12.4107312</v>
      </c>
      <c r="CT23" s="55"/>
      <c r="CU23" s="54">
        <f t="shared" si="95"/>
        <v>2838.45</v>
      </c>
      <c r="CV23" s="56">
        <f t="shared" si="61"/>
        <v>177.161</v>
      </c>
      <c r="CW23" s="54">
        <f t="shared" si="62"/>
        <v>3015.611</v>
      </c>
      <c r="CX23" s="54">
        <f t="shared" si="63"/>
        <v>67.77265</v>
      </c>
      <c r="CY23" s="54">
        <f t="shared" si="64"/>
        <v>61.29264</v>
      </c>
      <c r="CZ23" s="55"/>
      <c r="DA23" s="54">
        <f t="shared" si="96"/>
        <v>5352.669</v>
      </c>
      <c r="DB23" s="56">
        <f t="shared" si="65"/>
        <v>334.08522</v>
      </c>
      <c r="DC23" s="54">
        <f t="shared" si="66"/>
        <v>5686.75422</v>
      </c>
      <c r="DD23" s="54">
        <f t="shared" si="67"/>
        <v>127.803753</v>
      </c>
      <c r="DE23" s="54">
        <f t="shared" si="68"/>
        <v>115.5839328</v>
      </c>
      <c r="DF23" s="55"/>
      <c r="DG23" s="54">
        <f t="shared" si="97"/>
        <v>2851.023</v>
      </c>
      <c r="DH23" s="56">
        <f t="shared" si="69"/>
        <v>177.94574</v>
      </c>
      <c r="DI23" s="54">
        <f t="shared" si="70"/>
        <v>3028.9687400000003</v>
      </c>
      <c r="DJ23" s="54">
        <f t="shared" si="71"/>
        <v>68.072851</v>
      </c>
      <c r="DK23" s="54">
        <f t="shared" si="72"/>
        <v>61.5641376</v>
      </c>
      <c r="DL23" s="55"/>
      <c r="DM23" s="54">
        <f t="shared" si="98"/>
        <v>4368.546</v>
      </c>
      <c r="DN23" s="56">
        <f t="shared" si="73"/>
        <v>272.66148</v>
      </c>
      <c r="DO23" s="54">
        <f t="shared" si="74"/>
        <v>4641.20748</v>
      </c>
      <c r="DP23" s="54">
        <f t="shared" si="75"/>
        <v>104.306202</v>
      </c>
      <c r="DQ23" s="54">
        <f t="shared" si="76"/>
        <v>94.3330752</v>
      </c>
      <c r="DR23" s="55"/>
      <c r="DS23" s="54">
        <f t="shared" si="99"/>
        <v>5201.412</v>
      </c>
      <c r="DT23" s="56">
        <f t="shared" si="77"/>
        <v>324.64456</v>
      </c>
      <c r="DU23" s="54">
        <f t="shared" si="78"/>
        <v>5526.05656</v>
      </c>
      <c r="DV23" s="54">
        <f t="shared" si="79"/>
        <v>124.192244</v>
      </c>
      <c r="DW23" s="54">
        <f t="shared" si="80"/>
        <v>112.3177344</v>
      </c>
      <c r="DX23" s="57"/>
      <c r="DY23" s="57"/>
      <c r="DZ23" s="57"/>
      <c r="EA23" s="57"/>
      <c r="EB23" s="57"/>
    </row>
    <row r="24" spans="1:132" s="36" customFormat="1" ht="12">
      <c r="A24" s="35">
        <v>44105</v>
      </c>
      <c r="C24" s="25"/>
      <c r="D24" s="25">
        <v>80800</v>
      </c>
      <c r="E24" s="19">
        <f t="shared" si="0"/>
        <v>80800</v>
      </c>
      <c r="F24" s="19">
        <v>45485</v>
      </c>
      <c r="G24" s="19">
        <v>41136</v>
      </c>
      <c r="H24" s="19"/>
      <c r="I24" s="54"/>
      <c r="J24" s="54">
        <f t="shared" si="1"/>
        <v>8161.3009600000005</v>
      </c>
      <c r="K24" s="54">
        <f t="shared" si="2"/>
        <v>8161.3009600000005</v>
      </c>
      <c r="L24" s="54">
        <f t="shared" si="3"/>
        <v>4594.267007</v>
      </c>
      <c r="M24" s="54">
        <f t="shared" si="4"/>
        <v>4154.991043200001</v>
      </c>
      <c r="N24" s="55"/>
      <c r="O24" s="54">
        <f t="shared" si="81"/>
        <v>0</v>
      </c>
      <c r="P24" s="56">
        <f t="shared" si="5"/>
        <v>882.1744000000001</v>
      </c>
      <c r="Q24" s="54">
        <f t="shared" si="6"/>
        <v>882.1744000000001</v>
      </c>
      <c r="R24" s="54">
        <f t="shared" si="7"/>
        <v>496.60523</v>
      </c>
      <c r="S24" s="54">
        <f t="shared" si="8"/>
        <v>449.12284800000003</v>
      </c>
      <c r="T24" s="54"/>
      <c r="U24" s="54">
        <f t="shared" si="82"/>
        <v>0</v>
      </c>
      <c r="V24" s="56">
        <f t="shared" si="9"/>
        <v>1837.1253599999998</v>
      </c>
      <c r="W24" s="54">
        <f t="shared" si="10"/>
        <v>1837.1253599999998</v>
      </c>
      <c r="X24" s="54">
        <f t="shared" si="11"/>
        <v>1034.1787995</v>
      </c>
      <c r="Y24" s="54">
        <f t="shared" si="12"/>
        <v>935.2968911999999</v>
      </c>
      <c r="Z24" s="54"/>
      <c r="AA24" s="54">
        <f t="shared" si="83"/>
        <v>0</v>
      </c>
      <c r="AB24" s="56">
        <f t="shared" si="13"/>
        <v>109.22544</v>
      </c>
      <c r="AC24" s="54">
        <f t="shared" si="14"/>
        <v>109.22544</v>
      </c>
      <c r="AD24" s="54">
        <f t="shared" si="15"/>
        <v>61.486623</v>
      </c>
      <c r="AE24" s="54">
        <f t="shared" si="16"/>
        <v>55.6076448</v>
      </c>
      <c r="AF24" s="54"/>
      <c r="AG24" s="54">
        <f t="shared" si="84"/>
        <v>0</v>
      </c>
      <c r="AH24" s="56">
        <f t="shared" si="17"/>
        <v>18.584</v>
      </c>
      <c r="AI24" s="54">
        <f t="shared" si="18"/>
        <v>18.584</v>
      </c>
      <c r="AJ24" s="54">
        <f t="shared" si="19"/>
        <v>10.46155</v>
      </c>
      <c r="AK24" s="54">
        <f t="shared" si="20"/>
        <v>9.46128</v>
      </c>
      <c r="AL24" s="54"/>
      <c r="AM24" s="54">
        <f t="shared" si="85"/>
        <v>0</v>
      </c>
      <c r="AN24" s="56">
        <f t="shared" si="21"/>
        <v>3688.1967999999997</v>
      </c>
      <c r="AO24" s="54">
        <f t="shared" si="22"/>
        <v>3688.1967999999997</v>
      </c>
      <c r="AP24" s="54">
        <f t="shared" si="23"/>
        <v>2076.20831</v>
      </c>
      <c r="AQ24" s="54">
        <f t="shared" si="24"/>
        <v>1877.6938559999999</v>
      </c>
      <c r="AR24" s="54"/>
      <c r="AS24" s="54">
        <f t="shared" si="86"/>
        <v>0</v>
      </c>
      <c r="AT24" s="56">
        <f t="shared" si="25"/>
        <v>43.57544</v>
      </c>
      <c r="AU24" s="54">
        <f t="shared" si="26"/>
        <v>43.57544</v>
      </c>
      <c r="AV24" s="54">
        <f t="shared" si="27"/>
        <v>24.5300605</v>
      </c>
      <c r="AW24" s="54">
        <f t="shared" si="28"/>
        <v>22.1846448</v>
      </c>
      <c r="AX24" s="54"/>
      <c r="AY24" s="54">
        <f t="shared" si="87"/>
        <v>0</v>
      </c>
      <c r="AZ24" s="56">
        <f t="shared" si="29"/>
        <v>149.22952</v>
      </c>
      <c r="BA24" s="54">
        <f t="shared" si="30"/>
        <v>149.22952</v>
      </c>
      <c r="BB24" s="54">
        <f t="shared" si="31"/>
        <v>84.0062465</v>
      </c>
      <c r="BC24" s="54">
        <f t="shared" si="32"/>
        <v>75.9740784</v>
      </c>
      <c r="BD24" s="54"/>
      <c r="BE24" s="54">
        <f t="shared" si="88"/>
        <v>0</v>
      </c>
      <c r="BF24" s="56">
        <f t="shared" si="33"/>
        <v>6.22968</v>
      </c>
      <c r="BG24" s="54">
        <f t="shared" si="34"/>
        <v>6.22968</v>
      </c>
      <c r="BH24" s="54">
        <f t="shared" si="35"/>
        <v>3.5068935000000003</v>
      </c>
      <c r="BI24" s="54">
        <f t="shared" si="36"/>
        <v>3.1715856000000002</v>
      </c>
      <c r="BJ24" s="55"/>
      <c r="BK24" s="54">
        <f t="shared" si="89"/>
        <v>0</v>
      </c>
      <c r="BL24" s="56">
        <f t="shared" si="37"/>
        <v>368.50456</v>
      </c>
      <c r="BM24" s="54">
        <f t="shared" si="38"/>
        <v>368.50456</v>
      </c>
      <c r="BN24" s="54">
        <f t="shared" si="39"/>
        <v>207.4434395</v>
      </c>
      <c r="BO24" s="54">
        <f t="shared" si="40"/>
        <v>187.6089552</v>
      </c>
      <c r="BP24" s="55"/>
      <c r="BQ24" s="54">
        <f t="shared" si="90"/>
        <v>0</v>
      </c>
      <c r="BR24" s="56">
        <f t="shared" si="41"/>
        <v>0.42824</v>
      </c>
      <c r="BS24" s="54">
        <f t="shared" si="42"/>
        <v>0.42824</v>
      </c>
      <c r="BT24" s="54">
        <f t="shared" si="43"/>
        <v>0.2410705</v>
      </c>
      <c r="BU24" s="54">
        <f t="shared" si="44"/>
        <v>0.21802080000000001</v>
      </c>
      <c r="BV24" s="55"/>
      <c r="BW24" s="54">
        <f t="shared" si="91"/>
        <v>0</v>
      </c>
      <c r="BX24" s="56">
        <f t="shared" si="45"/>
        <v>121.45855999999999</v>
      </c>
      <c r="BY24" s="54">
        <f t="shared" si="46"/>
        <v>121.45855999999999</v>
      </c>
      <c r="BZ24" s="54">
        <f t="shared" si="47"/>
        <v>68.373052</v>
      </c>
      <c r="CA24" s="54">
        <f t="shared" si="48"/>
        <v>61.8356352</v>
      </c>
      <c r="CB24" s="55"/>
      <c r="CC24" s="54">
        <f t="shared" si="92"/>
        <v>0</v>
      </c>
      <c r="CD24" s="56">
        <f t="shared" si="49"/>
        <v>13.54208</v>
      </c>
      <c r="CE24" s="54">
        <f t="shared" si="50"/>
        <v>13.54208</v>
      </c>
      <c r="CF24" s="54">
        <f t="shared" si="51"/>
        <v>7.623286</v>
      </c>
      <c r="CG24" s="54">
        <f t="shared" si="52"/>
        <v>6.8943936</v>
      </c>
      <c r="CH24" s="55"/>
      <c r="CI24" s="54">
        <f t="shared" si="93"/>
        <v>0</v>
      </c>
      <c r="CJ24" s="56">
        <f t="shared" si="53"/>
        <v>24.393520000000002</v>
      </c>
      <c r="CK24" s="54">
        <f t="shared" si="54"/>
        <v>24.393520000000002</v>
      </c>
      <c r="CL24" s="54">
        <f t="shared" si="55"/>
        <v>13.7319215</v>
      </c>
      <c r="CM24" s="54">
        <f t="shared" si="56"/>
        <v>12.418958400000001</v>
      </c>
      <c r="CN24" s="55"/>
      <c r="CO24" s="54">
        <f t="shared" si="94"/>
        <v>0</v>
      </c>
      <c r="CP24" s="56">
        <f t="shared" si="57"/>
        <v>24.37736</v>
      </c>
      <c r="CQ24" s="54">
        <f t="shared" si="58"/>
        <v>24.37736</v>
      </c>
      <c r="CR24" s="54">
        <f t="shared" si="59"/>
        <v>13.722824500000002</v>
      </c>
      <c r="CS24" s="54">
        <f t="shared" si="60"/>
        <v>12.4107312</v>
      </c>
      <c r="CT24" s="55"/>
      <c r="CU24" s="54">
        <f t="shared" si="95"/>
        <v>0</v>
      </c>
      <c r="CV24" s="56">
        <f t="shared" si="61"/>
        <v>120.392</v>
      </c>
      <c r="CW24" s="54">
        <f t="shared" si="62"/>
        <v>120.392</v>
      </c>
      <c r="CX24" s="54">
        <f t="shared" si="63"/>
        <v>67.77265</v>
      </c>
      <c r="CY24" s="54">
        <f t="shared" si="64"/>
        <v>61.29264</v>
      </c>
      <c r="CZ24" s="55"/>
      <c r="DA24" s="54">
        <f t="shared" si="96"/>
        <v>0</v>
      </c>
      <c r="DB24" s="56">
        <f t="shared" si="65"/>
        <v>227.03184</v>
      </c>
      <c r="DC24" s="54">
        <f t="shared" si="66"/>
        <v>227.03184</v>
      </c>
      <c r="DD24" s="54">
        <f t="shared" si="67"/>
        <v>127.803753</v>
      </c>
      <c r="DE24" s="54">
        <f t="shared" si="68"/>
        <v>115.5839328</v>
      </c>
      <c r="DF24" s="55"/>
      <c r="DG24" s="54">
        <f t="shared" si="97"/>
        <v>0</v>
      </c>
      <c r="DH24" s="56">
        <f t="shared" si="69"/>
        <v>120.92528</v>
      </c>
      <c r="DI24" s="54">
        <f t="shared" si="70"/>
        <v>120.92528</v>
      </c>
      <c r="DJ24" s="54">
        <f t="shared" si="71"/>
        <v>68.072851</v>
      </c>
      <c r="DK24" s="54">
        <f t="shared" si="72"/>
        <v>61.5641376</v>
      </c>
      <c r="DL24" s="55"/>
      <c r="DM24" s="54">
        <f t="shared" si="98"/>
        <v>0</v>
      </c>
      <c r="DN24" s="56">
        <f t="shared" si="73"/>
        <v>185.29056</v>
      </c>
      <c r="DO24" s="54">
        <f t="shared" si="74"/>
        <v>185.29056</v>
      </c>
      <c r="DP24" s="54">
        <f t="shared" si="75"/>
        <v>104.306202</v>
      </c>
      <c r="DQ24" s="54">
        <f t="shared" si="76"/>
        <v>94.3330752</v>
      </c>
      <c r="DR24" s="55"/>
      <c r="DS24" s="54">
        <f t="shared" si="99"/>
        <v>0</v>
      </c>
      <c r="DT24" s="56">
        <f t="shared" si="77"/>
        <v>220.61632</v>
      </c>
      <c r="DU24" s="54">
        <f t="shared" si="78"/>
        <v>220.61632</v>
      </c>
      <c r="DV24" s="54">
        <f t="shared" si="79"/>
        <v>124.192244</v>
      </c>
      <c r="DW24" s="54">
        <f t="shared" si="80"/>
        <v>112.3177344</v>
      </c>
      <c r="DX24" s="57"/>
      <c r="DY24" s="57"/>
      <c r="DZ24" s="57"/>
      <c r="EA24" s="57"/>
      <c r="EB24" s="57"/>
    </row>
    <row r="25" spans="1:132" s="36" customFormat="1" ht="12">
      <c r="A25" s="35">
        <v>44287</v>
      </c>
      <c r="C25" s="25">
        <v>1980000</v>
      </c>
      <c r="D25" s="25">
        <v>80800</v>
      </c>
      <c r="E25" s="19">
        <f t="shared" si="0"/>
        <v>2060800</v>
      </c>
      <c r="F25" s="19">
        <v>45485</v>
      </c>
      <c r="G25" s="19">
        <v>41136</v>
      </c>
      <c r="H25" s="19"/>
      <c r="I25" s="54">
        <f>O25+U25+AA25+AG25+AM25+AS25+AY25+BE25+BK25+BQ25+BW25+CC25+CI25+CO25+CU25+DA25+DG25+DM25+DS25</f>
        <v>199992.276</v>
      </c>
      <c r="J25" s="54">
        <f t="shared" si="1"/>
        <v>8161.3009600000005</v>
      </c>
      <c r="K25" s="54">
        <f t="shared" si="2"/>
        <v>208153.57696</v>
      </c>
      <c r="L25" s="54">
        <f t="shared" si="3"/>
        <v>4594.267007</v>
      </c>
      <c r="M25" s="54">
        <f t="shared" si="4"/>
        <v>4154.991043200001</v>
      </c>
      <c r="N25" s="55"/>
      <c r="O25" s="54">
        <f t="shared" si="81"/>
        <v>21617.64</v>
      </c>
      <c r="P25" s="56">
        <f t="shared" si="5"/>
        <v>882.1744000000001</v>
      </c>
      <c r="Q25" s="54">
        <f t="shared" si="6"/>
        <v>22499.8144</v>
      </c>
      <c r="R25" s="54">
        <f t="shared" si="7"/>
        <v>496.60523</v>
      </c>
      <c r="S25" s="54">
        <f t="shared" si="8"/>
        <v>449.12284800000003</v>
      </c>
      <c r="T25" s="54"/>
      <c r="U25" s="54">
        <f t="shared" si="82"/>
        <v>45018.666</v>
      </c>
      <c r="V25" s="56">
        <f t="shared" si="9"/>
        <v>1837.1253599999998</v>
      </c>
      <c r="W25" s="54">
        <f t="shared" si="10"/>
        <v>46855.791359999996</v>
      </c>
      <c r="X25" s="54">
        <f t="shared" si="11"/>
        <v>1034.1787995</v>
      </c>
      <c r="Y25" s="54">
        <f t="shared" si="12"/>
        <v>935.2968911999999</v>
      </c>
      <c r="Z25" s="54"/>
      <c r="AA25" s="54">
        <f t="shared" si="83"/>
        <v>2676.564</v>
      </c>
      <c r="AB25" s="56">
        <f t="shared" si="13"/>
        <v>109.22544</v>
      </c>
      <c r="AC25" s="54">
        <f t="shared" si="14"/>
        <v>2785.78944</v>
      </c>
      <c r="AD25" s="54">
        <f t="shared" si="15"/>
        <v>61.486623</v>
      </c>
      <c r="AE25" s="54">
        <f t="shared" si="16"/>
        <v>55.6076448</v>
      </c>
      <c r="AF25" s="54"/>
      <c r="AG25" s="54">
        <f t="shared" si="84"/>
        <v>455.40000000000003</v>
      </c>
      <c r="AH25" s="56">
        <f t="shared" si="17"/>
        <v>18.584</v>
      </c>
      <c r="AI25" s="54">
        <f t="shared" si="18"/>
        <v>473.98400000000004</v>
      </c>
      <c r="AJ25" s="54">
        <f t="shared" si="19"/>
        <v>10.46155</v>
      </c>
      <c r="AK25" s="54">
        <f t="shared" si="20"/>
        <v>9.46128</v>
      </c>
      <c r="AL25" s="54"/>
      <c r="AM25" s="54">
        <f t="shared" si="85"/>
        <v>90379.08</v>
      </c>
      <c r="AN25" s="56">
        <f t="shared" si="21"/>
        <v>3688.1967999999997</v>
      </c>
      <c r="AO25" s="54">
        <f t="shared" si="22"/>
        <v>94067.2768</v>
      </c>
      <c r="AP25" s="54">
        <f t="shared" si="23"/>
        <v>2076.20831</v>
      </c>
      <c r="AQ25" s="54">
        <f t="shared" si="24"/>
        <v>1877.6938559999999</v>
      </c>
      <c r="AR25" s="54"/>
      <c r="AS25" s="54">
        <f t="shared" si="86"/>
        <v>1067.814</v>
      </c>
      <c r="AT25" s="56">
        <f t="shared" si="25"/>
        <v>43.57544</v>
      </c>
      <c r="AU25" s="54">
        <f t="shared" si="26"/>
        <v>1111.3894400000001</v>
      </c>
      <c r="AV25" s="54">
        <f t="shared" si="27"/>
        <v>24.5300605</v>
      </c>
      <c r="AW25" s="54">
        <f t="shared" si="28"/>
        <v>22.1846448</v>
      </c>
      <c r="AX25" s="54"/>
      <c r="AY25" s="54">
        <f t="shared" si="87"/>
        <v>3656.862</v>
      </c>
      <c r="AZ25" s="56">
        <f t="shared" si="29"/>
        <v>149.22952</v>
      </c>
      <c r="BA25" s="54">
        <f t="shared" si="30"/>
        <v>3806.09152</v>
      </c>
      <c r="BB25" s="54">
        <f t="shared" si="31"/>
        <v>84.0062465</v>
      </c>
      <c r="BC25" s="54">
        <f t="shared" si="32"/>
        <v>75.9740784</v>
      </c>
      <c r="BD25" s="54"/>
      <c r="BE25" s="54">
        <f t="shared" si="88"/>
        <v>152.65800000000002</v>
      </c>
      <c r="BF25" s="56">
        <f t="shared" si="33"/>
        <v>6.22968</v>
      </c>
      <c r="BG25" s="54">
        <f t="shared" si="34"/>
        <v>158.88768000000002</v>
      </c>
      <c r="BH25" s="54">
        <f t="shared" si="35"/>
        <v>3.5068935000000003</v>
      </c>
      <c r="BI25" s="54">
        <f t="shared" si="36"/>
        <v>3.1715856000000002</v>
      </c>
      <c r="BJ25" s="55"/>
      <c r="BK25" s="54">
        <f t="shared" si="89"/>
        <v>9030.186</v>
      </c>
      <c r="BL25" s="56">
        <f t="shared" si="37"/>
        <v>368.50456</v>
      </c>
      <c r="BM25" s="54">
        <f t="shared" si="38"/>
        <v>9398.69056</v>
      </c>
      <c r="BN25" s="54">
        <f t="shared" si="39"/>
        <v>207.4434395</v>
      </c>
      <c r="BO25" s="54">
        <f t="shared" si="40"/>
        <v>187.6089552</v>
      </c>
      <c r="BP25" s="55"/>
      <c r="BQ25" s="54">
        <f t="shared" si="90"/>
        <v>10.494</v>
      </c>
      <c r="BR25" s="56">
        <f t="shared" si="41"/>
        <v>0.42824</v>
      </c>
      <c r="BS25" s="54">
        <f t="shared" si="42"/>
        <v>10.92224</v>
      </c>
      <c r="BT25" s="54">
        <f t="shared" si="43"/>
        <v>0.2410705</v>
      </c>
      <c r="BU25" s="54">
        <f t="shared" si="44"/>
        <v>0.21802080000000001</v>
      </c>
      <c r="BV25" s="55"/>
      <c r="BW25" s="54">
        <f t="shared" si="91"/>
        <v>2976.336</v>
      </c>
      <c r="BX25" s="56">
        <f t="shared" si="45"/>
        <v>121.45855999999999</v>
      </c>
      <c r="BY25" s="54">
        <f t="shared" si="46"/>
        <v>3097.79456</v>
      </c>
      <c r="BZ25" s="54">
        <f t="shared" si="47"/>
        <v>68.373052</v>
      </c>
      <c r="CA25" s="54">
        <f t="shared" si="48"/>
        <v>61.8356352</v>
      </c>
      <c r="CB25" s="55"/>
      <c r="CC25" s="54">
        <f t="shared" si="92"/>
        <v>331.848</v>
      </c>
      <c r="CD25" s="56">
        <f t="shared" si="49"/>
        <v>13.54208</v>
      </c>
      <c r="CE25" s="54">
        <f t="shared" si="50"/>
        <v>345.39008</v>
      </c>
      <c r="CF25" s="54">
        <f t="shared" si="51"/>
        <v>7.623286</v>
      </c>
      <c r="CG25" s="54">
        <f t="shared" si="52"/>
        <v>6.8943936</v>
      </c>
      <c r="CH25" s="55"/>
      <c r="CI25" s="54">
        <f t="shared" si="93"/>
        <v>597.7620000000001</v>
      </c>
      <c r="CJ25" s="56">
        <f t="shared" si="53"/>
        <v>24.393520000000002</v>
      </c>
      <c r="CK25" s="54">
        <f t="shared" si="54"/>
        <v>622.15552</v>
      </c>
      <c r="CL25" s="54">
        <f t="shared" si="55"/>
        <v>13.7319215</v>
      </c>
      <c r="CM25" s="54">
        <f t="shared" si="56"/>
        <v>12.418958400000001</v>
      </c>
      <c r="CN25" s="55"/>
      <c r="CO25" s="54">
        <f t="shared" si="94"/>
        <v>597.366</v>
      </c>
      <c r="CP25" s="56">
        <f t="shared" si="57"/>
        <v>24.37736</v>
      </c>
      <c r="CQ25" s="54">
        <f t="shared" si="58"/>
        <v>621.7433599999999</v>
      </c>
      <c r="CR25" s="54">
        <f t="shared" si="59"/>
        <v>13.722824500000002</v>
      </c>
      <c r="CS25" s="54">
        <f t="shared" si="60"/>
        <v>12.4107312</v>
      </c>
      <c r="CT25" s="55"/>
      <c r="CU25" s="54">
        <f t="shared" si="95"/>
        <v>2950.2</v>
      </c>
      <c r="CV25" s="56">
        <f t="shared" si="61"/>
        <v>120.392</v>
      </c>
      <c r="CW25" s="54">
        <f t="shared" si="62"/>
        <v>3070.5919999999996</v>
      </c>
      <c r="CX25" s="54">
        <f t="shared" si="63"/>
        <v>67.77265</v>
      </c>
      <c r="CY25" s="54">
        <f t="shared" si="64"/>
        <v>61.29264</v>
      </c>
      <c r="CZ25" s="55"/>
      <c r="DA25" s="54">
        <f t="shared" si="96"/>
        <v>5563.4039999999995</v>
      </c>
      <c r="DB25" s="56">
        <f t="shared" si="65"/>
        <v>227.03184</v>
      </c>
      <c r="DC25" s="54">
        <f t="shared" si="66"/>
        <v>5790.435839999999</v>
      </c>
      <c r="DD25" s="54">
        <f t="shared" si="67"/>
        <v>127.803753</v>
      </c>
      <c r="DE25" s="54">
        <f t="shared" si="68"/>
        <v>115.5839328</v>
      </c>
      <c r="DF25" s="55"/>
      <c r="DG25" s="54">
        <f t="shared" si="97"/>
        <v>2963.268</v>
      </c>
      <c r="DH25" s="56">
        <f t="shared" si="69"/>
        <v>120.92528</v>
      </c>
      <c r="DI25" s="54">
        <f t="shared" si="70"/>
        <v>3084.19328</v>
      </c>
      <c r="DJ25" s="54">
        <f t="shared" si="71"/>
        <v>68.072851</v>
      </c>
      <c r="DK25" s="54">
        <f t="shared" si="72"/>
        <v>61.5641376</v>
      </c>
      <c r="DL25" s="55"/>
      <c r="DM25" s="54">
        <f t="shared" si="98"/>
        <v>4540.536</v>
      </c>
      <c r="DN25" s="56">
        <f t="shared" si="73"/>
        <v>185.29056</v>
      </c>
      <c r="DO25" s="54">
        <f t="shared" si="74"/>
        <v>4725.82656</v>
      </c>
      <c r="DP25" s="54">
        <f t="shared" si="75"/>
        <v>104.306202</v>
      </c>
      <c r="DQ25" s="54">
        <f t="shared" si="76"/>
        <v>94.3330752</v>
      </c>
      <c r="DR25" s="55"/>
      <c r="DS25" s="54">
        <f t="shared" si="99"/>
        <v>5406.192</v>
      </c>
      <c r="DT25" s="56">
        <f t="shared" si="77"/>
        <v>220.61632</v>
      </c>
      <c r="DU25" s="54">
        <f t="shared" si="78"/>
        <v>5626.80832</v>
      </c>
      <c r="DV25" s="54">
        <f t="shared" si="79"/>
        <v>124.192244</v>
      </c>
      <c r="DW25" s="54">
        <f t="shared" si="80"/>
        <v>112.3177344</v>
      </c>
      <c r="DX25" s="57"/>
      <c r="DY25" s="57"/>
      <c r="DZ25" s="57"/>
      <c r="EA25" s="57"/>
      <c r="EB25" s="57"/>
    </row>
    <row r="26" spans="1:132" s="36" customFormat="1" ht="12">
      <c r="A26" s="35">
        <v>44470</v>
      </c>
      <c r="C26" s="25"/>
      <c r="D26" s="25">
        <v>41200</v>
      </c>
      <c r="E26" s="19">
        <f t="shared" si="0"/>
        <v>41200</v>
      </c>
      <c r="F26" s="19">
        <v>45485</v>
      </c>
      <c r="G26" s="19">
        <v>41136</v>
      </c>
      <c r="H26" s="19"/>
      <c r="I26" s="54"/>
      <c r="J26" s="54">
        <f t="shared" si="1"/>
        <v>4161.45544</v>
      </c>
      <c r="K26" s="54">
        <f t="shared" si="2"/>
        <v>4161.45544</v>
      </c>
      <c r="L26" s="54">
        <f t="shared" si="3"/>
        <v>4594.267007</v>
      </c>
      <c r="M26" s="54">
        <f t="shared" si="4"/>
        <v>4154.991043200001</v>
      </c>
      <c r="N26" s="55"/>
      <c r="O26" s="54">
        <f t="shared" si="81"/>
        <v>0</v>
      </c>
      <c r="P26" s="56">
        <f t="shared" si="5"/>
        <v>449.82160000000005</v>
      </c>
      <c r="Q26" s="54">
        <f t="shared" si="6"/>
        <v>449.82160000000005</v>
      </c>
      <c r="R26" s="54">
        <f t="shared" si="7"/>
        <v>496.60523</v>
      </c>
      <c r="S26" s="54">
        <f t="shared" si="8"/>
        <v>449.12284800000003</v>
      </c>
      <c r="T26" s="54"/>
      <c r="U26" s="54">
        <f t="shared" si="82"/>
        <v>0</v>
      </c>
      <c r="V26" s="56">
        <f t="shared" si="9"/>
        <v>936.75204</v>
      </c>
      <c r="W26" s="54">
        <f t="shared" si="10"/>
        <v>936.75204</v>
      </c>
      <c r="X26" s="54">
        <f t="shared" si="11"/>
        <v>1034.1787995</v>
      </c>
      <c r="Y26" s="54">
        <f t="shared" si="12"/>
        <v>935.2968911999999</v>
      </c>
      <c r="Z26" s="54"/>
      <c r="AA26" s="54">
        <f t="shared" si="83"/>
        <v>0</v>
      </c>
      <c r="AB26" s="56">
        <f t="shared" si="13"/>
        <v>55.694160000000004</v>
      </c>
      <c r="AC26" s="54">
        <f t="shared" si="14"/>
        <v>55.694160000000004</v>
      </c>
      <c r="AD26" s="54">
        <f t="shared" si="15"/>
        <v>61.486623</v>
      </c>
      <c r="AE26" s="54">
        <f t="shared" si="16"/>
        <v>55.6076448</v>
      </c>
      <c r="AF26" s="54"/>
      <c r="AG26" s="54">
        <f t="shared" si="84"/>
        <v>0</v>
      </c>
      <c r="AH26" s="56">
        <f t="shared" si="17"/>
        <v>9.476</v>
      </c>
      <c r="AI26" s="54">
        <f t="shared" si="18"/>
        <v>9.476</v>
      </c>
      <c r="AJ26" s="54">
        <f t="shared" si="19"/>
        <v>10.46155</v>
      </c>
      <c r="AK26" s="54">
        <f t="shared" si="20"/>
        <v>9.46128</v>
      </c>
      <c r="AL26" s="54"/>
      <c r="AM26" s="54">
        <f t="shared" si="85"/>
        <v>0</v>
      </c>
      <c r="AN26" s="56">
        <f t="shared" si="21"/>
        <v>1880.6152</v>
      </c>
      <c r="AO26" s="54">
        <f t="shared" si="22"/>
        <v>1880.6152</v>
      </c>
      <c r="AP26" s="54">
        <f t="shared" si="23"/>
        <v>2076.20831</v>
      </c>
      <c r="AQ26" s="54">
        <f t="shared" si="24"/>
        <v>1877.6938559999999</v>
      </c>
      <c r="AR26" s="54"/>
      <c r="AS26" s="54">
        <f t="shared" si="86"/>
        <v>0</v>
      </c>
      <c r="AT26" s="56">
        <f t="shared" si="25"/>
        <v>22.219160000000002</v>
      </c>
      <c r="AU26" s="54">
        <f t="shared" si="26"/>
        <v>22.219160000000002</v>
      </c>
      <c r="AV26" s="54">
        <f t="shared" si="27"/>
        <v>24.5300605</v>
      </c>
      <c r="AW26" s="54">
        <f t="shared" si="28"/>
        <v>22.1846448</v>
      </c>
      <c r="AX26" s="54"/>
      <c r="AY26" s="54">
        <f t="shared" si="87"/>
        <v>0</v>
      </c>
      <c r="AZ26" s="56">
        <f t="shared" si="29"/>
        <v>76.09228</v>
      </c>
      <c r="BA26" s="54">
        <f t="shared" si="30"/>
        <v>76.09228</v>
      </c>
      <c r="BB26" s="54">
        <f t="shared" si="31"/>
        <v>84.0062465</v>
      </c>
      <c r="BC26" s="54">
        <f t="shared" si="32"/>
        <v>75.9740784</v>
      </c>
      <c r="BD26" s="54"/>
      <c r="BE26" s="54">
        <f t="shared" si="88"/>
        <v>0</v>
      </c>
      <c r="BF26" s="56">
        <f t="shared" si="33"/>
        <v>3.17652</v>
      </c>
      <c r="BG26" s="54">
        <f t="shared" si="34"/>
        <v>3.17652</v>
      </c>
      <c r="BH26" s="54">
        <f t="shared" si="35"/>
        <v>3.5068935000000003</v>
      </c>
      <c r="BI26" s="54">
        <f t="shared" si="36"/>
        <v>3.1715856000000002</v>
      </c>
      <c r="BJ26" s="55"/>
      <c r="BK26" s="54">
        <f t="shared" si="89"/>
        <v>0</v>
      </c>
      <c r="BL26" s="56">
        <f t="shared" si="37"/>
        <v>187.90084</v>
      </c>
      <c r="BM26" s="54">
        <f t="shared" si="38"/>
        <v>187.90084</v>
      </c>
      <c r="BN26" s="54">
        <f t="shared" si="39"/>
        <v>207.4434395</v>
      </c>
      <c r="BO26" s="54">
        <f t="shared" si="40"/>
        <v>187.6089552</v>
      </c>
      <c r="BP26" s="55"/>
      <c r="BQ26" s="54">
        <f t="shared" si="90"/>
        <v>0</v>
      </c>
      <c r="BR26" s="56">
        <f t="shared" si="41"/>
        <v>0.21836</v>
      </c>
      <c r="BS26" s="54">
        <f t="shared" si="42"/>
        <v>0.21836</v>
      </c>
      <c r="BT26" s="54">
        <f t="shared" si="43"/>
        <v>0.2410705</v>
      </c>
      <c r="BU26" s="54">
        <f t="shared" si="44"/>
        <v>0.21802080000000001</v>
      </c>
      <c r="BV26" s="55"/>
      <c r="BW26" s="54">
        <f t="shared" si="91"/>
        <v>0</v>
      </c>
      <c r="BX26" s="56">
        <f t="shared" si="45"/>
        <v>61.931839999999994</v>
      </c>
      <c r="BY26" s="54">
        <f t="shared" si="46"/>
        <v>61.931839999999994</v>
      </c>
      <c r="BZ26" s="54">
        <f t="shared" si="47"/>
        <v>68.373052</v>
      </c>
      <c r="CA26" s="54">
        <f t="shared" si="48"/>
        <v>61.8356352</v>
      </c>
      <c r="CB26" s="55"/>
      <c r="CC26" s="54">
        <f t="shared" si="92"/>
        <v>0</v>
      </c>
      <c r="CD26" s="56">
        <f t="shared" si="49"/>
        <v>6.90512</v>
      </c>
      <c r="CE26" s="54">
        <f t="shared" si="50"/>
        <v>6.90512</v>
      </c>
      <c r="CF26" s="54">
        <f t="shared" si="51"/>
        <v>7.623286</v>
      </c>
      <c r="CG26" s="54">
        <f t="shared" si="52"/>
        <v>6.8943936</v>
      </c>
      <c r="CH26" s="55"/>
      <c r="CI26" s="54">
        <f t="shared" si="93"/>
        <v>0</v>
      </c>
      <c r="CJ26" s="56">
        <f t="shared" si="53"/>
        <v>12.43828</v>
      </c>
      <c r="CK26" s="54">
        <f t="shared" si="54"/>
        <v>12.43828</v>
      </c>
      <c r="CL26" s="54">
        <f t="shared" si="55"/>
        <v>13.7319215</v>
      </c>
      <c r="CM26" s="54">
        <f t="shared" si="56"/>
        <v>12.418958400000001</v>
      </c>
      <c r="CN26" s="55"/>
      <c r="CO26" s="54">
        <f t="shared" si="94"/>
        <v>0</v>
      </c>
      <c r="CP26" s="56">
        <f t="shared" si="57"/>
        <v>12.43004</v>
      </c>
      <c r="CQ26" s="54">
        <f t="shared" si="58"/>
        <v>12.43004</v>
      </c>
      <c r="CR26" s="54">
        <f t="shared" si="59"/>
        <v>13.722824500000002</v>
      </c>
      <c r="CS26" s="54">
        <f t="shared" si="60"/>
        <v>12.4107312</v>
      </c>
      <c r="CT26" s="55"/>
      <c r="CU26" s="54">
        <f t="shared" si="95"/>
        <v>0</v>
      </c>
      <c r="CV26" s="56">
        <f t="shared" si="61"/>
        <v>61.388</v>
      </c>
      <c r="CW26" s="54">
        <f t="shared" si="62"/>
        <v>61.388</v>
      </c>
      <c r="CX26" s="54">
        <f t="shared" si="63"/>
        <v>67.77265</v>
      </c>
      <c r="CY26" s="54">
        <f t="shared" si="64"/>
        <v>61.29264</v>
      </c>
      <c r="CZ26" s="55"/>
      <c r="DA26" s="54">
        <f t="shared" si="96"/>
        <v>0</v>
      </c>
      <c r="DB26" s="56">
        <f t="shared" si="65"/>
        <v>115.76375999999999</v>
      </c>
      <c r="DC26" s="54">
        <f t="shared" si="66"/>
        <v>115.76375999999999</v>
      </c>
      <c r="DD26" s="54">
        <f t="shared" si="67"/>
        <v>127.803753</v>
      </c>
      <c r="DE26" s="54">
        <f t="shared" si="68"/>
        <v>115.5839328</v>
      </c>
      <c r="DF26" s="55"/>
      <c r="DG26" s="54">
        <f t="shared" si="97"/>
        <v>0</v>
      </c>
      <c r="DH26" s="56">
        <f t="shared" si="69"/>
        <v>61.65992</v>
      </c>
      <c r="DI26" s="54">
        <f t="shared" si="70"/>
        <v>61.65992</v>
      </c>
      <c r="DJ26" s="54">
        <f t="shared" si="71"/>
        <v>68.072851</v>
      </c>
      <c r="DK26" s="54">
        <f t="shared" si="72"/>
        <v>61.5641376</v>
      </c>
      <c r="DL26" s="55"/>
      <c r="DM26" s="54">
        <f t="shared" si="98"/>
        <v>0</v>
      </c>
      <c r="DN26" s="56">
        <f t="shared" si="73"/>
        <v>94.47984</v>
      </c>
      <c r="DO26" s="54">
        <f t="shared" si="74"/>
        <v>94.47984</v>
      </c>
      <c r="DP26" s="54">
        <f t="shared" si="75"/>
        <v>104.306202</v>
      </c>
      <c r="DQ26" s="54">
        <f t="shared" si="76"/>
        <v>94.3330752</v>
      </c>
      <c r="DR26" s="55"/>
      <c r="DS26" s="54">
        <f t="shared" si="99"/>
        <v>0</v>
      </c>
      <c r="DT26" s="56">
        <f t="shared" si="77"/>
        <v>112.49248</v>
      </c>
      <c r="DU26" s="54">
        <f t="shared" si="78"/>
        <v>112.49248</v>
      </c>
      <c r="DV26" s="54">
        <f t="shared" si="79"/>
        <v>124.192244</v>
      </c>
      <c r="DW26" s="54">
        <f t="shared" si="80"/>
        <v>112.3177344</v>
      </c>
      <c r="DX26" s="57"/>
      <c r="DY26" s="57"/>
      <c r="DZ26" s="57"/>
      <c r="EA26" s="57"/>
      <c r="EB26" s="57"/>
    </row>
    <row r="27" spans="1:132" s="36" customFormat="1" ht="12">
      <c r="A27" s="35">
        <v>44652</v>
      </c>
      <c r="C27" s="25">
        <v>2060000</v>
      </c>
      <c r="D27" s="25">
        <v>41200</v>
      </c>
      <c r="E27" s="19">
        <f t="shared" si="0"/>
        <v>2101200</v>
      </c>
      <c r="F27" s="19">
        <v>45478</v>
      </c>
      <c r="G27" s="19">
        <v>41133</v>
      </c>
      <c r="H27" s="19"/>
      <c r="I27" s="54">
        <f>O27+U27+AA27+AG27+AM27+AS27+AY27+BE27+BK27+BQ27+BW27+CC27+CI27+CO27+CU27+DA27+DG27+DM27+DS27</f>
        <v>208072.77200000003</v>
      </c>
      <c r="J27" s="54">
        <f t="shared" si="1"/>
        <v>4161.45544</v>
      </c>
      <c r="K27" s="54">
        <f t="shared" si="2"/>
        <v>212234.22744000002</v>
      </c>
      <c r="L27" s="54">
        <f t="shared" si="3"/>
        <v>4593.5599636</v>
      </c>
      <c r="M27" s="54">
        <f t="shared" si="4"/>
        <v>4154.6880246</v>
      </c>
      <c r="N27" s="55"/>
      <c r="O27" s="54">
        <f t="shared" si="81"/>
        <v>22491.08</v>
      </c>
      <c r="P27" s="56">
        <f t="shared" si="5"/>
        <v>449.82160000000005</v>
      </c>
      <c r="Q27" s="54">
        <f t="shared" si="6"/>
        <v>22940.9016</v>
      </c>
      <c r="R27" s="54">
        <f t="shared" si="7"/>
        <v>496.52880400000004</v>
      </c>
      <c r="S27" s="54">
        <f t="shared" si="8"/>
        <v>449.090094</v>
      </c>
      <c r="T27" s="54"/>
      <c r="U27" s="54">
        <f t="shared" si="82"/>
        <v>46837.602</v>
      </c>
      <c r="V27" s="56">
        <f t="shared" si="9"/>
        <v>936.75204</v>
      </c>
      <c r="W27" s="54">
        <f t="shared" si="10"/>
        <v>47774.35404</v>
      </c>
      <c r="X27" s="54">
        <f t="shared" si="11"/>
        <v>1034.0196426</v>
      </c>
      <c r="Y27" s="54">
        <f t="shared" si="12"/>
        <v>935.2286810999999</v>
      </c>
      <c r="Z27" s="54"/>
      <c r="AA27" s="54">
        <f t="shared" si="83"/>
        <v>2784.708</v>
      </c>
      <c r="AB27" s="56">
        <f t="shared" si="13"/>
        <v>55.694160000000004</v>
      </c>
      <c r="AC27" s="54">
        <f t="shared" si="14"/>
        <v>2840.40216</v>
      </c>
      <c r="AD27" s="54">
        <f t="shared" si="15"/>
        <v>61.4771604</v>
      </c>
      <c r="AE27" s="54">
        <f t="shared" si="16"/>
        <v>55.6035894</v>
      </c>
      <c r="AF27" s="54"/>
      <c r="AG27" s="54">
        <f t="shared" si="84"/>
        <v>473.8</v>
      </c>
      <c r="AH27" s="56">
        <f t="shared" si="17"/>
        <v>9.476</v>
      </c>
      <c r="AI27" s="54">
        <f t="shared" si="18"/>
        <v>483.276</v>
      </c>
      <c r="AJ27" s="54">
        <f t="shared" si="19"/>
        <v>10.45994</v>
      </c>
      <c r="AK27" s="54">
        <f t="shared" si="20"/>
        <v>9.46059</v>
      </c>
      <c r="AL27" s="54"/>
      <c r="AM27" s="54">
        <f t="shared" si="85"/>
        <v>94030.76</v>
      </c>
      <c r="AN27" s="56">
        <f t="shared" si="21"/>
        <v>1880.6152</v>
      </c>
      <c r="AO27" s="54">
        <f t="shared" si="22"/>
        <v>95911.3752</v>
      </c>
      <c r="AP27" s="54">
        <f t="shared" si="23"/>
        <v>2075.8887879999997</v>
      </c>
      <c r="AQ27" s="54">
        <f t="shared" si="24"/>
        <v>1877.556918</v>
      </c>
      <c r="AR27" s="54"/>
      <c r="AS27" s="54">
        <f t="shared" si="86"/>
        <v>1110.958</v>
      </c>
      <c r="AT27" s="56">
        <f t="shared" si="25"/>
        <v>22.219160000000002</v>
      </c>
      <c r="AU27" s="54">
        <f t="shared" si="26"/>
        <v>1133.1771600000002</v>
      </c>
      <c r="AV27" s="54">
        <f t="shared" si="27"/>
        <v>24.526285400000003</v>
      </c>
      <c r="AW27" s="54">
        <f t="shared" si="28"/>
        <v>22.1830269</v>
      </c>
      <c r="AX27" s="54"/>
      <c r="AY27" s="54">
        <f t="shared" si="87"/>
        <v>3804.614</v>
      </c>
      <c r="AZ27" s="56">
        <f t="shared" si="29"/>
        <v>76.09228</v>
      </c>
      <c r="BA27" s="54">
        <f t="shared" si="30"/>
        <v>3880.70628</v>
      </c>
      <c r="BB27" s="54">
        <f t="shared" si="31"/>
        <v>83.9933182</v>
      </c>
      <c r="BC27" s="54">
        <f t="shared" si="32"/>
        <v>75.9685377</v>
      </c>
      <c r="BD27" s="54"/>
      <c r="BE27" s="54">
        <f t="shared" si="88"/>
        <v>158.82600000000002</v>
      </c>
      <c r="BF27" s="56">
        <f t="shared" si="33"/>
        <v>3.17652</v>
      </c>
      <c r="BG27" s="54">
        <f t="shared" si="34"/>
        <v>162.00252000000003</v>
      </c>
      <c r="BH27" s="54">
        <f t="shared" si="35"/>
        <v>3.5063538000000003</v>
      </c>
      <c r="BI27" s="54">
        <f t="shared" si="36"/>
        <v>3.1713543</v>
      </c>
      <c r="BJ27" s="55"/>
      <c r="BK27" s="54">
        <f t="shared" si="89"/>
        <v>9395.042</v>
      </c>
      <c r="BL27" s="56">
        <f t="shared" si="37"/>
        <v>187.90084</v>
      </c>
      <c r="BM27" s="54">
        <f t="shared" si="38"/>
        <v>9582.94284</v>
      </c>
      <c r="BN27" s="54">
        <f t="shared" si="39"/>
        <v>207.4115146</v>
      </c>
      <c r="BO27" s="54">
        <f t="shared" si="40"/>
        <v>187.59527309999999</v>
      </c>
      <c r="BP27" s="55"/>
      <c r="BQ27" s="54">
        <f t="shared" si="90"/>
        <v>10.918000000000001</v>
      </c>
      <c r="BR27" s="56">
        <f t="shared" si="41"/>
        <v>0.21836</v>
      </c>
      <c r="BS27" s="54">
        <f t="shared" si="42"/>
        <v>11.136360000000002</v>
      </c>
      <c r="BT27" s="54">
        <f t="shared" si="43"/>
        <v>0.2410334</v>
      </c>
      <c r="BU27" s="54">
        <f t="shared" si="44"/>
        <v>0.2180049</v>
      </c>
      <c r="BV27" s="55"/>
      <c r="BW27" s="54">
        <f t="shared" si="91"/>
        <v>3096.5919999999996</v>
      </c>
      <c r="BX27" s="56">
        <f t="shared" si="45"/>
        <v>61.931839999999994</v>
      </c>
      <c r="BY27" s="54">
        <f t="shared" si="46"/>
        <v>3158.52384</v>
      </c>
      <c r="BZ27" s="54">
        <f t="shared" si="47"/>
        <v>68.3625296</v>
      </c>
      <c r="CA27" s="54">
        <f t="shared" si="48"/>
        <v>61.83112559999999</v>
      </c>
      <c r="CB27" s="55"/>
      <c r="CC27" s="54">
        <f t="shared" si="92"/>
        <v>345.25600000000003</v>
      </c>
      <c r="CD27" s="56">
        <f t="shared" si="49"/>
        <v>6.90512</v>
      </c>
      <c r="CE27" s="54">
        <f t="shared" si="50"/>
        <v>352.16112000000004</v>
      </c>
      <c r="CF27" s="54">
        <f t="shared" si="51"/>
        <v>7.6221128</v>
      </c>
      <c r="CG27" s="54">
        <f t="shared" si="52"/>
        <v>6.8938908</v>
      </c>
      <c r="CH27" s="55"/>
      <c r="CI27" s="54">
        <f t="shared" si="93"/>
        <v>621.914</v>
      </c>
      <c r="CJ27" s="56">
        <f t="shared" si="53"/>
        <v>12.43828</v>
      </c>
      <c r="CK27" s="54">
        <f t="shared" si="54"/>
        <v>634.35228</v>
      </c>
      <c r="CL27" s="54">
        <f t="shared" si="55"/>
        <v>13.7298082</v>
      </c>
      <c r="CM27" s="54">
        <f t="shared" si="56"/>
        <v>12.4180527</v>
      </c>
      <c r="CN27" s="55"/>
      <c r="CO27" s="54">
        <f t="shared" si="94"/>
        <v>621.5020000000001</v>
      </c>
      <c r="CP27" s="56">
        <f t="shared" si="57"/>
        <v>12.43004</v>
      </c>
      <c r="CQ27" s="54">
        <f t="shared" si="58"/>
        <v>633.93204</v>
      </c>
      <c r="CR27" s="54">
        <f t="shared" si="59"/>
        <v>13.7207126</v>
      </c>
      <c r="CS27" s="54">
        <f t="shared" si="60"/>
        <v>12.4098261</v>
      </c>
      <c r="CT27" s="55"/>
      <c r="CU27" s="54">
        <f t="shared" si="95"/>
        <v>3069.4</v>
      </c>
      <c r="CV27" s="56">
        <f t="shared" si="61"/>
        <v>61.388</v>
      </c>
      <c r="CW27" s="54">
        <f t="shared" si="62"/>
        <v>3130.788</v>
      </c>
      <c r="CX27" s="54">
        <f t="shared" si="63"/>
        <v>67.76222</v>
      </c>
      <c r="CY27" s="54">
        <f t="shared" si="64"/>
        <v>61.28817</v>
      </c>
      <c r="CZ27" s="55"/>
      <c r="DA27" s="54">
        <f t="shared" si="96"/>
        <v>5788.188</v>
      </c>
      <c r="DB27" s="56">
        <f t="shared" si="65"/>
        <v>115.76375999999999</v>
      </c>
      <c r="DC27" s="54">
        <f t="shared" si="66"/>
        <v>5903.95176</v>
      </c>
      <c r="DD27" s="54">
        <f t="shared" si="67"/>
        <v>127.7840844</v>
      </c>
      <c r="DE27" s="54">
        <f t="shared" si="68"/>
        <v>115.5755034</v>
      </c>
      <c r="DF27" s="55"/>
      <c r="DG27" s="54">
        <f t="shared" si="97"/>
        <v>3082.996</v>
      </c>
      <c r="DH27" s="56">
        <f t="shared" si="69"/>
        <v>61.65992</v>
      </c>
      <c r="DI27" s="54">
        <f t="shared" si="70"/>
        <v>3144.65592</v>
      </c>
      <c r="DJ27" s="54">
        <f t="shared" si="71"/>
        <v>68.0623748</v>
      </c>
      <c r="DK27" s="54">
        <f t="shared" si="72"/>
        <v>61.5596478</v>
      </c>
      <c r="DL27" s="55"/>
      <c r="DM27" s="54">
        <f t="shared" si="98"/>
        <v>4723.992</v>
      </c>
      <c r="DN27" s="56">
        <f t="shared" si="73"/>
        <v>94.47984</v>
      </c>
      <c r="DO27" s="54">
        <f t="shared" si="74"/>
        <v>4818.47184</v>
      </c>
      <c r="DP27" s="54">
        <f t="shared" si="75"/>
        <v>104.2901496</v>
      </c>
      <c r="DQ27" s="54">
        <f t="shared" si="76"/>
        <v>94.3261956</v>
      </c>
      <c r="DR27" s="55"/>
      <c r="DS27" s="54">
        <f t="shared" si="99"/>
        <v>5624.624</v>
      </c>
      <c r="DT27" s="56">
        <f t="shared" si="77"/>
        <v>112.49248</v>
      </c>
      <c r="DU27" s="54">
        <f t="shared" si="78"/>
        <v>5737.11648</v>
      </c>
      <c r="DV27" s="54">
        <f t="shared" si="79"/>
        <v>124.1731312</v>
      </c>
      <c r="DW27" s="54">
        <f t="shared" si="80"/>
        <v>112.30954320000001</v>
      </c>
      <c r="DX27" s="57"/>
      <c r="DY27" s="57"/>
      <c r="DZ27" s="57"/>
      <c r="EA27" s="57"/>
      <c r="EB27" s="57"/>
    </row>
    <row r="28" spans="3:132" ht="12">
      <c r="C28" s="25"/>
      <c r="D28" s="25"/>
      <c r="E28" s="25"/>
      <c r="F28" s="25"/>
      <c r="G28" s="25"/>
      <c r="H28" s="25"/>
      <c r="I28" s="56"/>
      <c r="J28" s="56"/>
      <c r="K28" s="56"/>
      <c r="L28" s="56"/>
      <c r="M28" s="56"/>
      <c r="N28" s="55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5"/>
      <c r="BK28" s="56"/>
      <c r="BL28" s="56"/>
      <c r="BM28" s="56"/>
      <c r="BN28" s="56"/>
      <c r="BO28" s="56"/>
      <c r="BP28" s="55"/>
      <c r="BQ28" s="56"/>
      <c r="BR28" s="56"/>
      <c r="BS28" s="56"/>
      <c r="BT28" s="56"/>
      <c r="BU28" s="56"/>
      <c r="BV28" s="55"/>
      <c r="BW28" s="56"/>
      <c r="BX28" s="56"/>
      <c r="BY28" s="56"/>
      <c r="BZ28" s="56"/>
      <c r="CA28" s="56"/>
      <c r="CB28" s="55"/>
      <c r="CC28" s="56"/>
      <c r="CD28" s="56"/>
      <c r="CE28" s="56"/>
      <c r="CF28" s="56"/>
      <c r="CG28" s="56"/>
      <c r="CH28" s="55"/>
      <c r="CI28" s="56"/>
      <c r="CJ28" s="56"/>
      <c r="CK28" s="56"/>
      <c r="CL28" s="56"/>
      <c r="CM28" s="56"/>
      <c r="CN28" s="55"/>
      <c r="CO28" s="56"/>
      <c r="CP28" s="56"/>
      <c r="CQ28" s="56"/>
      <c r="CR28" s="56"/>
      <c r="CS28" s="56"/>
      <c r="CT28" s="55"/>
      <c r="CU28" s="56"/>
      <c r="CV28" s="56"/>
      <c r="CW28" s="56"/>
      <c r="CX28" s="56"/>
      <c r="CY28" s="56"/>
      <c r="CZ28" s="55"/>
      <c r="DA28" s="56"/>
      <c r="DB28" s="56"/>
      <c r="DC28" s="56"/>
      <c r="DD28" s="56"/>
      <c r="DE28" s="56"/>
      <c r="DF28" s="55"/>
      <c r="DG28" s="56"/>
      <c r="DH28" s="56"/>
      <c r="DI28" s="56"/>
      <c r="DJ28" s="56"/>
      <c r="DK28" s="56"/>
      <c r="DL28" s="55"/>
      <c r="DM28" s="56"/>
      <c r="DN28" s="56"/>
      <c r="DO28" s="56"/>
      <c r="DP28" s="56"/>
      <c r="DQ28" s="56"/>
      <c r="DR28" s="55"/>
      <c r="DS28" s="56"/>
      <c r="DT28" s="56"/>
      <c r="DU28" s="56"/>
      <c r="DV28" s="56"/>
      <c r="DW28" s="56"/>
      <c r="DX28" s="55"/>
      <c r="DY28" s="55"/>
      <c r="DZ28" s="55"/>
      <c r="EA28" s="55"/>
      <c r="EB28" s="55"/>
    </row>
    <row r="29" spans="1:132" ht="12.75" thickBot="1">
      <c r="A29" s="16" t="s">
        <v>0</v>
      </c>
      <c r="C29" s="33">
        <f>SUM(C8:C28)</f>
        <v>16250000</v>
      </c>
      <c r="D29" s="33">
        <f>SUM(D8:D28)</f>
        <v>3628500</v>
      </c>
      <c r="E29" s="33">
        <f>SUM(E8:E28)</f>
        <v>19878500</v>
      </c>
      <c r="F29" s="33">
        <f>SUM(F8:F28)</f>
        <v>909693</v>
      </c>
      <c r="G29" s="33">
        <f>SUM(G8:G28)</f>
        <v>822717</v>
      </c>
      <c r="H29" s="25"/>
      <c r="I29" s="58">
        <f>SUM(I8:I28)</f>
        <v>1641350.7500000002</v>
      </c>
      <c r="J29" s="58">
        <f>SUM(J8:J28)</f>
        <v>366500.9967000001</v>
      </c>
      <c r="K29" s="58">
        <f>SUM(K8:K28)</f>
        <v>2007851.7467</v>
      </c>
      <c r="L29" s="58">
        <f>SUM(L8:L28)</f>
        <v>91884.63309660002</v>
      </c>
      <c r="M29" s="58">
        <f>SUM(M8:M28)</f>
        <v>83099.51784540003</v>
      </c>
      <c r="N29" s="55"/>
      <c r="O29" s="58">
        <f>SUM(O8:O28)</f>
        <v>177417.5</v>
      </c>
      <c r="P29" s="58">
        <f>SUM(P8:P28)</f>
        <v>39615.96300000002</v>
      </c>
      <c r="Q29" s="58">
        <f>SUM(Q8:Q28)</f>
        <v>217033.46300000002</v>
      </c>
      <c r="R29" s="58">
        <f>SUM(R8:R28)</f>
        <v>9932.028174</v>
      </c>
      <c r="S29" s="58">
        <f>SUM(S8:S28)</f>
        <v>8982.424206</v>
      </c>
      <c r="T29" s="56"/>
      <c r="U29" s="58">
        <f>SUM(U8:U28)</f>
        <v>369471.37499999994</v>
      </c>
      <c r="V29" s="58">
        <f>SUM(V8:V28)</f>
        <v>82500.11595000004</v>
      </c>
      <c r="W29" s="58">
        <f>SUM(W8:W28)</f>
        <v>451971.49094999995</v>
      </c>
      <c r="X29" s="58">
        <f>SUM(X8:X28)</f>
        <v>20683.4168331</v>
      </c>
      <c r="Y29" s="58">
        <f>SUM(Y8:Y28)</f>
        <v>18705.8696139</v>
      </c>
      <c r="Z29" s="56"/>
      <c r="AA29" s="58">
        <f>SUM(AA8:AA28)</f>
        <v>21966.749999999996</v>
      </c>
      <c r="AB29" s="58">
        <f>SUM(AB8:AB28)</f>
        <v>4905.006300000001</v>
      </c>
      <c r="AC29" s="58">
        <f>SUM(AC8:AC28)</f>
        <v>26871.756299999997</v>
      </c>
      <c r="AD29" s="58">
        <f>SUM(AD8:AD28)</f>
        <v>1229.7229974</v>
      </c>
      <c r="AE29" s="58">
        <f>SUM(AE8:AE28)</f>
        <v>1112.1488406</v>
      </c>
      <c r="AF29" s="56"/>
      <c r="AG29" s="58">
        <f>SUM(AG8:AG28)</f>
        <v>3737.5000000000005</v>
      </c>
      <c r="AH29" s="58">
        <f>SUM(AH8:AH28)</f>
        <v>834.5549999999998</v>
      </c>
      <c r="AI29" s="58">
        <f>SUM(AI8:AI28)</f>
        <v>4572.055</v>
      </c>
      <c r="AJ29" s="58">
        <f>SUM(AJ8:AJ28)</f>
        <v>209.22938999999994</v>
      </c>
      <c r="AK29" s="58">
        <f>SUM(AK8:AK28)</f>
        <v>189.22490999999994</v>
      </c>
      <c r="AL29" s="56"/>
      <c r="AM29" s="58">
        <f>SUM(AM8:AM28)</f>
        <v>741747.4999999999</v>
      </c>
      <c r="AN29" s="58">
        <f>SUM(AN8:AN28)</f>
        <v>165626.51100000003</v>
      </c>
      <c r="AO29" s="58">
        <f>SUM(AO8:AO28)</f>
        <v>907374.011</v>
      </c>
      <c r="AP29" s="58">
        <f>SUM(AP8:AP28)</f>
        <v>41523.846678000016</v>
      </c>
      <c r="AQ29" s="58">
        <f>SUM(AQ8:AQ28)</f>
        <v>37553.74018199998</v>
      </c>
      <c r="AR29" s="56"/>
      <c r="AS29" s="58">
        <f>SUM(AS8:AS28)</f>
        <v>8763.625</v>
      </c>
      <c r="AT29" s="58">
        <f>SUM(AT8:AT28)</f>
        <v>1956.8500500000005</v>
      </c>
      <c r="AU29" s="58">
        <f>SUM(AU8:AU28)</f>
        <v>10720.475050000001</v>
      </c>
      <c r="AV29" s="58">
        <f>SUM(AV8:AV28)</f>
        <v>490.5974348999999</v>
      </c>
      <c r="AW29" s="58">
        <f>SUM(AW8:AW28)</f>
        <v>443.69127810000003</v>
      </c>
      <c r="AX29" s="56"/>
      <c r="AY29" s="58">
        <f>SUM(AY8:AY28)</f>
        <v>30012.125000000004</v>
      </c>
      <c r="AZ29" s="58">
        <f>SUM(AZ8:AZ28)</f>
        <v>6701.47665</v>
      </c>
      <c r="BA29" s="58">
        <f>SUM(BA8:BA28)</f>
        <v>36713.60165</v>
      </c>
      <c r="BB29" s="58">
        <f>SUM(BB8:BB28)</f>
        <v>1680.1120017000003</v>
      </c>
      <c r="BC29" s="58">
        <f>SUM(BC8:BC28)</f>
        <v>1519.4760273000006</v>
      </c>
      <c r="BD29" s="56"/>
      <c r="BE29" s="58">
        <f>SUM(BE8:BE28)</f>
        <v>1252.875</v>
      </c>
      <c r="BF29" s="58">
        <f>SUM(BF8:BF28)</f>
        <v>279.7573499999999</v>
      </c>
      <c r="BG29" s="58">
        <f>SUM(BG8:BG28)</f>
        <v>1532.6323499999999</v>
      </c>
      <c r="BH29" s="58">
        <f>SUM(BH8:BH28)</f>
        <v>70.13733030000003</v>
      </c>
      <c r="BI29" s="58">
        <f>SUM(BI8:BI28)</f>
        <v>63.4314807</v>
      </c>
      <c r="BJ29" s="55"/>
      <c r="BK29" s="58">
        <f>SUM(BK8:BK28)</f>
        <v>74111.375</v>
      </c>
      <c r="BL29" s="58">
        <f>SUM(BL8:BL28)</f>
        <v>16548.49995</v>
      </c>
      <c r="BM29" s="58">
        <f>SUM(BM8:BM28)</f>
        <v>90659.87495000001</v>
      </c>
      <c r="BN29" s="58">
        <f>SUM(BN8:BN28)</f>
        <v>4148.836865099999</v>
      </c>
      <c r="BO29" s="58">
        <f>SUM(BO8:BO28)</f>
        <v>3752.1654218999993</v>
      </c>
      <c r="BP29" s="55"/>
      <c r="BQ29" s="58">
        <f>SUM(BQ8:BQ28)</f>
        <v>86.12500000000001</v>
      </c>
      <c r="BR29" s="58">
        <f>SUM(BR8:BR28)</f>
        <v>19.23105</v>
      </c>
      <c r="BS29" s="58">
        <f>SUM(BS8:BS28)</f>
        <v>105.35605</v>
      </c>
      <c r="BT29" s="58">
        <f>SUM(BT8:BT28)</f>
        <v>4.821372900000002</v>
      </c>
      <c r="BU29" s="58">
        <f>SUM(BU8:BU28)</f>
        <v>4.360400100000002</v>
      </c>
      <c r="BV29" s="55"/>
      <c r="BW29" s="58">
        <f>SUM(BW8:BW28)</f>
        <v>24427</v>
      </c>
      <c r="BX29" s="58">
        <f>SUM(BX8:BX28)</f>
        <v>5454.361199999999</v>
      </c>
      <c r="BY29" s="58">
        <f>SUM(BY8:BY28)</f>
        <v>29881.361199999992</v>
      </c>
      <c r="BZ29" s="58">
        <f>SUM(BZ8:BZ28)</f>
        <v>1367.4505176</v>
      </c>
      <c r="CA29" s="58">
        <f>SUM(CA8:CA28)</f>
        <v>1236.7081944</v>
      </c>
      <c r="CB29" s="55"/>
      <c r="CC29" s="58">
        <f>SUM(CC8:CC28)</f>
        <v>2723.5</v>
      </c>
      <c r="CD29" s="58">
        <f>SUM(CD8:CD28)</f>
        <v>608.1366000000002</v>
      </c>
      <c r="CE29" s="58">
        <f>SUM(CE8:CE28)</f>
        <v>3331.6366000000007</v>
      </c>
      <c r="CF29" s="58">
        <f>SUM(CF8:CF28)</f>
        <v>152.46454680000008</v>
      </c>
      <c r="CG29" s="58">
        <f>SUM(CG8:CG28)</f>
        <v>137.8873692</v>
      </c>
      <c r="CH29" s="55"/>
      <c r="CI29" s="58">
        <f>SUM(CI8:CI28)</f>
        <v>4905.875</v>
      </c>
      <c r="CJ29" s="58">
        <f>SUM(CJ8:CJ28)</f>
        <v>1095.44415</v>
      </c>
      <c r="CK29" s="58">
        <f>SUM(CK8:CK28)</f>
        <v>6001.31915</v>
      </c>
      <c r="CL29" s="58">
        <f>SUM(CL8:CL28)</f>
        <v>274.6363167</v>
      </c>
      <c r="CM29" s="58">
        <f>SUM(CM8:CM28)</f>
        <v>248.3782623000001</v>
      </c>
      <c r="CN29" s="55"/>
      <c r="CO29" s="58">
        <f>SUM(CO8:CO28)</f>
        <v>4902.625</v>
      </c>
      <c r="CP29" s="58">
        <f>SUM(CP8:CP28)</f>
        <v>1094.71845</v>
      </c>
      <c r="CQ29" s="58">
        <f>SUM(CQ8:CQ28)</f>
        <v>5997.343450000001</v>
      </c>
      <c r="CR29" s="58">
        <f>SUM(CR8:CR28)</f>
        <v>274.45437810000004</v>
      </c>
      <c r="CS29" s="58">
        <f>SUM(CS8:CS28)</f>
        <v>248.21371889999992</v>
      </c>
      <c r="CT29" s="55"/>
      <c r="CU29" s="58">
        <f>SUM(CU8:CU28)</f>
        <v>24212.500000000004</v>
      </c>
      <c r="CV29" s="58">
        <f>SUM(CV8:CV28)</f>
        <v>5406.464999999999</v>
      </c>
      <c r="CW29" s="58">
        <f>SUM(CW8:CW28)</f>
        <v>29618.964999999997</v>
      </c>
      <c r="CX29" s="58">
        <f>SUM(CX8:CX28)</f>
        <v>1355.4425699999997</v>
      </c>
      <c r="CY29" s="58">
        <f>SUM(CY8:CY28)</f>
        <v>1225.8483299999998</v>
      </c>
      <c r="CZ29" s="55"/>
      <c r="DA29" s="58">
        <f>SUM(DA8:DA28)</f>
        <v>45659.25</v>
      </c>
      <c r="DB29" s="58">
        <f>SUM(DB8:DB28)</f>
        <v>10195.3593</v>
      </c>
      <c r="DC29" s="58">
        <f>SUM(DC8:DC28)</f>
        <v>55854.60930000001</v>
      </c>
      <c r="DD29" s="58">
        <f>SUM(DD8:DD28)</f>
        <v>2556.0553914</v>
      </c>
      <c r="DE29" s="58">
        <f>SUM(DE8:DE28)</f>
        <v>2311.6702265999998</v>
      </c>
      <c r="DF29" s="55"/>
      <c r="DG29" s="58">
        <f>SUM(DG8:DG28)</f>
        <v>24319.750000000004</v>
      </c>
      <c r="DH29" s="58">
        <f>SUM(DH8:DH28)</f>
        <v>5430.413100000002</v>
      </c>
      <c r="DI29" s="58">
        <f>SUM(DI8:DI28)</f>
        <v>29750.163099999998</v>
      </c>
      <c r="DJ29" s="58">
        <f>SUM(DJ8:DJ28)</f>
        <v>1361.4465437999997</v>
      </c>
      <c r="DK29" s="58">
        <f>SUM(DK8:DK28)</f>
        <v>1231.2782622</v>
      </c>
      <c r="DL29" s="55"/>
      <c r="DM29" s="58">
        <f>SUM(DM8:DM28)</f>
        <v>37264.5</v>
      </c>
      <c r="DN29" s="58">
        <f>SUM(DN8:DN28)</f>
        <v>8320.8762</v>
      </c>
      <c r="DO29" s="58">
        <f>SUM(DO8:DO28)</f>
        <v>45585.376200000006</v>
      </c>
      <c r="DP29" s="58">
        <f>SUM(DP8:DP28)</f>
        <v>2086.1079876</v>
      </c>
      <c r="DQ29" s="58">
        <f>SUM(DQ8:DQ28)</f>
        <v>1886.6546243999992</v>
      </c>
      <c r="DR29" s="55"/>
      <c r="DS29" s="58">
        <f>SUM(DS8:DS28)</f>
        <v>44369</v>
      </c>
      <c r="DT29" s="58">
        <f>SUM(DT8:DT28)</f>
        <v>9907.2564</v>
      </c>
      <c r="DU29" s="58">
        <f>SUM(DU8:DU28)</f>
        <v>54276.2564</v>
      </c>
      <c r="DV29" s="58">
        <f>SUM(DV8:DV28)</f>
        <v>2483.8257672000004</v>
      </c>
      <c r="DW29" s="58">
        <f>SUM(DW8:DW28)</f>
        <v>2246.3464968000008</v>
      </c>
      <c r="DX29" s="55"/>
      <c r="DY29" s="55"/>
      <c r="DZ29" s="55"/>
      <c r="EA29" s="55"/>
      <c r="EB29" s="55"/>
    </row>
    <row r="30" spans="63:127" ht="12.75" thickTop="1">
      <c r="BK30" s="18"/>
      <c r="BL30" s="18"/>
      <c r="BM30" s="18"/>
      <c r="BN30" s="18"/>
      <c r="BO30" s="18"/>
      <c r="BQ30" s="18"/>
      <c r="BR30" s="18"/>
      <c r="BS30" s="18"/>
      <c r="BT30" s="18"/>
      <c r="BU30" s="18"/>
      <c r="BW30" s="18"/>
      <c r="BX30" s="18"/>
      <c r="BY30" s="18"/>
      <c r="BZ30" s="18"/>
      <c r="CA30" s="18"/>
      <c r="CC30" s="18"/>
      <c r="CD30" s="18"/>
      <c r="CE30" s="18"/>
      <c r="CF30" s="18"/>
      <c r="CG30" s="18"/>
      <c r="CI30" s="18"/>
      <c r="CJ30" s="18"/>
      <c r="CK30" s="18"/>
      <c r="CL30" s="18"/>
      <c r="CM30" s="18"/>
      <c r="CO30" s="18"/>
      <c r="CP30" s="18"/>
      <c r="CQ30" s="18"/>
      <c r="CR30" s="18"/>
      <c r="CS30" s="18"/>
      <c r="CU30" s="18"/>
      <c r="CV30" s="18"/>
      <c r="CW30" s="18"/>
      <c r="CX30" s="18"/>
      <c r="CY30" s="18"/>
      <c r="DA30" s="18"/>
      <c r="DB30" s="18"/>
      <c r="DC30" s="18"/>
      <c r="DD30" s="18"/>
      <c r="DE30" s="18"/>
      <c r="DG30" s="18"/>
      <c r="DH30" s="18"/>
      <c r="DI30" s="18"/>
      <c r="DJ30" s="18"/>
      <c r="DK30" s="18"/>
      <c r="DM30" s="18"/>
      <c r="DN30" s="18"/>
      <c r="DO30" s="18"/>
      <c r="DP30" s="18"/>
      <c r="DQ30" s="18"/>
      <c r="DS30" s="18"/>
      <c r="DT30" s="18"/>
      <c r="DU30" s="18"/>
      <c r="DV30" s="18"/>
      <c r="DW30" s="18"/>
    </row>
    <row r="31" spans="1:115" ht="12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K31" s="18"/>
      <c r="BL31" s="18"/>
      <c r="BM31" s="18"/>
      <c r="BN31" s="18"/>
      <c r="BO31" s="18"/>
      <c r="BQ31" s="18"/>
      <c r="BR31" s="18"/>
      <c r="BS31" s="18"/>
      <c r="BT31" s="18"/>
      <c r="BU31" s="18"/>
      <c r="BW31" s="18"/>
      <c r="BX31" s="18"/>
      <c r="BY31" s="18"/>
      <c r="BZ31" s="18"/>
      <c r="CA31" s="18"/>
      <c r="CC31" s="18"/>
      <c r="CD31" s="18"/>
      <c r="CE31" s="18"/>
      <c r="CF31" s="18"/>
      <c r="CG31" s="18"/>
      <c r="CI31" s="18"/>
      <c r="CJ31" s="18"/>
      <c r="CK31" s="18"/>
      <c r="CL31" s="18"/>
      <c r="CM31" s="18"/>
      <c r="CO31" s="18"/>
      <c r="CP31" s="18"/>
      <c r="CQ31" s="18"/>
      <c r="CR31" s="18"/>
      <c r="CS31" s="18"/>
      <c r="CU31" s="18"/>
      <c r="CV31" s="18"/>
      <c r="CW31" s="18"/>
      <c r="CX31" s="18"/>
      <c r="CY31" s="18"/>
      <c r="DA31" s="18"/>
      <c r="DB31" s="18"/>
      <c r="DC31" s="18"/>
      <c r="DD31" s="18"/>
      <c r="DE31" s="18"/>
      <c r="DG31" s="18"/>
      <c r="DH31" s="18"/>
      <c r="DI31" s="18"/>
      <c r="DJ31" s="18"/>
      <c r="DK31" s="18"/>
    </row>
    <row r="32" spans="1:115" ht="12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K32" s="18"/>
      <c r="BL32" s="18"/>
      <c r="BM32" s="18"/>
      <c r="BN32" s="18"/>
      <c r="BO32" s="18"/>
      <c r="BQ32" s="18"/>
      <c r="BR32" s="18"/>
      <c r="BS32" s="18"/>
      <c r="BT32" s="18"/>
      <c r="BU32" s="18"/>
      <c r="BW32" s="18"/>
      <c r="BX32" s="18"/>
      <c r="BY32" s="18"/>
      <c r="BZ32" s="18"/>
      <c r="CA32" s="18"/>
      <c r="CC32" s="18"/>
      <c r="CD32" s="18"/>
      <c r="CE32" s="18"/>
      <c r="CF32" s="18"/>
      <c r="CG32" s="18"/>
      <c r="CI32" s="18"/>
      <c r="CJ32" s="18"/>
      <c r="CK32" s="18"/>
      <c r="CL32" s="18"/>
      <c r="CM32" s="18"/>
      <c r="CO32" s="18"/>
      <c r="CP32" s="18"/>
      <c r="CQ32" s="18"/>
      <c r="CR32" s="18"/>
      <c r="CS32" s="18"/>
      <c r="CU32" s="18"/>
      <c r="CV32" s="18"/>
      <c r="CW32" s="18"/>
      <c r="CX32" s="18"/>
      <c r="CY32" s="18"/>
      <c r="DA32" s="18"/>
      <c r="DB32" s="18"/>
      <c r="DC32" s="18"/>
      <c r="DD32" s="18"/>
      <c r="DE32" s="18"/>
      <c r="DG32" s="18"/>
      <c r="DH32" s="18"/>
      <c r="DI32" s="18"/>
      <c r="DJ32" s="18"/>
      <c r="DK32" s="18"/>
    </row>
    <row r="33" spans="1:115" ht="12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K33" s="18"/>
      <c r="BL33" s="18"/>
      <c r="BM33" s="18"/>
      <c r="BN33" s="18"/>
      <c r="BO33" s="18"/>
      <c r="BQ33" s="18"/>
      <c r="BR33" s="18"/>
      <c r="BS33" s="18"/>
      <c r="BT33" s="18"/>
      <c r="BU33" s="18"/>
      <c r="BW33" s="18"/>
      <c r="BX33" s="18"/>
      <c r="BY33" s="18"/>
      <c r="BZ33" s="18"/>
      <c r="CA33" s="18"/>
      <c r="CC33" s="18"/>
      <c r="CD33" s="18"/>
      <c r="CE33" s="18"/>
      <c r="CF33" s="18"/>
      <c r="CG33" s="18"/>
      <c r="CI33" s="18"/>
      <c r="CJ33" s="18"/>
      <c r="CK33" s="18"/>
      <c r="CL33" s="18"/>
      <c r="CM33" s="18"/>
      <c r="CO33" s="18"/>
      <c r="CP33" s="18"/>
      <c r="CQ33" s="18"/>
      <c r="CR33" s="18"/>
      <c r="CS33" s="18"/>
      <c r="CU33" s="18"/>
      <c r="CV33" s="18"/>
      <c r="CW33" s="18"/>
      <c r="CX33" s="18"/>
      <c r="CY33" s="18"/>
      <c r="DA33" s="18"/>
      <c r="DB33" s="18"/>
      <c r="DC33" s="18"/>
      <c r="DD33" s="18"/>
      <c r="DE33" s="18"/>
      <c r="DG33" s="18"/>
      <c r="DH33" s="18"/>
      <c r="DI33" s="18"/>
      <c r="DJ33" s="18"/>
      <c r="DK33" s="18"/>
    </row>
    <row r="34" spans="1:115" ht="12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K34" s="18"/>
      <c r="BL34" s="18"/>
      <c r="BM34" s="18"/>
      <c r="BN34" s="18"/>
      <c r="BO34" s="18"/>
      <c r="BQ34" s="18"/>
      <c r="BR34" s="18"/>
      <c r="BS34" s="18"/>
      <c r="BT34" s="18"/>
      <c r="BU34" s="18"/>
      <c r="BW34" s="18"/>
      <c r="BX34" s="18"/>
      <c r="BY34" s="18"/>
      <c r="BZ34" s="18"/>
      <c r="CA34" s="18"/>
      <c r="CC34" s="18"/>
      <c r="CD34" s="18"/>
      <c r="CE34" s="18"/>
      <c r="CF34" s="18"/>
      <c r="CG34" s="18"/>
      <c r="CI34" s="18"/>
      <c r="CJ34" s="18"/>
      <c r="CK34" s="18"/>
      <c r="CL34" s="18"/>
      <c r="CM34" s="18"/>
      <c r="CO34" s="18"/>
      <c r="CP34" s="18"/>
      <c r="CQ34" s="18"/>
      <c r="CR34" s="18"/>
      <c r="CS34" s="18"/>
      <c r="CU34" s="18"/>
      <c r="CV34" s="18"/>
      <c r="CW34" s="18"/>
      <c r="CX34" s="18"/>
      <c r="CY34" s="18"/>
      <c r="DA34" s="18"/>
      <c r="DB34" s="18"/>
      <c r="DC34" s="18"/>
      <c r="DD34" s="18"/>
      <c r="DE34" s="18"/>
      <c r="DG34" s="18"/>
      <c r="DH34" s="18"/>
      <c r="DI34" s="18"/>
      <c r="DJ34" s="18"/>
      <c r="DK34" s="18"/>
    </row>
    <row r="35" spans="1:115" ht="12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K35" s="18"/>
      <c r="BL35" s="18"/>
      <c r="BM35" s="18"/>
      <c r="BN35" s="18"/>
      <c r="BO35" s="18"/>
      <c r="BQ35" s="18"/>
      <c r="BR35" s="18"/>
      <c r="BS35" s="18"/>
      <c r="BT35" s="18"/>
      <c r="BU35" s="18"/>
      <c r="BW35" s="18"/>
      <c r="BX35" s="18"/>
      <c r="BY35" s="18"/>
      <c r="BZ35" s="18"/>
      <c r="CA35" s="18"/>
      <c r="CC35" s="18"/>
      <c r="CD35" s="18"/>
      <c r="CE35" s="18"/>
      <c r="CF35" s="18"/>
      <c r="CG35" s="18"/>
      <c r="CI35" s="18"/>
      <c r="CJ35" s="18"/>
      <c r="CK35" s="18"/>
      <c r="CL35" s="18"/>
      <c r="CM35" s="18"/>
      <c r="CO35" s="18"/>
      <c r="CP35" s="18"/>
      <c r="CQ35" s="18"/>
      <c r="CR35" s="18"/>
      <c r="CS35" s="18"/>
      <c r="CU35" s="18"/>
      <c r="CV35" s="18"/>
      <c r="CW35" s="18"/>
      <c r="CX35" s="18"/>
      <c r="CY35" s="18"/>
      <c r="DA35" s="18"/>
      <c r="DB35" s="18"/>
      <c r="DC35" s="18"/>
      <c r="DD35" s="18"/>
      <c r="DE35" s="18"/>
      <c r="DG35" s="18"/>
      <c r="DH35" s="18"/>
      <c r="DI35" s="18"/>
      <c r="DJ35" s="18"/>
      <c r="DK35" s="18"/>
    </row>
    <row r="36" spans="1:115" ht="12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K36" s="18"/>
      <c r="BL36" s="18"/>
      <c r="BM36" s="18"/>
      <c r="BN36" s="18"/>
      <c r="BO36" s="18"/>
      <c r="BQ36" s="18"/>
      <c r="BR36" s="18"/>
      <c r="BS36" s="18"/>
      <c r="BT36" s="18"/>
      <c r="BU36" s="18"/>
      <c r="BW36" s="18"/>
      <c r="BX36" s="18"/>
      <c r="BY36" s="18"/>
      <c r="BZ36" s="18"/>
      <c r="CA36" s="18"/>
      <c r="CC36" s="18"/>
      <c r="CD36" s="18"/>
      <c r="CE36" s="18"/>
      <c r="CF36" s="18"/>
      <c r="CG36" s="18"/>
      <c r="CI36" s="18"/>
      <c r="CJ36" s="18"/>
      <c r="CK36" s="18"/>
      <c r="CL36" s="18"/>
      <c r="CM36" s="18"/>
      <c r="CO36" s="18"/>
      <c r="CP36" s="18"/>
      <c r="CQ36" s="18"/>
      <c r="CR36" s="18"/>
      <c r="CS36" s="18"/>
      <c r="CU36" s="18"/>
      <c r="CV36" s="18"/>
      <c r="CW36" s="18"/>
      <c r="CX36" s="18"/>
      <c r="CY36" s="18"/>
      <c r="DA36" s="18"/>
      <c r="DB36" s="18"/>
      <c r="DC36" s="18"/>
      <c r="DD36" s="18"/>
      <c r="DE36" s="18"/>
      <c r="DG36" s="18"/>
      <c r="DH36" s="18"/>
      <c r="DI36" s="18"/>
      <c r="DJ36" s="18"/>
      <c r="DK36" s="18"/>
    </row>
    <row r="37" spans="1:115" ht="12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K37" s="18"/>
      <c r="BL37" s="18"/>
      <c r="BM37" s="18"/>
      <c r="BN37" s="18"/>
      <c r="BO37" s="18"/>
      <c r="BQ37" s="18"/>
      <c r="BR37" s="18"/>
      <c r="BS37" s="18"/>
      <c r="BT37" s="18"/>
      <c r="BU37" s="18"/>
      <c r="BW37" s="18"/>
      <c r="BX37" s="18"/>
      <c r="BY37" s="18"/>
      <c r="BZ37" s="18"/>
      <c r="CA37" s="18"/>
      <c r="CC37" s="18"/>
      <c r="CD37" s="18"/>
      <c r="CE37" s="18"/>
      <c r="CF37" s="18"/>
      <c r="CG37" s="18"/>
      <c r="CI37" s="18"/>
      <c r="CJ37" s="18"/>
      <c r="CK37" s="18"/>
      <c r="CL37" s="18"/>
      <c r="CM37" s="18"/>
      <c r="CO37" s="18"/>
      <c r="CP37" s="18"/>
      <c r="CQ37" s="18"/>
      <c r="CR37" s="18"/>
      <c r="CS37" s="18"/>
      <c r="CU37" s="18"/>
      <c r="CV37" s="18"/>
      <c r="CW37" s="18"/>
      <c r="CX37" s="18"/>
      <c r="CY37" s="18"/>
      <c r="DA37" s="18"/>
      <c r="DB37" s="18"/>
      <c r="DC37" s="18"/>
      <c r="DD37" s="18"/>
      <c r="DE37" s="18"/>
      <c r="DG37" s="18"/>
      <c r="DH37" s="18"/>
      <c r="DI37" s="18"/>
      <c r="DJ37" s="18"/>
      <c r="DK37" s="18"/>
    </row>
    <row r="38" spans="1:115" ht="12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K38" s="18"/>
      <c r="BL38" s="18"/>
      <c r="BM38" s="18"/>
      <c r="BN38" s="18"/>
      <c r="BO38" s="18"/>
      <c r="BQ38" s="18"/>
      <c r="BR38" s="18"/>
      <c r="BS38" s="18"/>
      <c r="BT38" s="18"/>
      <c r="BU38" s="18"/>
      <c r="BW38" s="18"/>
      <c r="BX38" s="18"/>
      <c r="BY38" s="18"/>
      <c r="BZ38" s="18"/>
      <c r="CA38" s="18"/>
      <c r="CC38" s="18"/>
      <c r="CD38" s="18"/>
      <c r="CE38" s="18"/>
      <c r="CF38" s="18"/>
      <c r="CG38" s="18"/>
      <c r="CI38" s="18"/>
      <c r="CJ38" s="18"/>
      <c r="CK38" s="18"/>
      <c r="CL38" s="18"/>
      <c r="CM38" s="18"/>
      <c r="CO38" s="18"/>
      <c r="CP38" s="18"/>
      <c r="CQ38" s="18"/>
      <c r="CR38" s="18"/>
      <c r="CS38" s="18"/>
      <c r="CU38" s="18"/>
      <c r="CV38" s="18"/>
      <c r="CW38" s="18"/>
      <c r="CX38" s="18"/>
      <c r="CY38" s="18"/>
      <c r="DA38" s="18"/>
      <c r="DB38" s="18"/>
      <c r="DC38" s="18"/>
      <c r="DD38" s="18"/>
      <c r="DE38" s="18"/>
      <c r="DG38" s="18"/>
      <c r="DH38" s="18"/>
      <c r="DI38" s="18"/>
      <c r="DJ38" s="18"/>
      <c r="DK38" s="18"/>
    </row>
    <row r="39" spans="1:115" ht="12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K39" s="18"/>
      <c r="BL39" s="18"/>
      <c r="BM39" s="18"/>
      <c r="BN39" s="18"/>
      <c r="BO39" s="18"/>
      <c r="BQ39" s="18"/>
      <c r="BR39" s="18"/>
      <c r="BS39" s="18"/>
      <c r="BT39" s="18"/>
      <c r="BU39" s="18"/>
      <c r="BW39" s="18"/>
      <c r="BX39" s="18"/>
      <c r="BY39" s="18"/>
      <c r="BZ39" s="18"/>
      <c r="CA39" s="18"/>
      <c r="CC39" s="18"/>
      <c r="CD39" s="18"/>
      <c r="CE39" s="18"/>
      <c r="CF39" s="18"/>
      <c r="CG39" s="18"/>
      <c r="CI39" s="18"/>
      <c r="CJ39" s="18"/>
      <c r="CK39" s="18"/>
      <c r="CL39" s="18"/>
      <c r="CM39" s="18"/>
      <c r="CO39" s="18"/>
      <c r="CP39" s="18"/>
      <c r="CQ39" s="18"/>
      <c r="CR39" s="18"/>
      <c r="CS39" s="18"/>
      <c r="CU39" s="18"/>
      <c r="CV39" s="18"/>
      <c r="CW39" s="18"/>
      <c r="CX39" s="18"/>
      <c r="CY39" s="18"/>
      <c r="DA39" s="18"/>
      <c r="DB39" s="18"/>
      <c r="DC39" s="18"/>
      <c r="DD39" s="18"/>
      <c r="DE39" s="18"/>
      <c r="DG39" s="18"/>
      <c r="DH39" s="18"/>
      <c r="DI39" s="18"/>
      <c r="DJ39" s="18"/>
      <c r="DK39" s="18"/>
    </row>
    <row r="40" spans="1:115" ht="12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K40" s="18"/>
      <c r="BL40" s="18"/>
      <c r="BM40" s="18"/>
      <c r="BN40" s="18"/>
      <c r="BO40" s="18"/>
      <c r="BQ40" s="18"/>
      <c r="BR40" s="18"/>
      <c r="BS40" s="18"/>
      <c r="BT40" s="18"/>
      <c r="BU40" s="18"/>
      <c r="BW40" s="18"/>
      <c r="BX40" s="18"/>
      <c r="BY40" s="18"/>
      <c r="BZ40" s="18"/>
      <c r="CA40" s="18"/>
      <c r="CC40" s="18"/>
      <c r="CD40" s="18"/>
      <c r="CE40" s="18"/>
      <c r="CF40" s="18"/>
      <c r="CG40" s="18"/>
      <c r="CI40" s="18"/>
      <c r="CJ40" s="18"/>
      <c r="CK40" s="18"/>
      <c r="CL40" s="18"/>
      <c r="CM40" s="18"/>
      <c r="CO40" s="18"/>
      <c r="CP40" s="18"/>
      <c r="CQ40" s="18"/>
      <c r="CR40" s="18"/>
      <c r="CS40" s="18"/>
      <c r="CU40" s="18"/>
      <c r="CV40" s="18"/>
      <c r="CW40" s="18"/>
      <c r="CX40" s="18"/>
      <c r="CY40" s="18"/>
      <c r="DA40" s="18"/>
      <c r="DB40" s="18"/>
      <c r="DC40" s="18"/>
      <c r="DD40" s="18"/>
      <c r="DE40" s="18"/>
      <c r="DG40" s="18"/>
      <c r="DH40" s="18"/>
      <c r="DI40" s="18"/>
      <c r="DJ40" s="18"/>
      <c r="DK40" s="18"/>
    </row>
    <row r="41" spans="1:115" ht="12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K41" s="18"/>
      <c r="BL41" s="18"/>
      <c r="BM41" s="18"/>
      <c r="BN41" s="18"/>
      <c r="BO41" s="18"/>
      <c r="BQ41" s="18"/>
      <c r="BR41" s="18"/>
      <c r="BS41" s="18"/>
      <c r="BT41" s="18"/>
      <c r="BU41" s="18"/>
      <c r="BW41" s="18"/>
      <c r="BX41" s="18"/>
      <c r="BY41" s="18"/>
      <c r="BZ41" s="18"/>
      <c r="CA41" s="18"/>
      <c r="CC41" s="18"/>
      <c r="CD41" s="18"/>
      <c r="CE41" s="18"/>
      <c r="CF41" s="18"/>
      <c r="CG41" s="18"/>
      <c r="CI41" s="18"/>
      <c r="CJ41" s="18"/>
      <c r="CK41" s="18"/>
      <c r="CL41" s="18"/>
      <c r="CM41" s="18"/>
      <c r="CO41" s="18"/>
      <c r="CP41" s="18"/>
      <c r="CQ41" s="18"/>
      <c r="CR41" s="18"/>
      <c r="CS41" s="18"/>
      <c r="CU41" s="18"/>
      <c r="CV41" s="18"/>
      <c r="CW41" s="18"/>
      <c r="CX41" s="18"/>
      <c r="CY41" s="18"/>
      <c r="DA41" s="18"/>
      <c r="DB41" s="18"/>
      <c r="DC41" s="18"/>
      <c r="DD41" s="18"/>
      <c r="DE41" s="18"/>
      <c r="DG41" s="18"/>
      <c r="DH41" s="18"/>
      <c r="DI41" s="18"/>
      <c r="DJ41" s="18"/>
      <c r="DK41" s="18"/>
    </row>
    <row r="42" spans="1:115" ht="12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K42" s="18"/>
      <c r="BL42" s="18"/>
      <c r="BM42" s="18"/>
      <c r="BN42" s="18"/>
      <c r="BO42" s="18"/>
      <c r="BQ42" s="18"/>
      <c r="BR42" s="18"/>
      <c r="BS42" s="18"/>
      <c r="BT42" s="18"/>
      <c r="BU42" s="18"/>
      <c r="BW42" s="18"/>
      <c r="BX42" s="18"/>
      <c r="BY42" s="18"/>
      <c r="BZ42" s="18"/>
      <c r="CA42" s="18"/>
      <c r="CC42" s="18"/>
      <c r="CD42" s="18"/>
      <c r="CE42" s="18"/>
      <c r="CF42" s="18"/>
      <c r="CG42" s="18"/>
      <c r="CI42" s="18"/>
      <c r="CJ42" s="18"/>
      <c r="CK42" s="18"/>
      <c r="CL42" s="18"/>
      <c r="CM42" s="18"/>
      <c r="CO42" s="18"/>
      <c r="CP42" s="18"/>
      <c r="CQ42" s="18"/>
      <c r="CR42" s="18"/>
      <c r="CS42" s="18"/>
      <c r="CU42" s="18"/>
      <c r="CV42" s="18"/>
      <c r="CW42" s="18"/>
      <c r="CX42" s="18"/>
      <c r="CY42" s="18"/>
      <c r="DA42" s="18"/>
      <c r="DB42" s="18"/>
      <c r="DC42" s="18"/>
      <c r="DD42" s="18"/>
      <c r="DE42" s="18"/>
      <c r="DG42" s="18"/>
      <c r="DH42" s="18"/>
      <c r="DI42" s="18"/>
      <c r="DJ42" s="18"/>
      <c r="DK42" s="18"/>
    </row>
    <row r="43" spans="1:97" ht="12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K43" s="18"/>
      <c r="BL43" s="18"/>
      <c r="BM43" s="18"/>
      <c r="BN43" s="18"/>
      <c r="BO43" s="18"/>
      <c r="BQ43" s="18"/>
      <c r="BR43" s="18"/>
      <c r="BS43" s="18"/>
      <c r="BT43" s="18"/>
      <c r="BU43" s="18"/>
      <c r="BW43" s="18"/>
      <c r="BX43" s="18"/>
      <c r="BY43" s="18"/>
      <c r="BZ43" s="18"/>
      <c r="CA43" s="18"/>
      <c r="CC43" s="18"/>
      <c r="CD43" s="18"/>
      <c r="CE43" s="18"/>
      <c r="CF43" s="18"/>
      <c r="CG43" s="18"/>
      <c r="CI43" s="18"/>
      <c r="CJ43" s="18"/>
      <c r="CK43" s="18"/>
      <c r="CL43" s="18"/>
      <c r="CM43" s="18"/>
      <c r="CO43" s="18"/>
      <c r="CP43" s="18"/>
      <c r="CQ43" s="18"/>
      <c r="CR43" s="18"/>
      <c r="CS43" s="18"/>
    </row>
  </sheetData>
  <sheetProtection/>
  <printOptions/>
  <pageMargins left="0.7" right="0.7" top="0.75" bottom="0.75" header="0.3" footer="0.3"/>
  <pageSetup horizontalDpi="600" verticalDpi="600" orientation="landscape" scale="63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S32"/>
  <sheetViews>
    <sheetView workbookViewId="0" topLeftCell="A1">
      <selection activeCell="D20" sqref="D20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3" width="10.421875" style="0" customWidth="1"/>
    <col min="4" max="4" width="9.7109375" style="0" customWidth="1"/>
    <col min="5" max="5" width="10.28125" style="0" customWidth="1"/>
    <col min="6" max="6" width="11.421875" style="0" customWidth="1"/>
    <col min="7" max="7" width="15.140625" style="0" customWidth="1"/>
    <col min="8" max="8" width="3.7109375" style="0" customWidth="1"/>
    <col min="9" max="9" width="10.28125" style="0" customWidth="1"/>
    <col min="10" max="10" width="11.28125" style="0" customWidth="1"/>
    <col min="11" max="11" width="10.7109375" style="0" customWidth="1"/>
    <col min="12" max="12" width="10.140625" style="0" customWidth="1"/>
    <col min="13" max="13" width="14.140625" style="0" customWidth="1"/>
    <col min="14" max="14" width="3.7109375" style="0" customWidth="1"/>
    <col min="15" max="16" width="10.28125" style="18" customWidth="1"/>
    <col min="17" max="17" width="10.140625" style="18" customWidth="1"/>
    <col min="18" max="18" width="10.28125" style="18" customWidth="1"/>
    <col min="19" max="19" width="14.28125" style="18" customWidth="1"/>
    <col min="20" max="20" width="3.7109375" style="18" customWidth="1"/>
    <col min="21" max="21" width="13.7109375" style="18" customWidth="1"/>
    <col min="22" max="22" width="15.421875" style="18" customWidth="1"/>
    <col min="23" max="23" width="17.8515625" style="18" customWidth="1"/>
    <col min="24" max="24" width="13.8515625" style="18" customWidth="1"/>
    <col min="25" max="25" width="16.00390625" style="18" customWidth="1"/>
    <col min="26" max="26" width="3.7109375" style="18" customWidth="1"/>
    <col min="27" max="27" width="13.7109375" style="18" customWidth="1"/>
    <col min="28" max="28" width="15.421875" style="18" customWidth="1"/>
    <col min="29" max="29" width="17.8515625" style="18" customWidth="1"/>
    <col min="30" max="30" width="11.00390625" style="18" customWidth="1"/>
    <col min="31" max="31" width="17.140625" style="18" customWidth="1"/>
    <col min="32" max="32" width="3.7109375" style="0" customWidth="1"/>
    <col min="33" max="36" width="13.7109375" style="3" customWidth="1"/>
    <col min="37" max="37" width="15.421875" style="3" customWidth="1"/>
    <col min="38" max="38" width="3.7109375" style="3" customWidth="1"/>
    <col min="39" max="42" width="13.7109375" style="3" customWidth="1"/>
    <col min="43" max="43" width="15.421875" style="3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0" width="13.7109375" style="71" customWidth="1"/>
    <col min="121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9" width="13.7109375" style="3" customWidth="1"/>
    <col min="140" max="140" width="3.7109375" style="3" customWidth="1"/>
    <col min="141" max="145" width="13.7109375" style="3" customWidth="1"/>
    <col min="146" max="146" width="3.7109375" style="3" customWidth="1"/>
    <col min="147" max="151" width="13.7109375" style="3" customWidth="1"/>
    <col min="152" max="152" width="3.7109375" style="3" customWidth="1"/>
    <col min="153" max="157" width="13.7109375" style="3" customWidth="1"/>
    <col min="158" max="158" width="3.7109375" style="3" customWidth="1"/>
    <col min="159" max="163" width="13.7109375" style="3" customWidth="1"/>
    <col min="164" max="164" width="3.7109375" style="3" customWidth="1"/>
    <col min="165" max="169" width="13.7109375" style="3" customWidth="1"/>
    <col min="170" max="170" width="3.7109375" style="3" customWidth="1"/>
    <col min="171" max="173" width="13.7109375" style="3" customWidth="1"/>
    <col min="174" max="16384" width="14.421875" style="0" customWidth="1"/>
  </cols>
  <sheetData>
    <row r="1" spans="1:173" ht="12">
      <c r="A1" s="27"/>
      <c r="B1" s="13"/>
      <c r="C1" s="28" t="s">
        <v>6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8"/>
      <c r="T1" s="28"/>
      <c r="U1" s="28" t="s">
        <v>6</v>
      </c>
      <c r="V1" s="19"/>
      <c r="X1"/>
      <c r="Y1"/>
      <c r="Z1"/>
      <c r="AA1"/>
      <c r="AC1" s="28"/>
      <c r="AD1" s="4"/>
      <c r="AE1" s="4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 s="70"/>
      <c r="DN1" s="70"/>
      <c r="DO1" s="70"/>
      <c r="DP1" s="70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</row>
    <row r="2" spans="1:173" ht="12">
      <c r="A2" s="27"/>
      <c r="B2" s="13"/>
      <c r="C2" s="73" t="str">
        <f>T2</f>
        <v>           Distribution of Debt Services after 2012A Bond Issue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8"/>
      <c r="T2" s="28" t="s">
        <v>65</v>
      </c>
      <c r="U2" s="19"/>
      <c r="V2" s="19"/>
      <c r="X2"/>
      <c r="Y2"/>
      <c r="Z2"/>
      <c r="AA2"/>
      <c r="AC2" s="28"/>
      <c r="AD2" s="4"/>
      <c r="AE2" s="4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 s="70"/>
      <c r="DN2" s="70"/>
      <c r="DO2" s="70"/>
      <c r="DP2" s="70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</row>
    <row r="3" spans="1:173" ht="12">
      <c r="A3" s="27"/>
      <c r="B3" s="13"/>
      <c r="C3" s="28" t="s">
        <v>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8"/>
      <c r="T3" s="26"/>
      <c r="U3" s="28" t="s">
        <v>7</v>
      </c>
      <c r="V3" s="19"/>
      <c r="X3"/>
      <c r="Y3"/>
      <c r="Z3"/>
      <c r="AA3"/>
      <c r="AC3" s="28"/>
      <c r="AD3" s="3"/>
      <c r="AE3" s="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 s="70"/>
      <c r="DN3" s="70"/>
      <c r="DO3" s="70"/>
      <c r="DP3" s="70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</row>
    <row r="4" spans="1:171" ht="12">
      <c r="A4" s="2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H4" s="4"/>
      <c r="AN4" s="4"/>
      <c r="AZ4" s="4"/>
      <c r="BL4" s="4"/>
      <c r="CV4" s="4"/>
      <c r="EF4" s="4"/>
      <c r="FO4" s="4"/>
    </row>
    <row r="5" spans="1:174" ht="12">
      <c r="A5" s="5" t="s">
        <v>1</v>
      </c>
      <c r="C5" s="72" t="s">
        <v>66</v>
      </c>
      <c r="D5" s="44"/>
      <c r="E5" s="45"/>
      <c r="F5" s="51"/>
      <c r="G5" s="46"/>
      <c r="I5" s="44"/>
      <c r="J5" s="44"/>
      <c r="K5" s="45"/>
      <c r="L5" s="24"/>
      <c r="M5" s="38"/>
      <c r="O5" s="20" t="s">
        <v>11</v>
      </c>
      <c r="P5" s="44"/>
      <c r="Q5" s="45"/>
      <c r="R5" s="51"/>
      <c r="S5" s="46"/>
      <c r="T5" s="25"/>
      <c r="U5" s="20" t="s">
        <v>54</v>
      </c>
      <c r="V5" s="21"/>
      <c r="W5" s="22"/>
      <c r="X5" s="24"/>
      <c r="Y5" s="38"/>
      <c r="Z5" s="25"/>
      <c r="AA5" s="20" t="s">
        <v>12</v>
      </c>
      <c r="AB5" s="21"/>
      <c r="AC5" s="22"/>
      <c r="AD5" s="24"/>
      <c r="AE5" s="38"/>
      <c r="AG5" s="6" t="s">
        <v>26</v>
      </c>
      <c r="AH5" s="7"/>
      <c r="AI5" s="8"/>
      <c r="AJ5" s="24"/>
      <c r="AK5" s="38"/>
      <c r="AM5" s="6" t="s">
        <v>13</v>
      </c>
      <c r="AN5" s="7"/>
      <c r="AO5" s="8"/>
      <c r="AP5" s="24"/>
      <c r="AQ5" s="38"/>
      <c r="AS5" s="6" t="s">
        <v>14</v>
      </c>
      <c r="AT5" s="7"/>
      <c r="AU5" s="8"/>
      <c r="AV5" s="24"/>
      <c r="AW5" s="38"/>
      <c r="AY5" s="6" t="s">
        <v>25</v>
      </c>
      <c r="AZ5" s="7"/>
      <c r="BA5" s="8"/>
      <c r="BB5" s="24"/>
      <c r="BC5" s="38"/>
      <c r="BD5" s="14"/>
      <c r="BE5" s="6" t="s">
        <v>24</v>
      </c>
      <c r="BF5" s="7"/>
      <c r="BG5" s="8"/>
      <c r="BH5" s="24"/>
      <c r="BI5" s="38"/>
      <c r="BJ5" s="14"/>
      <c r="BK5" s="6" t="s">
        <v>23</v>
      </c>
      <c r="BL5" s="7"/>
      <c r="BM5" s="8"/>
      <c r="BN5" s="24"/>
      <c r="BO5" s="38"/>
      <c r="BP5" s="14"/>
      <c r="BQ5" s="6" t="s">
        <v>22</v>
      </c>
      <c r="BR5" s="7"/>
      <c r="BS5" s="8"/>
      <c r="BT5" s="24"/>
      <c r="BU5" s="38"/>
      <c r="BW5" s="6" t="s">
        <v>15</v>
      </c>
      <c r="BX5" s="7"/>
      <c r="BY5" s="8"/>
      <c r="BZ5" s="24"/>
      <c r="CA5" s="38"/>
      <c r="CC5" s="6" t="s">
        <v>16</v>
      </c>
      <c r="CD5" s="7"/>
      <c r="CE5" s="8"/>
      <c r="CF5" s="24"/>
      <c r="CG5" s="38"/>
      <c r="CI5" s="6" t="s">
        <v>17</v>
      </c>
      <c r="CJ5" s="7"/>
      <c r="CK5" s="8"/>
      <c r="CL5" s="24"/>
      <c r="CM5" s="38"/>
      <c r="CO5" s="6" t="s">
        <v>18</v>
      </c>
      <c r="CP5" s="7"/>
      <c r="CQ5" s="8"/>
      <c r="CR5" s="24"/>
      <c r="CS5" s="38"/>
      <c r="CU5" s="6" t="s">
        <v>19</v>
      </c>
      <c r="CV5" s="7"/>
      <c r="CW5" s="8"/>
      <c r="CX5" s="24"/>
      <c r="CY5" s="38"/>
      <c r="CZ5" s="14"/>
      <c r="DA5" s="6" t="s">
        <v>20</v>
      </c>
      <c r="DB5" s="7"/>
      <c r="DC5" s="8"/>
      <c r="DD5" s="24"/>
      <c r="DE5" s="38"/>
      <c r="DG5" s="6" t="s">
        <v>21</v>
      </c>
      <c r="DH5" s="7"/>
      <c r="DI5" s="8"/>
      <c r="DJ5" s="24"/>
      <c r="DK5" s="38"/>
      <c r="DM5" s="59" t="s">
        <v>64</v>
      </c>
      <c r="DN5" s="60"/>
      <c r="DO5" s="61"/>
      <c r="DP5" s="62"/>
      <c r="DQ5" s="38"/>
      <c r="DS5" s="6" t="s">
        <v>27</v>
      </c>
      <c r="DT5" s="7"/>
      <c r="DU5" s="8"/>
      <c r="DV5" s="24"/>
      <c r="DW5" s="38"/>
      <c r="DX5" s="14"/>
      <c r="DY5" s="6" t="s">
        <v>28</v>
      </c>
      <c r="DZ5" s="7"/>
      <c r="EA5" s="8"/>
      <c r="EB5" s="24"/>
      <c r="EC5" s="38"/>
      <c r="ED5" s="14"/>
      <c r="EE5" s="6" t="s">
        <v>29</v>
      </c>
      <c r="EF5" s="7"/>
      <c r="EG5" s="8"/>
      <c r="EH5" s="24"/>
      <c r="EI5" s="38"/>
      <c r="EJ5" s="14"/>
      <c r="EK5" s="6" t="s">
        <v>30</v>
      </c>
      <c r="EL5" s="7"/>
      <c r="EM5" s="8"/>
      <c r="EN5" s="24"/>
      <c r="EO5" s="38"/>
      <c r="EP5" s="14"/>
      <c r="EQ5" s="6" t="s">
        <v>31</v>
      </c>
      <c r="ER5" s="7"/>
      <c r="ES5" s="8"/>
      <c r="ET5" s="24"/>
      <c r="EU5" s="38"/>
      <c r="EV5" s="14"/>
      <c r="EW5" s="6" t="s">
        <v>32</v>
      </c>
      <c r="EX5" s="7"/>
      <c r="EY5" s="8"/>
      <c r="EZ5" s="24"/>
      <c r="FA5" s="38"/>
      <c r="FB5" s="14"/>
      <c r="FC5" s="6" t="s">
        <v>33</v>
      </c>
      <c r="FD5" s="7"/>
      <c r="FE5" s="8"/>
      <c r="FF5" s="24"/>
      <c r="FG5" s="38"/>
      <c r="FH5" s="14"/>
      <c r="FI5" s="6" t="s">
        <v>34</v>
      </c>
      <c r="FJ5" s="7"/>
      <c r="FK5" s="8"/>
      <c r="FL5" s="24"/>
      <c r="FM5" s="38"/>
      <c r="FN5" s="14"/>
      <c r="FO5" s="6" t="s">
        <v>2</v>
      </c>
      <c r="FP5" s="7"/>
      <c r="FQ5" s="8"/>
      <c r="FR5" s="24"/>
    </row>
    <row r="6" spans="1:175" s="1" customFormat="1" ht="12">
      <c r="A6" s="29" t="s">
        <v>3</v>
      </c>
      <c r="C6" s="74" t="s">
        <v>67</v>
      </c>
      <c r="D6" s="44"/>
      <c r="E6" s="45"/>
      <c r="F6" s="24" t="s">
        <v>55</v>
      </c>
      <c r="G6" s="24" t="s">
        <v>61</v>
      </c>
      <c r="I6" s="76" t="s">
        <v>69</v>
      </c>
      <c r="J6" s="77"/>
      <c r="K6" s="78"/>
      <c r="L6" s="24" t="s">
        <v>61</v>
      </c>
      <c r="M6" s="24" t="s">
        <v>61</v>
      </c>
      <c r="O6" s="74"/>
      <c r="P6" s="44"/>
      <c r="Q6" s="45"/>
      <c r="R6" s="24" t="s">
        <v>55</v>
      </c>
      <c r="S6" s="24" t="s">
        <v>61</v>
      </c>
      <c r="T6" s="25"/>
      <c r="U6" s="23"/>
      <c r="V6" s="37">
        <v>0.10100619999999999</v>
      </c>
      <c r="W6" s="22"/>
      <c r="X6" s="24" t="s">
        <v>55</v>
      </c>
      <c r="Y6" s="24" t="s">
        <v>61</v>
      </c>
      <c r="Z6" s="25"/>
      <c r="AA6" s="23"/>
      <c r="AB6" s="37">
        <f>AH6+AN6+AT6+AZ6+BF6+BL6+BR6+BX6+CD6+CJ6+CP6+CV6+DB6+DH6+DN6+DT6+DZ6+EF6+EL6+ER6+EX6+FD6+FJ6</f>
        <v>0.8989941</v>
      </c>
      <c r="AC6" s="22"/>
      <c r="AD6" s="24" t="s">
        <v>55</v>
      </c>
      <c r="AE6" s="24" t="s">
        <v>61</v>
      </c>
      <c r="AG6" s="30"/>
      <c r="AH6" s="17">
        <v>0.4026828</v>
      </c>
      <c r="AI6" s="31"/>
      <c r="AJ6" s="24" t="s">
        <v>55</v>
      </c>
      <c r="AK6" s="24" t="s">
        <v>61</v>
      </c>
      <c r="AM6" s="30"/>
      <c r="AN6" s="17">
        <v>0.018091</v>
      </c>
      <c r="AO6" s="31"/>
      <c r="AP6" s="24" t="s">
        <v>55</v>
      </c>
      <c r="AQ6" s="24" t="s">
        <v>61</v>
      </c>
      <c r="AS6" s="30"/>
      <c r="AT6" s="17">
        <v>0.0423409</v>
      </c>
      <c r="AU6" s="31"/>
      <c r="AV6" s="24" t="s">
        <v>55</v>
      </c>
      <c r="AW6" s="24" t="s">
        <v>61</v>
      </c>
      <c r="AY6" s="30"/>
      <c r="AZ6" s="17">
        <v>0.0030633</v>
      </c>
      <c r="BA6" s="31"/>
      <c r="BB6" s="24" t="s">
        <v>55</v>
      </c>
      <c r="BC6" s="24" t="s">
        <v>61</v>
      </c>
      <c r="BD6" s="12"/>
      <c r="BE6" s="30"/>
      <c r="BF6" s="17">
        <v>0.0649366</v>
      </c>
      <c r="BG6" s="31"/>
      <c r="BH6" s="24" t="s">
        <v>55</v>
      </c>
      <c r="BI6" s="24" t="s">
        <v>61</v>
      </c>
      <c r="BJ6" s="12"/>
      <c r="BK6" s="30"/>
      <c r="BL6" s="17">
        <v>0.0008382</v>
      </c>
      <c r="BM6" s="31"/>
      <c r="BN6" s="24" t="s">
        <v>55</v>
      </c>
      <c r="BO6" s="24" t="s">
        <v>61</v>
      </c>
      <c r="BP6" s="12"/>
      <c r="BQ6" s="30"/>
      <c r="BR6" s="17">
        <v>0.001264</v>
      </c>
      <c r="BS6" s="31"/>
      <c r="BT6" s="24" t="s">
        <v>55</v>
      </c>
      <c r="BU6" s="24" t="s">
        <v>61</v>
      </c>
      <c r="BW6" s="30"/>
      <c r="BX6" s="17">
        <v>0.0515623</v>
      </c>
      <c r="BY6" s="31"/>
      <c r="BZ6" s="24" t="s">
        <v>55</v>
      </c>
      <c r="CA6" s="24" t="s">
        <v>61</v>
      </c>
      <c r="CC6" s="30"/>
      <c r="CD6" s="17">
        <v>0.0088441</v>
      </c>
      <c r="CE6" s="31"/>
      <c r="CF6" s="24" t="s">
        <v>55</v>
      </c>
      <c r="CG6" s="24" t="s">
        <v>61</v>
      </c>
      <c r="CI6" s="30"/>
      <c r="CJ6" s="17">
        <v>0.0015756</v>
      </c>
      <c r="CK6" s="31"/>
      <c r="CL6" s="24" t="s">
        <v>55</v>
      </c>
      <c r="CM6" s="24" t="s">
        <v>61</v>
      </c>
      <c r="CO6" s="30"/>
      <c r="CP6" s="17">
        <v>0.0183309</v>
      </c>
      <c r="CQ6" s="31"/>
      <c r="CR6" s="24" t="s">
        <v>55</v>
      </c>
      <c r="CS6" s="24" t="s">
        <v>61</v>
      </c>
      <c r="CU6" s="30"/>
      <c r="CV6" s="17">
        <v>0.0088668</v>
      </c>
      <c r="CW6" s="31"/>
      <c r="CX6" s="24" t="s">
        <v>55</v>
      </c>
      <c r="CY6" s="24" t="s">
        <v>61</v>
      </c>
      <c r="CZ6" s="12"/>
      <c r="DA6" s="30"/>
      <c r="DB6" s="17">
        <v>0.0126751</v>
      </c>
      <c r="DC6" s="31"/>
      <c r="DD6" s="24" t="s">
        <v>55</v>
      </c>
      <c r="DE6" s="24" t="s">
        <v>61</v>
      </c>
      <c r="DG6" s="30"/>
      <c r="DH6" s="17">
        <v>0.0238279</v>
      </c>
      <c r="DI6" s="31"/>
      <c r="DJ6" s="24" t="s">
        <v>55</v>
      </c>
      <c r="DK6" s="24" t="s">
        <v>61</v>
      </c>
      <c r="DM6" s="63"/>
      <c r="DN6" s="64">
        <v>0.0183593</v>
      </c>
      <c r="DO6" s="65"/>
      <c r="DP6" s="62" t="s">
        <v>55</v>
      </c>
      <c r="DQ6" s="24" t="s">
        <v>61</v>
      </c>
      <c r="DS6" s="30"/>
      <c r="DT6" s="17">
        <v>1.14E-05</v>
      </c>
      <c r="DU6" s="31"/>
      <c r="DV6" s="24" t="s">
        <v>55</v>
      </c>
      <c r="DW6" s="24" t="s">
        <v>61</v>
      </c>
      <c r="DX6" s="12"/>
      <c r="DY6" s="30"/>
      <c r="DZ6" s="17">
        <v>0.0001006</v>
      </c>
      <c r="EA6" s="31"/>
      <c r="EB6" s="24" t="s">
        <v>55</v>
      </c>
      <c r="EC6" s="24" t="s">
        <v>61</v>
      </c>
      <c r="ED6" s="12"/>
      <c r="EE6" s="30"/>
      <c r="EF6" s="17">
        <v>0.0011742</v>
      </c>
      <c r="EG6" s="31"/>
      <c r="EH6" s="24" t="s">
        <v>55</v>
      </c>
      <c r="EI6" s="24" t="s">
        <v>61</v>
      </c>
      <c r="EJ6" s="12"/>
      <c r="EK6" s="30"/>
      <c r="EL6" s="17">
        <v>0.0050913</v>
      </c>
      <c r="EM6" s="31"/>
      <c r="EN6" s="24" t="s">
        <v>55</v>
      </c>
      <c r="EO6" s="24" t="s">
        <v>61</v>
      </c>
      <c r="EP6" s="12"/>
      <c r="EQ6" s="30"/>
      <c r="ER6" s="17">
        <v>0.0013411</v>
      </c>
      <c r="ES6" s="31"/>
      <c r="ET6" s="24" t="s">
        <v>55</v>
      </c>
      <c r="EU6" s="24" t="s">
        <v>61</v>
      </c>
      <c r="EV6" s="12"/>
      <c r="EW6" s="30"/>
      <c r="EX6" s="17">
        <v>0.0282949</v>
      </c>
      <c r="EY6" s="31"/>
      <c r="EZ6" s="24" t="s">
        <v>55</v>
      </c>
      <c r="FA6" s="24" t="s">
        <v>61</v>
      </c>
      <c r="FB6" s="12"/>
      <c r="FC6" s="30"/>
      <c r="FD6" s="17">
        <v>0.1782682</v>
      </c>
      <c r="FE6" s="31"/>
      <c r="FF6" s="24" t="s">
        <v>55</v>
      </c>
      <c r="FG6" s="24" t="s">
        <v>61</v>
      </c>
      <c r="FH6" s="12"/>
      <c r="FI6" s="30"/>
      <c r="FJ6" s="17">
        <v>0.0074536</v>
      </c>
      <c r="FK6" s="31"/>
      <c r="FL6" s="24" t="s">
        <v>55</v>
      </c>
      <c r="FM6" s="24" t="s">
        <v>61</v>
      </c>
      <c r="FN6" s="12"/>
      <c r="FO6" s="30"/>
      <c r="FP6" s="17"/>
      <c r="FQ6" s="31"/>
      <c r="FR6" s="24" t="s">
        <v>55</v>
      </c>
      <c r="FS6" s="24" t="s">
        <v>61</v>
      </c>
    </row>
    <row r="7" spans="1:175" ht="12">
      <c r="A7" s="9"/>
      <c r="C7" s="24" t="s">
        <v>4</v>
      </c>
      <c r="D7" s="24" t="s">
        <v>5</v>
      </c>
      <c r="E7" s="24" t="s">
        <v>0</v>
      </c>
      <c r="F7" s="24" t="s">
        <v>56</v>
      </c>
      <c r="G7" s="24" t="s">
        <v>62</v>
      </c>
      <c r="I7" s="24" t="s">
        <v>4</v>
      </c>
      <c r="J7" s="24" t="s">
        <v>5</v>
      </c>
      <c r="K7" s="24" t="s">
        <v>0</v>
      </c>
      <c r="L7" s="24" t="s">
        <v>56</v>
      </c>
      <c r="M7" s="24" t="s">
        <v>62</v>
      </c>
      <c r="O7" s="24" t="s">
        <v>4</v>
      </c>
      <c r="P7" s="24" t="s">
        <v>5</v>
      </c>
      <c r="Q7" s="24" t="s">
        <v>0</v>
      </c>
      <c r="R7" s="24" t="s">
        <v>56</v>
      </c>
      <c r="S7" s="24" t="s">
        <v>62</v>
      </c>
      <c r="T7" s="38"/>
      <c r="U7" s="24" t="s">
        <v>4</v>
      </c>
      <c r="V7" s="24" t="s">
        <v>5</v>
      </c>
      <c r="W7" s="24" t="s">
        <v>0</v>
      </c>
      <c r="X7" s="24" t="s">
        <v>56</v>
      </c>
      <c r="Y7" s="24" t="s">
        <v>62</v>
      </c>
      <c r="Z7" s="38"/>
      <c r="AA7" s="24" t="s">
        <v>4</v>
      </c>
      <c r="AB7" s="24" t="s">
        <v>5</v>
      </c>
      <c r="AC7" s="24" t="s">
        <v>0</v>
      </c>
      <c r="AD7" s="24" t="s">
        <v>56</v>
      </c>
      <c r="AE7" s="24" t="s">
        <v>62</v>
      </c>
      <c r="AG7" s="10" t="s">
        <v>4</v>
      </c>
      <c r="AH7" s="10" t="s">
        <v>5</v>
      </c>
      <c r="AI7" s="10" t="s">
        <v>0</v>
      </c>
      <c r="AJ7" s="24" t="s">
        <v>56</v>
      </c>
      <c r="AK7" s="24" t="s">
        <v>62</v>
      </c>
      <c r="AM7" s="10" t="s">
        <v>4</v>
      </c>
      <c r="AN7" s="10" t="s">
        <v>5</v>
      </c>
      <c r="AO7" s="10" t="s">
        <v>0</v>
      </c>
      <c r="AP7" s="24" t="s">
        <v>56</v>
      </c>
      <c r="AQ7" s="24" t="s">
        <v>62</v>
      </c>
      <c r="AS7" s="10" t="s">
        <v>4</v>
      </c>
      <c r="AT7" s="10" t="s">
        <v>5</v>
      </c>
      <c r="AU7" s="10" t="s">
        <v>0</v>
      </c>
      <c r="AV7" s="24" t="s">
        <v>56</v>
      </c>
      <c r="AW7" s="24" t="s">
        <v>62</v>
      </c>
      <c r="AY7" s="10" t="s">
        <v>4</v>
      </c>
      <c r="AZ7" s="10" t="s">
        <v>5</v>
      </c>
      <c r="BA7" s="10" t="s">
        <v>0</v>
      </c>
      <c r="BB7" s="24" t="s">
        <v>56</v>
      </c>
      <c r="BC7" s="24" t="s">
        <v>62</v>
      </c>
      <c r="BD7" s="15"/>
      <c r="BE7" s="10" t="s">
        <v>4</v>
      </c>
      <c r="BF7" s="10" t="s">
        <v>5</v>
      </c>
      <c r="BG7" s="10" t="s">
        <v>0</v>
      </c>
      <c r="BH7" s="24" t="s">
        <v>56</v>
      </c>
      <c r="BI7" s="24" t="s">
        <v>62</v>
      </c>
      <c r="BJ7" s="15"/>
      <c r="BK7" s="10" t="s">
        <v>4</v>
      </c>
      <c r="BL7" s="10" t="s">
        <v>5</v>
      </c>
      <c r="BM7" s="10" t="s">
        <v>0</v>
      </c>
      <c r="BN7" s="24" t="s">
        <v>56</v>
      </c>
      <c r="BO7" s="24" t="s">
        <v>62</v>
      </c>
      <c r="BP7" s="15"/>
      <c r="BQ7" s="10" t="s">
        <v>4</v>
      </c>
      <c r="BR7" s="10" t="s">
        <v>5</v>
      </c>
      <c r="BS7" s="10" t="s">
        <v>0</v>
      </c>
      <c r="BT7" s="24" t="s">
        <v>56</v>
      </c>
      <c r="BU7" s="24" t="s">
        <v>62</v>
      </c>
      <c r="BW7" s="10" t="s">
        <v>4</v>
      </c>
      <c r="BX7" s="10" t="s">
        <v>5</v>
      </c>
      <c r="BY7" s="10" t="s">
        <v>0</v>
      </c>
      <c r="BZ7" s="24" t="s">
        <v>56</v>
      </c>
      <c r="CA7" s="24" t="s">
        <v>62</v>
      </c>
      <c r="CC7" s="10" t="s">
        <v>4</v>
      </c>
      <c r="CD7" s="10" t="s">
        <v>5</v>
      </c>
      <c r="CE7" s="10" t="s">
        <v>0</v>
      </c>
      <c r="CF7" s="24" t="s">
        <v>56</v>
      </c>
      <c r="CG7" s="24" t="s">
        <v>62</v>
      </c>
      <c r="CI7" s="10" t="s">
        <v>4</v>
      </c>
      <c r="CJ7" s="10" t="s">
        <v>5</v>
      </c>
      <c r="CK7" s="10" t="s">
        <v>0</v>
      </c>
      <c r="CL7" s="24" t="s">
        <v>56</v>
      </c>
      <c r="CM7" s="24" t="s">
        <v>62</v>
      </c>
      <c r="CO7" s="10" t="s">
        <v>4</v>
      </c>
      <c r="CP7" s="10" t="s">
        <v>5</v>
      </c>
      <c r="CQ7" s="10" t="s">
        <v>0</v>
      </c>
      <c r="CR7" s="24" t="s">
        <v>56</v>
      </c>
      <c r="CS7" s="24" t="s">
        <v>62</v>
      </c>
      <c r="CU7" s="10" t="s">
        <v>4</v>
      </c>
      <c r="CV7" s="10" t="s">
        <v>5</v>
      </c>
      <c r="CW7" s="10" t="s">
        <v>0</v>
      </c>
      <c r="CX7" s="24" t="s">
        <v>56</v>
      </c>
      <c r="CY7" s="24" t="s">
        <v>62</v>
      </c>
      <c r="CZ7" s="15"/>
      <c r="DA7" s="10" t="s">
        <v>4</v>
      </c>
      <c r="DB7" s="10" t="s">
        <v>5</v>
      </c>
      <c r="DC7" s="10" t="s">
        <v>0</v>
      </c>
      <c r="DD7" s="24" t="s">
        <v>56</v>
      </c>
      <c r="DE7" s="24" t="s">
        <v>62</v>
      </c>
      <c r="DG7" s="10" t="s">
        <v>4</v>
      </c>
      <c r="DH7" s="10" t="s">
        <v>5</v>
      </c>
      <c r="DI7" s="10" t="s">
        <v>0</v>
      </c>
      <c r="DJ7" s="24" t="s">
        <v>56</v>
      </c>
      <c r="DK7" s="24" t="s">
        <v>62</v>
      </c>
      <c r="DM7" s="66" t="s">
        <v>4</v>
      </c>
      <c r="DN7" s="66" t="s">
        <v>5</v>
      </c>
      <c r="DO7" s="66" t="s">
        <v>0</v>
      </c>
      <c r="DP7" s="62" t="s">
        <v>56</v>
      </c>
      <c r="DQ7" s="24" t="s">
        <v>62</v>
      </c>
      <c r="DS7" s="10" t="s">
        <v>4</v>
      </c>
      <c r="DT7" s="10" t="s">
        <v>5</v>
      </c>
      <c r="DU7" s="10" t="s">
        <v>0</v>
      </c>
      <c r="DV7" s="24" t="s">
        <v>56</v>
      </c>
      <c r="DW7" s="24" t="s">
        <v>62</v>
      </c>
      <c r="DX7" s="15"/>
      <c r="DY7" s="10" t="s">
        <v>4</v>
      </c>
      <c r="DZ7" s="10" t="s">
        <v>5</v>
      </c>
      <c r="EA7" s="10" t="s">
        <v>0</v>
      </c>
      <c r="EB7" s="24" t="s">
        <v>56</v>
      </c>
      <c r="EC7" s="24" t="s">
        <v>62</v>
      </c>
      <c r="ED7" s="15"/>
      <c r="EE7" s="10" t="s">
        <v>4</v>
      </c>
      <c r="EF7" s="10" t="s">
        <v>5</v>
      </c>
      <c r="EG7" s="10" t="s">
        <v>0</v>
      </c>
      <c r="EH7" s="24" t="s">
        <v>56</v>
      </c>
      <c r="EI7" s="24" t="s">
        <v>62</v>
      </c>
      <c r="EJ7" s="15"/>
      <c r="EK7" s="10" t="s">
        <v>4</v>
      </c>
      <c r="EL7" s="10" t="s">
        <v>5</v>
      </c>
      <c r="EM7" s="10" t="s">
        <v>0</v>
      </c>
      <c r="EN7" s="24" t="s">
        <v>56</v>
      </c>
      <c r="EO7" s="24" t="s">
        <v>62</v>
      </c>
      <c r="EP7" s="15"/>
      <c r="EQ7" s="10" t="s">
        <v>4</v>
      </c>
      <c r="ER7" s="10" t="s">
        <v>5</v>
      </c>
      <c r="ES7" s="10" t="s">
        <v>0</v>
      </c>
      <c r="ET7" s="24" t="s">
        <v>56</v>
      </c>
      <c r="EU7" s="24" t="s">
        <v>62</v>
      </c>
      <c r="EV7" s="15"/>
      <c r="EW7" s="10" t="s">
        <v>4</v>
      </c>
      <c r="EX7" s="10" t="s">
        <v>5</v>
      </c>
      <c r="EY7" s="10" t="s">
        <v>0</v>
      </c>
      <c r="EZ7" s="24" t="s">
        <v>56</v>
      </c>
      <c r="FA7" s="24" t="s">
        <v>62</v>
      </c>
      <c r="FB7" s="15"/>
      <c r="FC7" s="10" t="s">
        <v>4</v>
      </c>
      <c r="FD7" s="10" t="s">
        <v>5</v>
      </c>
      <c r="FE7" s="10" t="s">
        <v>0</v>
      </c>
      <c r="FF7" s="24" t="s">
        <v>56</v>
      </c>
      <c r="FG7" s="24" t="s">
        <v>62</v>
      </c>
      <c r="FH7" s="15"/>
      <c r="FI7" s="10" t="s">
        <v>4</v>
      </c>
      <c r="FJ7" s="10" t="s">
        <v>5</v>
      </c>
      <c r="FK7" s="10" t="s">
        <v>0</v>
      </c>
      <c r="FL7" s="24" t="s">
        <v>56</v>
      </c>
      <c r="FM7" s="24" t="s">
        <v>62</v>
      </c>
      <c r="FN7" s="15"/>
      <c r="FO7" s="10" t="s">
        <v>4</v>
      </c>
      <c r="FP7" s="10" t="s">
        <v>5</v>
      </c>
      <c r="FQ7" s="10" t="s">
        <v>0</v>
      </c>
      <c r="FR7" s="24" t="s">
        <v>56</v>
      </c>
      <c r="FS7" s="24" t="s">
        <v>62</v>
      </c>
    </row>
    <row r="8" spans="1:175" ht="12">
      <c r="A8" s="2">
        <v>41183</v>
      </c>
      <c r="C8" s="19">
        <f>I8+O8</f>
        <v>0</v>
      </c>
      <c r="D8" s="19">
        <f>J8+P8</f>
        <v>140650</v>
      </c>
      <c r="E8" s="19">
        <f>C8+D8</f>
        <v>140650</v>
      </c>
      <c r="F8" s="19">
        <f>L8+R8</f>
        <v>326532</v>
      </c>
      <c r="G8" s="19">
        <f>M8+S8</f>
        <v>295957</v>
      </c>
      <c r="I8" s="79"/>
      <c r="J8" s="79">
        <v>112423</v>
      </c>
      <c r="K8" s="79">
        <f>SUM(I8:J8)</f>
        <v>112423</v>
      </c>
      <c r="L8" s="79">
        <v>261001</v>
      </c>
      <c r="M8" s="79">
        <v>238387</v>
      </c>
      <c r="O8" s="19"/>
      <c r="P8" s="19">
        <v>28227</v>
      </c>
      <c r="Q8" s="19">
        <f aca="true" t="shared" si="0" ref="Q8:Q27">O8+P8</f>
        <v>28227</v>
      </c>
      <c r="R8" s="19">
        <v>65531</v>
      </c>
      <c r="S8" s="19">
        <v>57570</v>
      </c>
      <c r="T8" s="19"/>
      <c r="U8" s="54">
        <f>'2012A Academic'!I8</f>
        <v>0</v>
      </c>
      <c r="V8" s="19">
        <f>'2012A Academic'!J8</f>
        <v>2851.1020074</v>
      </c>
      <c r="W8" s="19">
        <f aca="true" t="shared" si="1" ref="W8:W27">U8+V8</f>
        <v>2851.1020074</v>
      </c>
      <c r="X8" s="19">
        <f>'2012A Academic'!L8</f>
        <v>6619.037292199999</v>
      </c>
      <c r="Y8" s="19">
        <f>'2012A Academic'!M8</f>
        <v>5814.926934000001</v>
      </c>
      <c r="Z8" s="19"/>
      <c r="AB8" s="18">
        <f>AH8+AN8+AT8+AZ8+BF8+BL8+BR8+BX8+CD8+CJ8+CP8+CV8+DB8+DH8+DN8+DT8+DZ8+EF8+EL8+ER8+EX8+FD8+FJ8+FP8</f>
        <v>25375.90646069999</v>
      </c>
      <c r="AC8" s="18">
        <f>AA8+AB8</f>
        <v>25375.90646069999</v>
      </c>
      <c r="AD8" s="18">
        <f aca="true" t="shared" si="2" ref="AD8:AE27">AJ8+AP8+AV8+BB8+BH8+BN8+BT8+BZ8+CF8+CL8+CR8+CX8+DD8+DJ8+DP8+DV8+EB8+EH8+EN8+ET8+EZ8+FF8+FL8+FR8</f>
        <v>58911.9823671</v>
      </c>
      <c r="AE8" s="18">
        <f t="shared" si="2"/>
        <v>51755.090337</v>
      </c>
      <c r="AG8" s="18"/>
      <c r="AH8" s="18">
        <f>P8*40.26828/100</f>
        <v>11366.527395599998</v>
      </c>
      <c r="AI8" s="18">
        <f>AG8+AH8</f>
        <v>11366.527395599998</v>
      </c>
      <c r="AJ8" s="19">
        <f>AH$6*$R8</f>
        <v>26388.2065668</v>
      </c>
      <c r="AK8" s="19">
        <f aca="true" t="shared" si="3" ref="AK8:AK27">AH$6*$S8</f>
        <v>23182.448796</v>
      </c>
      <c r="AL8" s="18"/>
      <c r="AM8" s="18"/>
      <c r="AN8" s="18">
        <f>P8*1.8091/100</f>
        <v>510.654657</v>
      </c>
      <c r="AO8" s="18">
        <f>AM8+AN8</f>
        <v>510.654657</v>
      </c>
      <c r="AP8" s="19">
        <f>AN$6*$R8</f>
        <v>1185.521321</v>
      </c>
      <c r="AQ8" s="19">
        <f aca="true" t="shared" si="4" ref="AQ8:AQ27">AN$6*$S8</f>
        <v>1041.49887</v>
      </c>
      <c r="AR8" s="18"/>
      <c r="AS8" s="18"/>
      <c r="AT8" s="18">
        <f>P8*4.23409/100</f>
        <v>1195.1565843</v>
      </c>
      <c r="AU8" s="18">
        <f>AS8+AT8</f>
        <v>1195.1565843</v>
      </c>
      <c r="AV8" s="19">
        <f>AT$6*$R8</f>
        <v>2774.6415179</v>
      </c>
      <c r="AW8" s="19">
        <f aca="true" t="shared" si="5" ref="AW8:AW27">AT$6*$S8</f>
        <v>2437.565613</v>
      </c>
      <c r="AX8" s="18"/>
      <c r="AY8" s="18"/>
      <c r="AZ8" s="18">
        <f>P8*0.30633/100</f>
        <v>86.4677691</v>
      </c>
      <c r="BA8" s="18">
        <f>AY8+AZ8</f>
        <v>86.4677691</v>
      </c>
      <c r="BB8" s="19">
        <f>AZ$6*$R8</f>
        <v>200.7411123</v>
      </c>
      <c r="BC8" s="19">
        <f aca="true" t="shared" si="6" ref="BC8:BC27">AZ$6*$S8</f>
        <v>176.354181</v>
      </c>
      <c r="BD8" s="18"/>
      <c r="BE8" s="18"/>
      <c r="BF8" s="18">
        <f>P8*6.49366/100</f>
        <v>1832.9654082</v>
      </c>
      <c r="BG8" s="18">
        <f>BE8+BF8</f>
        <v>1832.9654082</v>
      </c>
      <c r="BH8" s="19">
        <f>BF$6*$R8</f>
        <v>4255.3603346</v>
      </c>
      <c r="BI8" s="19">
        <f aca="true" t="shared" si="7" ref="BI8:BI27">BF$6*$S8</f>
        <v>3738.4000619999997</v>
      </c>
      <c r="BJ8" s="18"/>
      <c r="BK8" s="18"/>
      <c r="BL8" s="18">
        <f>P8*0.08382/100</f>
        <v>23.6598714</v>
      </c>
      <c r="BM8" s="18">
        <f>BK8+BL8</f>
        <v>23.6598714</v>
      </c>
      <c r="BN8" s="19">
        <f>BL$6*$R8</f>
        <v>54.9280842</v>
      </c>
      <c r="BO8" s="19">
        <f aca="true" t="shared" si="8" ref="BO8:BO27">BL$6*$S8</f>
        <v>48.255174</v>
      </c>
      <c r="BP8" s="18"/>
      <c r="BQ8" s="18"/>
      <c r="BR8" s="18">
        <f>P8*0.1264/100</f>
        <v>35.678928000000006</v>
      </c>
      <c r="BS8" s="18">
        <f>BQ8+BR8</f>
        <v>35.678928000000006</v>
      </c>
      <c r="BT8" s="19">
        <f>BR$6*$R8</f>
        <v>82.831184</v>
      </c>
      <c r="BU8" s="19">
        <f aca="true" t="shared" si="9" ref="BU8:BU27">BR$6*$S8</f>
        <v>72.76848</v>
      </c>
      <c r="BV8" s="18"/>
      <c r="BW8" s="18"/>
      <c r="BX8" s="18">
        <f>P8*5.15623/100</f>
        <v>1455.4490421</v>
      </c>
      <c r="BY8" s="18">
        <f>BW8+BX8</f>
        <v>1455.4490421</v>
      </c>
      <c r="BZ8" s="19">
        <f>BX$6*$R8</f>
        <v>3378.9290813</v>
      </c>
      <c r="CA8" s="19">
        <f aca="true" t="shared" si="10" ref="CA8:CA27">BX$6*$S8</f>
        <v>2968.4416109999997</v>
      </c>
      <c r="CB8" s="18"/>
      <c r="CC8" s="18"/>
      <c r="CD8" s="18">
        <f>P8*0.88441/100</f>
        <v>249.6424107</v>
      </c>
      <c r="CE8" s="18">
        <f>CC8+CD8</f>
        <v>249.6424107</v>
      </c>
      <c r="CF8" s="19">
        <f>CD$6*$R8</f>
        <v>579.5627171</v>
      </c>
      <c r="CG8" s="19">
        <f aca="true" t="shared" si="11" ref="CG8:CG27">CD$6*$S8</f>
        <v>509.15483700000004</v>
      </c>
      <c r="CH8" s="18"/>
      <c r="CI8" s="18"/>
      <c r="CJ8" s="18">
        <f>P8*0.15756/100</f>
        <v>44.47446120000001</v>
      </c>
      <c r="CK8" s="18">
        <f>CI8+CJ8</f>
        <v>44.47446120000001</v>
      </c>
      <c r="CL8" s="19">
        <f>CJ$6*$R8</f>
        <v>103.25064359999999</v>
      </c>
      <c r="CM8" s="19">
        <f aca="true" t="shared" si="12" ref="CM8:CM27">CJ$6*$S8</f>
        <v>90.707292</v>
      </c>
      <c r="CN8" s="18"/>
      <c r="CO8" s="18"/>
      <c r="CP8" s="18">
        <f>P8*1.83309/100</f>
        <v>517.4263143000001</v>
      </c>
      <c r="CQ8" s="18">
        <f>CO8+CP8</f>
        <v>517.4263143000001</v>
      </c>
      <c r="CR8" s="19">
        <f>CP$6*$R8</f>
        <v>1201.2422079</v>
      </c>
      <c r="CS8" s="19">
        <f aca="true" t="shared" si="13" ref="CS8:CS27">CP$6*$S8</f>
        <v>1055.309913</v>
      </c>
      <c r="CT8" s="18"/>
      <c r="CU8" s="18"/>
      <c r="CV8" s="18">
        <f>P8*0.88668/100</f>
        <v>250.2831636</v>
      </c>
      <c r="CW8" s="18">
        <f>CU8+CV8</f>
        <v>250.2831636</v>
      </c>
      <c r="CX8" s="19">
        <f>CV$6*$R8</f>
        <v>581.0502707999999</v>
      </c>
      <c r="CY8" s="19">
        <f aca="true" t="shared" si="14" ref="CY8:CY27">CV$6*$S8</f>
        <v>510.46167599999995</v>
      </c>
      <c r="CZ8" s="18"/>
      <c r="DA8" s="18"/>
      <c r="DB8" s="18">
        <f>P8*1.26751/100</f>
        <v>357.7800477</v>
      </c>
      <c r="DC8" s="18">
        <f>DA8+DB8</f>
        <v>357.7800477</v>
      </c>
      <c r="DD8" s="19">
        <f>DB$6*$R8</f>
        <v>830.6119781</v>
      </c>
      <c r="DE8" s="19">
        <f aca="true" t="shared" si="15" ref="DE8:DE27">DB$6*$S8</f>
        <v>729.705507</v>
      </c>
      <c r="DF8" s="18"/>
      <c r="DG8" s="18"/>
      <c r="DH8" s="18">
        <f>P8*2.38279/100</f>
        <v>672.5901333</v>
      </c>
      <c r="DI8" s="18">
        <f>DG8+DH8</f>
        <v>672.5901333</v>
      </c>
      <c r="DJ8" s="19">
        <f>DH$6*$R8</f>
        <v>1561.4661148999999</v>
      </c>
      <c r="DK8" s="19">
        <f aca="true" t="shared" si="16" ref="DK8:DK27">DH$6*$S8</f>
        <v>1371.772203</v>
      </c>
      <c r="DL8" s="18"/>
      <c r="DM8" s="67"/>
      <c r="DN8" s="67">
        <f>P8*1.83593/100</f>
        <v>518.2279611</v>
      </c>
      <c r="DO8" s="67">
        <f>DM8+DN8</f>
        <v>518.2279611</v>
      </c>
      <c r="DP8" s="68">
        <f>DN$6*$R8</f>
        <v>1203.1032882999998</v>
      </c>
      <c r="DQ8" s="19">
        <f aca="true" t="shared" si="17" ref="DQ8:DQ27">DN$6*$S8</f>
        <v>1056.9449009999998</v>
      </c>
      <c r="DR8" s="18"/>
      <c r="DS8" s="18"/>
      <c r="DT8" s="18">
        <f>P8*0.00114/100</f>
        <v>0.32178779999999996</v>
      </c>
      <c r="DU8" s="18">
        <f>DS8+DT8</f>
        <v>0.32178779999999996</v>
      </c>
      <c r="DV8" s="19">
        <f>DT$6*$R8</f>
        <v>0.7470534</v>
      </c>
      <c r="DW8" s="19">
        <f aca="true" t="shared" si="18" ref="DW8:DW27">DT$6*$S8</f>
        <v>0.6562979999999999</v>
      </c>
      <c r="DX8" s="18"/>
      <c r="DY8" s="18"/>
      <c r="DZ8" s="18">
        <f>P8*0.01006/100</f>
        <v>2.8396361999999997</v>
      </c>
      <c r="EA8" s="18">
        <f>DY8+DZ8</f>
        <v>2.8396361999999997</v>
      </c>
      <c r="EB8" s="19">
        <f>DZ$6*$R8</f>
        <v>6.5924186</v>
      </c>
      <c r="EC8" s="19">
        <f aca="true" t="shared" si="19" ref="EC8:EC27">DZ$6*$S8</f>
        <v>5.791542000000001</v>
      </c>
      <c r="ED8" s="18"/>
      <c r="EE8" s="18"/>
      <c r="EF8" s="18">
        <f>P8*0.11742/100</f>
        <v>33.1441434</v>
      </c>
      <c r="EG8" s="18">
        <f>EE8+EF8</f>
        <v>33.1441434</v>
      </c>
      <c r="EH8" s="19">
        <f>EF$6*$R8</f>
        <v>76.9465002</v>
      </c>
      <c r="EI8" s="19">
        <f aca="true" t="shared" si="20" ref="EI8:EI27">EF$6*$S8</f>
        <v>67.598694</v>
      </c>
      <c r="EJ8" s="18"/>
      <c r="EK8" s="18"/>
      <c r="EL8" s="18">
        <f>P8*0.50913/100</f>
        <v>143.71212509999998</v>
      </c>
      <c r="EM8" s="18">
        <f>EK8+EL8</f>
        <v>143.71212509999998</v>
      </c>
      <c r="EN8" s="19">
        <f>EL$6*$R8</f>
        <v>333.6379803</v>
      </c>
      <c r="EO8" s="19">
        <f aca="true" t="shared" si="21" ref="EO8:EO27">EL$6*$S8</f>
        <v>293.106141</v>
      </c>
      <c r="EP8" s="18"/>
      <c r="EQ8" s="18"/>
      <c r="ER8" s="18">
        <f>P8*0.13411/100</f>
        <v>37.8552297</v>
      </c>
      <c r="ES8" s="18">
        <f>EQ8+ER8</f>
        <v>37.8552297</v>
      </c>
      <c r="ET8" s="19">
        <f>ER$6*$R8</f>
        <v>87.8836241</v>
      </c>
      <c r="EU8" s="19">
        <f aca="true" t="shared" si="22" ref="EU8:EU27">ER$6*$S8</f>
        <v>77.207127</v>
      </c>
      <c r="EV8" s="18"/>
      <c r="EW8" s="18"/>
      <c r="EX8" s="18">
        <f>P8*2.82949/100</f>
        <v>798.6801423</v>
      </c>
      <c r="EY8" s="18">
        <f>EW8+EX8</f>
        <v>798.6801423</v>
      </c>
      <c r="EZ8" s="19">
        <f>EX$6*$R8</f>
        <v>1854.1930919000001</v>
      </c>
      <c r="FA8" s="19">
        <f aca="true" t="shared" si="23" ref="FA8:FA27">EX$6*$S8</f>
        <v>1628.9373930000002</v>
      </c>
      <c r="FB8" s="18"/>
      <c r="FC8" s="18"/>
      <c r="FD8" s="18">
        <f>P8*17.82682/100</f>
        <v>5031.976481400001</v>
      </c>
      <c r="FE8" s="18">
        <f>FC8+FD8</f>
        <v>5031.976481400001</v>
      </c>
      <c r="FF8" s="19">
        <f>FD$6*$R8</f>
        <v>11682.093414199999</v>
      </c>
      <c r="FG8" s="19">
        <f aca="true" t="shared" si="24" ref="FG8:FG27">FD$6*$S8</f>
        <v>10262.900274</v>
      </c>
      <c r="FH8" s="18"/>
      <c r="FI8" s="18"/>
      <c r="FJ8" s="18">
        <f>P8*0.74536/100</f>
        <v>210.3927672</v>
      </c>
      <c r="FK8" s="18">
        <f>FI8+FJ8</f>
        <v>210.3927672</v>
      </c>
      <c r="FL8" s="19">
        <f>FJ$6*$R8</f>
        <v>488.44186160000004</v>
      </c>
      <c r="FM8" s="19">
        <f aca="true" t="shared" si="25" ref="FM8:FM27">FJ$6*$S8</f>
        <v>429.10375200000004</v>
      </c>
      <c r="FN8" s="18"/>
      <c r="FO8" s="25"/>
      <c r="FP8" s="18"/>
      <c r="FQ8" s="18"/>
      <c r="FR8" s="18"/>
      <c r="FS8" s="19">
        <f aca="true" t="shared" si="26" ref="FS8:FS27">FP$6*$S8</f>
        <v>0</v>
      </c>
    </row>
    <row r="9" spans="1:175" ht="12">
      <c r="A9" s="2">
        <v>41365</v>
      </c>
      <c r="C9" s="19">
        <f>I9+O9</f>
        <v>7275000</v>
      </c>
      <c r="D9" s="19">
        <f>J9+P9</f>
        <v>109125</v>
      </c>
      <c r="E9" s="19">
        <f>C9+D9</f>
        <v>7384125</v>
      </c>
      <c r="F9" s="19">
        <f>L9+R9</f>
        <v>326530</v>
      </c>
      <c r="G9" s="19">
        <f>M9+S9</f>
        <v>295954</v>
      </c>
      <c r="I9" s="79">
        <v>5815000</v>
      </c>
      <c r="J9" s="79">
        <v>87225</v>
      </c>
      <c r="K9" s="79">
        <f aca="true" t="shared" si="27" ref="K9:K27">SUM(I9:J9)</f>
        <v>5902225</v>
      </c>
      <c r="L9" s="79">
        <v>261000</v>
      </c>
      <c r="M9" s="79">
        <v>238384</v>
      </c>
      <c r="O9" s="19">
        <v>1460000</v>
      </c>
      <c r="P9" s="19">
        <v>21900</v>
      </c>
      <c r="Q9" s="19">
        <f t="shared" si="0"/>
        <v>1481900</v>
      </c>
      <c r="R9" s="19">
        <v>65530</v>
      </c>
      <c r="S9" s="19">
        <v>57570</v>
      </c>
      <c r="T9" s="19"/>
      <c r="U9" s="54">
        <f>'2012A Academic'!I9</f>
        <v>147469.05199999994</v>
      </c>
      <c r="V9" s="19">
        <f>'2012A Academic'!J9</f>
        <v>2212.03578</v>
      </c>
      <c r="W9" s="19">
        <f t="shared" si="1"/>
        <v>149681.08777999994</v>
      </c>
      <c r="X9" s="19">
        <f>'2012A Academic'!L9</f>
        <v>6618.936285999998</v>
      </c>
      <c r="Y9" s="19">
        <f>'2012A Academic'!M9</f>
        <v>5814.926934000001</v>
      </c>
      <c r="Z9" s="19"/>
      <c r="AA9" s="18">
        <f>AG9+AM9+AS9+AY9+BE9+BK9+BQ9+BW9+CC9+CI9+CO9+CU9+DA9+DG9+DM9+DS9+DY9+EE9+EK9+EQ9+EW9+FC9+FI9+FO9</f>
        <v>1312531.3860000002</v>
      </c>
      <c r="AB9" s="18">
        <f>AH9+AN9+AT9+AZ9+BF9+BL9+BR9+BX9+CD9+CJ9+CP9+CV9+DB9+DH9+DN9+DT9+DZ9+EF9+EL9+ER9+EX9+FD9+FJ9+FP9</f>
        <v>19687.97079</v>
      </c>
      <c r="AC9" s="18">
        <f>AA9+AB9</f>
        <v>1332219.35679</v>
      </c>
      <c r="AD9" s="18">
        <f t="shared" si="2"/>
        <v>58911.083372999994</v>
      </c>
      <c r="AE9" s="18">
        <f t="shared" si="2"/>
        <v>51755.090337</v>
      </c>
      <c r="AG9" s="18">
        <f>O9*40.26828/100</f>
        <v>587916.8879999999</v>
      </c>
      <c r="AH9" s="18">
        <f>P9*40.26828/100</f>
        <v>8818.75332</v>
      </c>
      <c r="AI9" s="18">
        <f>AG9+AH9</f>
        <v>596735.6413199999</v>
      </c>
      <c r="AJ9" s="19">
        <f>AH$6*$R9</f>
        <v>26387.803884</v>
      </c>
      <c r="AK9" s="19">
        <f t="shared" si="3"/>
        <v>23182.448796</v>
      </c>
      <c r="AL9" s="18"/>
      <c r="AM9" s="18">
        <f>O9*1.8091/100</f>
        <v>26412.86</v>
      </c>
      <c r="AN9" s="18">
        <f>P9*1.8091/100</f>
        <v>396.1929</v>
      </c>
      <c r="AO9" s="18">
        <f>AM9+AN9</f>
        <v>26809.052900000002</v>
      </c>
      <c r="AP9" s="19">
        <f>AN$6*$R9</f>
        <v>1185.50323</v>
      </c>
      <c r="AQ9" s="19">
        <f t="shared" si="4"/>
        <v>1041.49887</v>
      </c>
      <c r="AR9" s="18"/>
      <c r="AS9" s="18">
        <f>O9*4.23409/100</f>
        <v>61817.71400000001</v>
      </c>
      <c r="AT9" s="18">
        <f>P9*4.23409/100</f>
        <v>927.26571</v>
      </c>
      <c r="AU9" s="18">
        <f>AS9+AT9</f>
        <v>62744.97971000001</v>
      </c>
      <c r="AV9" s="19">
        <f>AT$6*$R9</f>
        <v>2774.599177</v>
      </c>
      <c r="AW9" s="19">
        <f t="shared" si="5"/>
        <v>2437.565613</v>
      </c>
      <c r="AX9" s="18"/>
      <c r="AY9" s="18">
        <f>O9*0.30633/100</f>
        <v>4472.418</v>
      </c>
      <c r="AZ9" s="18">
        <f>P9*0.30633/100</f>
        <v>67.08627</v>
      </c>
      <c r="BA9" s="18">
        <f>AY9+AZ9</f>
        <v>4539.504269999999</v>
      </c>
      <c r="BB9" s="19">
        <f>AZ$6*$R9</f>
        <v>200.73804900000002</v>
      </c>
      <c r="BC9" s="19">
        <f t="shared" si="6"/>
        <v>176.354181</v>
      </c>
      <c r="BD9" s="18"/>
      <c r="BE9" s="18">
        <f>O9*6.49366/100</f>
        <v>94807.436</v>
      </c>
      <c r="BF9" s="18">
        <f>P9*6.49366/100</f>
        <v>1422.11154</v>
      </c>
      <c r="BG9" s="18">
        <f>BE9+BF9</f>
        <v>96229.54754</v>
      </c>
      <c r="BH9" s="19">
        <f>BF$6*$R9</f>
        <v>4255.295398</v>
      </c>
      <c r="BI9" s="19">
        <f t="shared" si="7"/>
        <v>3738.4000619999997</v>
      </c>
      <c r="BJ9" s="18"/>
      <c r="BK9" s="18">
        <f>O9*0.08382/100</f>
        <v>1223.7720000000002</v>
      </c>
      <c r="BL9" s="18">
        <f>P9*0.08382/100</f>
        <v>18.35658</v>
      </c>
      <c r="BM9" s="18">
        <f>BK9+BL9</f>
        <v>1242.12858</v>
      </c>
      <c r="BN9" s="19">
        <f>BL$6*$R9</f>
        <v>54.927246</v>
      </c>
      <c r="BO9" s="19">
        <f t="shared" si="8"/>
        <v>48.255174</v>
      </c>
      <c r="BP9" s="18"/>
      <c r="BQ9" s="18">
        <f>O9*0.1264/100</f>
        <v>1845.4400000000003</v>
      </c>
      <c r="BR9" s="18">
        <f>P9*0.1264/100</f>
        <v>27.681600000000003</v>
      </c>
      <c r="BS9" s="18">
        <f>BQ9+BR9</f>
        <v>1873.1216000000004</v>
      </c>
      <c r="BT9" s="19">
        <f>BR$6*$R9</f>
        <v>82.82992</v>
      </c>
      <c r="BU9" s="19">
        <f t="shared" si="9"/>
        <v>72.76848</v>
      </c>
      <c r="BV9" s="18"/>
      <c r="BW9" s="18">
        <f>O9*5.15623/100</f>
        <v>75280.958</v>
      </c>
      <c r="BX9" s="18">
        <f>P9*5.15623/100</f>
        <v>1129.21437</v>
      </c>
      <c r="BY9" s="18">
        <f>BW9+BX9</f>
        <v>76410.17237</v>
      </c>
      <c r="BZ9" s="19">
        <f>BX$6*$R9</f>
        <v>3378.877519</v>
      </c>
      <c r="CA9" s="19">
        <f t="shared" si="10"/>
        <v>2968.4416109999997</v>
      </c>
      <c r="CB9" s="18"/>
      <c r="CC9" s="18">
        <f>O9*0.88441/100</f>
        <v>12912.386</v>
      </c>
      <c r="CD9" s="18">
        <f>P9*0.88441/100</f>
        <v>193.68579000000003</v>
      </c>
      <c r="CE9" s="18">
        <f>CC9+CD9</f>
        <v>13106.07179</v>
      </c>
      <c r="CF9" s="19">
        <f>CD$6*$R9</f>
        <v>579.5538730000001</v>
      </c>
      <c r="CG9" s="19">
        <f t="shared" si="11"/>
        <v>509.15483700000004</v>
      </c>
      <c r="CH9" s="18"/>
      <c r="CI9" s="18">
        <f>O9*0.15756/100</f>
        <v>2300.376</v>
      </c>
      <c r="CJ9" s="18">
        <f>P9*0.15756/100</f>
        <v>34.50564</v>
      </c>
      <c r="CK9" s="18">
        <f>CI9+CJ9</f>
        <v>2334.88164</v>
      </c>
      <c r="CL9" s="19">
        <f>CJ$6*$R9</f>
        <v>103.249068</v>
      </c>
      <c r="CM9" s="19">
        <f t="shared" si="12"/>
        <v>90.707292</v>
      </c>
      <c r="CN9" s="18"/>
      <c r="CO9" s="18">
        <f>O9*1.83309/100</f>
        <v>26763.114000000005</v>
      </c>
      <c r="CP9" s="18">
        <f>P9*1.83309/100</f>
        <v>401.44671</v>
      </c>
      <c r="CQ9" s="18">
        <f>CO9+CP9</f>
        <v>27164.560710000005</v>
      </c>
      <c r="CR9" s="19">
        <f>CP$6*$R9</f>
        <v>1201.2238770000001</v>
      </c>
      <c r="CS9" s="19">
        <f t="shared" si="13"/>
        <v>1055.309913</v>
      </c>
      <c r="CT9" s="18"/>
      <c r="CU9" s="18">
        <f>O9*0.88668/100</f>
        <v>12945.528</v>
      </c>
      <c r="CV9" s="18">
        <f>P9*0.88668/100</f>
        <v>194.18292000000002</v>
      </c>
      <c r="CW9" s="18">
        <f>CU9+CV9</f>
        <v>13139.71092</v>
      </c>
      <c r="CX9" s="19">
        <f>CV$6*$R9</f>
        <v>581.0414039999999</v>
      </c>
      <c r="CY9" s="19">
        <f t="shared" si="14"/>
        <v>510.46167599999995</v>
      </c>
      <c r="CZ9" s="18"/>
      <c r="DA9" s="18">
        <f>O9*1.26751/100</f>
        <v>18505.645999999997</v>
      </c>
      <c r="DB9" s="18">
        <f>P9*1.26751/100</f>
        <v>277.58468999999997</v>
      </c>
      <c r="DC9" s="18">
        <f>DA9+DB9</f>
        <v>18783.230689999997</v>
      </c>
      <c r="DD9" s="19">
        <f>DB$6*$R9</f>
        <v>830.599303</v>
      </c>
      <c r="DE9" s="19">
        <f t="shared" si="15"/>
        <v>729.705507</v>
      </c>
      <c r="DF9" s="18"/>
      <c r="DG9" s="18">
        <f>O9*2.38279/100</f>
        <v>34788.734</v>
      </c>
      <c r="DH9" s="18">
        <f>P9*2.38279/100</f>
        <v>521.83101</v>
      </c>
      <c r="DI9" s="18">
        <f>DG9+DH9</f>
        <v>35310.56501</v>
      </c>
      <c r="DJ9" s="19">
        <f>DH$6*$R9</f>
        <v>1561.4422869999999</v>
      </c>
      <c r="DK9" s="19">
        <f t="shared" si="16"/>
        <v>1371.772203</v>
      </c>
      <c r="DL9" s="18"/>
      <c r="DM9" s="67">
        <f>O9*1.83593/100</f>
        <v>26804.578</v>
      </c>
      <c r="DN9" s="67">
        <f>P9*1.83593/100</f>
        <v>402.06867</v>
      </c>
      <c r="DO9" s="67">
        <f>DM9+DN9</f>
        <v>27206.646670000002</v>
      </c>
      <c r="DP9" s="68">
        <f>DN$6*$R9</f>
        <v>1203.0849289999999</v>
      </c>
      <c r="DQ9" s="19">
        <f t="shared" si="17"/>
        <v>1056.9449009999998</v>
      </c>
      <c r="DR9" s="18"/>
      <c r="DS9" s="18">
        <f>O9*0.00114/100</f>
        <v>16.644</v>
      </c>
      <c r="DT9" s="18">
        <f>P9*0.00114/100</f>
        <v>0.24965999999999997</v>
      </c>
      <c r="DU9" s="18">
        <f>DS9+DT9</f>
        <v>16.893659999999997</v>
      </c>
      <c r="DV9" s="19">
        <f>DT$6*$R9</f>
        <v>0.747042</v>
      </c>
      <c r="DW9" s="19">
        <f t="shared" si="18"/>
        <v>0.6562979999999999</v>
      </c>
      <c r="DX9" s="18"/>
      <c r="DY9" s="18">
        <f>O9*0.01006/100</f>
        <v>146.87599999999998</v>
      </c>
      <c r="DZ9" s="18">
        <f>P9*0.01006/100</f>
        <v>2.20314</v>
      </c>
      <c r="EA9" s="18">
        <f>DY9+DZ9</f>
        <v>149.07913999999997</v>
      </c>
      <c r="EB9" s="19">
        <f>DZ$6*$R9</f>
        <v>6.592318000000001</v>
      </c>
      <c r="EC9" s="19">
        <f t="shared" si="19"/>
        <v>5.791542000000001</v>
      </c>
      <c r="ED9" s="18"/>
      <c r="EE9" s="18">
        <f>O9*0.11742/100</f>
        <v>1714.3319999999999</v>
      </c>
      <c r="EF9" s="18">
        <f>P9*0.11742/100</f>
        <v>25.71498</v>
      </c>
      <c r="EG9" s="18">
        <f>EE9+EF9</f>
        <v>1740.0469799999998</v>
      </c>
      <c r="EH9" s="19">
        <f>EF$6*$R9</f>
        <v>76.94532600000001</v>
      </c>
      <c r="EI9" s="19">
        <f t="shared" si="20"/>
        <v>67.598694</v>
      </c>
      <c r="EJ9" s="18"/>
      <c r="EK9" s="18">
        <f>O9*0.50913/100</f>
        <v>7433.297999999999</v>
      </c>
      <c r="EL9" s="18">
        <f>P9*0.50913/100</f>
        <v>111.49947</v>
      </c>
      <c r="EM9" s="18">
        <f>EK9+EL9</f>
        <v>7544.797469999999</v>
      </c>
      <c r="EN9" s="19">
        <f>EL$6*$R9</f>
        <v>333.632889</v>
      </c>
      <c r="EO9" s="19">
        <f t="shared" si="21"/>
        <v>293.106141</v>
      </c>
      <c r="EP9" s="18"/>
      <c r="EQ9" s="18">
        <f>O9*0.13411/100</f>
        <v>1958.006</v>
      </c>
      <c r="ER9" s="18">
        <f>P9*0.13411/100</f>
        <v>29.37009</v>
      </c>
      <c r="ES9" s="18">
        <f>EQ9+ER9</f>
        <v>1987.37609</v>
      </c>
      <c r="ET9" s="19">
        <f>ER$6*$R9</f>
        <v>87.882283</v>
      </c>
      <c r="EU9" s="19">
        <f t="shared" si="22"/>
        <v>77.207127</v>
      </c>
      <c r="EV9" s="18"/>
      <c r="EW9" s="18">
        <f>O9*2.82949/100</f>
        <v>41310.554</v>
      </c>
      <c r="EX9" s="18">
        <f>P9*2.82949/100</f>
        <v>619.65831</v>
      </c>
      <c r="EY9" s="18">
        <f>EW9+EX9</f>
        <v>41930.212309999995</v>
      </c>
      <c r="EZ9" s="19">
        <f>EX$6*$R9</f>
        <v>1854.1647970000001</v>
      </c>
      <c r="FA9" s="19">
        <f t="shared" si="23"/>
        <v>1628.9373930000002</v>
      </c>
      <c r="FB9" s="18"/>
      <c r="FC9" s="18">
        <f>O9*17.82682/100</f>
        <v>260271.57200000004</v>
      </c>
      <c r="FD9" s="18">
        <f>P9*17.82682/100</f>
        <v>3904.07358</v>
      </c>
      <c r="FE9" s="18">
        <f>FC9+FD9</f>
        <v>264175.64558000007</v>
      </c>
      <c r="FF9" s="19">
        <f>FD$6*$R9</f>
        <v>11681.915146</v>
      </c>
      <c r="FG9" s="19">
        <f t="shared" si="24"/>
        <v>10262.900274</v>
      </c>
      <c r="FH9" s="18"/>
      <c r="FI9" s="18">
        <f>O9*0.74536/100</f>
        <v>10882.256000000001</v>
      </c>
      <c r="FJ9" s="18">
        <f>P9*0.74536/100</f>
        <v>163.23384</v>
      </c>
      <c r="FK9" s="18">
        <f>FI9+FJ9</f>
        <v>11045.489840000002</v>
      </c>
      <c r="FL9" s="19">
        <f>FJ$6*$R9</f>
        <v>488.434408</v>
      </c>
      <c r="FM9" s="19">
        <f t="shared" si="25"/>
        <v>429.10375200000004</v>
      </c>
      <c r="FN9" s="18"/>
      <c r="FO9" s="25"/>
      <c r="FP9" s="18"/>
      <c r="FQ9" s="18"/>
      <c r="FR9" s="18"/>
      <c r="FS9" s="19">
        <f t="shared" si="26"/>
        <v>0</v>
      </c>
    </row>
    <row r="10" spans="1:175" ht="12">
      <c r="A10" s="2">
        <v>41548</v>
      </c>
      <c r="B10" s="11"/>
      <c r="C10" s="19"/>
      <c r="D10" s="19"/>
      <c r="E10" s="19"/>
      <c r="F10" s="19"/>
      <c r="G10" s="19"/>
      <c r="H10" s="11"/>
      <c r="I10" s="11"/>
      <c r="J10" s="11"/>
      <c r="K10" s="79">
        <f t="shared" si="27"/>
        <v>0</v>
      </c>
      <c r="L10" s="11"/>
      <c r="M10" s="11"/>
      <c r="N10" s="11"/>
      <c r="O10" s="19"/>
      <c r="P10" s="19"/>
      <c r="Q10" s="19">
        <f t="shared" si="0"/>
        <v>0</v>
      </c>
      <c r="R10" s="19"/>
      <c r="S10" s="19"/>
      <c r="T10" s="19"/>
      <c r="U10" s="54">
        <f>'2012A Academic'!I10</f>
        <v>0</v>
      </c>
      <c r="V10" s="19">
        <f>'2012A Academic'!J10</f>
        <v>0</v>
      </c>
      <c r="W10" s="19">
        <f t="shared" si="1"/>
        <v>0</v>
      </c>
      <c r="X10" s="19">
        <f>'2012A Academic'!L10</f>
        <v>0</v>
      </c>
      <c r="Y10" s="19">
        <f>'2012A Academic'!M10</f>
        <v>0</v>
      </c>
      <c r="Z10" s="19"/>
      <c r="AB10" s="18">
        <f aca="true" t="shared" si="28" ref="AB10:AB27">AH10+AN10+AT10+AZ10+BF10+BL10+BR10+BX10+CD10+CJ10+CP10+CV10+DB10+DH10+DN10+DT10+DZ10+EF10+EL10+ER10+EX10+FD10+FJ10+FP10</f>
        <v>0</v>
      </c>
      <c r="AC10" s="18">
        <f aca="true" t="shared" si="29" ref="AC10:AC27">AA10+AB10</f>
        <v>0</v>
      </c>
      <c r="AD10" s="18">
        <f t="shared" si="2"/>
        <v>0</v>
      </c>
      <c r="AE10" s="18">
        <f t="shared" si="2"/>
        <v>0</v>
      </c>
      <c r="AG10" s="18">
        <f aca="true" t="shared" si="30" ref="AG10:AH27">O10*40.26828/100</f>
        <v>0</v>
      </c>
      <c r="AH10" s="18">
        <f t="shared" si="30"/>
        <v>0</v>
      </c>
      <c r="AI10" s="18">
        <f aca="true" t="shared" si="31" ref="AI10:AI27">AG10+AH10</f>
        <v>0</v>
      </c>
      <c r="AJ10" s="19">
        <f aca="true" t="shared" si="32" ref="AJ10:AJ27">AH$6*$R10</f>
        <v>0</v>
      </c>
      <c r="AK10" s="19">
        <f t="shared" si="3"/>
        <v>0</v>
      </c>
      <c r="AL10" s="18"/>
      <c r="AM10" s="18">
        <f aca="true" t="shared" si="33" ref="AM10:AN27">O10*1.8091/100</f>
        <v>0</v>
      </c>
      <c r="AN10" s="18">
        <f t="shared" si="33"/>
        <v>0</v>
      </c>
      <c r="AO10" s="18">
        <f aca="true" t="shared" si="34" ref="AO10:AO27">AM10+AN10</f>
        <v>0</v>
      </c>
      <c r="AP10" s="19">
        <f aca="true" t="shared" si="35" ref="AP10:AP27">AN$6*$R10</f>
        <v>0</v>
      </c>
      <c r="AQ10" s="19">
        <f t="shared" si="4"/>
        <v>0</v>
      </c>
      <c r="AR10" s="18"/>
      <c r="AS10" s="18">
        <f aca="true" t="shared" si="36" ref="AS10:AT27">O10*4.23409/100</f>
        <v>0</v>
      </c>
      <c r="AT10" s="18">
        <f t="shared" si="36"/>
        <v>0</v>
      </c>
      <c r="AU10" s="18">
        <f aca="true" t="shared" si="37" ref="AU10:AU27">AS10+AT10</f>
        <v>0</v>
      </c>
      <c r="AV10" s="19">
        <f aca="true" t="shared" si="38" ref="AV10:AV27">AT$6*$R10</f>
        <v>0</v>
      </c>
      <c r="AW10" s="19">
        <f t="shared" si="5"/>
        <v>0</v>
      </c>
      <c r="AX10" s="18"/>
      <c r="AY10" s="18">
        <f aca="true" t="shared" si="39" ref="AY10:AZ27">O10*0.30633/100</f>
        <v>0</v>
      </c>
      <c r="AZ10" s="18">
        <f t="shared" si="39"/>
        <v>0</v>
      </c>
      <c r="BA10" s="18">
        <f aca="true" t="shared" si="40" ref="BA10:BA27">AY10+AZ10</f>
        <v>0</v>
      </c>
      <c r="BB10" s="19">
        <f aca="true" t="shared" si="41" ref="BB10:BB27">AZ$6*$R10</f>
        <v>0</v>
      </c>
      <c r="BC10" s="19">
        <f t="shared" si="6"/>
        <v>0</v>
      </c>
      <c r="BD10" s="18"/>
      <c r="BE10" s="18">
        <f aca="true" t="shared" si="42" ref="BE10:BF27">O10*6.49366/100</f>
        <v>0</v>
      </c>
      <c r="BF10" s="18">
        <f t="shared" si="42"/>
        <v>0</v>
      </c>
      <c r="BG10" s="18">
        <f aca="true" t="shared" si="43" ref="BG10:BG27">BE10+BF10</f>
        <v>0</v>
      </c>
      <c r="BH10" s="19">
        <f aca="true" t="shared" si="44" ref="BH10:BH27">BF$6*$R10</f>
        <v>0</v>
      </c>
      <c r="BI10" s="19">
        <f t="shared" si="7"/>
        <v>0</v>
      </c>
      <c r="BJ10" s="18"/>
      <c r="BK10" s="18">
        <f aca="true" t="shared" si="45" ref="BK10:BL27">O10*0.08382/100</f>
        <v>0</v>
      </c>
      <c r="BL10" s="18">
        <f t="shared" si="45"/>
        <v>0</v>
      </c>
      <c r="BM10" s="18">
        <f aca="true" t="shared" si="46" ref="BM10:BM27">BK10+BL10</f>
        <v>0</v>
      </c>
      <c r="BN10" s="19">
        <f aca="true" t="shared" si="47" ref="BN10:BN27">BL$6*$R10</f>
        <v>0</v>
      </c>
      <c r="BO10" s="19">
        <f t="shared" si="8"/>
        <v>0</v>
      </c>
      <c r="BP10" s="18"/>
      <c r="BQ10" s="18">
        <f aca="true" t="shared" si="48" ref="BQ10:BR27">O10*0.1264/100</f>
        <v>0</v>
      </c>
      <c r="BR10" s="18">
        <f t="shared" si="48"/>
        <v>0</v>
      </c>
      <c r="BS10" s="18">
        <f aca="true" t="shared" si="49" ref="BS10:BS27">BQ10+BR10</f>
        <v>0</v>
      </c>
      <c r="BT10" s="19">
        <f aca="true" t="shared" si="50" ref="BT10:BT27">BR$6*$R10</f>
        <v>0</v>
      </c>
      <c r="BU10" s="19">
        <f t="shared" si="9"/>
        <v>0</v>
      </c>
      <c r="BV10" s="18"/>
      <c r="BW10" s="18">
        <f aca="true" t="shared" si="51" ref="BW10:BX27">O10*5.15623/100</f>
        <v>0</v>
      </c>
      <c r="BX10" s="18">
        <f t="shared" si="51"/>
        <v>0</v>
      </c>
      <c r="BY10" s="18">
        <f aca="true" t="shared" si="52" ref="BY10:BY27">BW10+BX10</f>
        <v>0</v>
      </c>
      <c r="BZ10" s="19">
        <f aca="true" t="shared" si="53" ref="BZ10:BZ27">BX$6*$R10</f>
        <v>0</v>
      </c>
      <c r="CA10" s="19">
        <f t="shared" si="10"/>
        <v>0</v>
      </c>
      <c r="CB10" s="18"/>
      <c r="CC10" s="18">
        <f aca="true" t="shared" si="54" ref="CC10:CD27">O10*0.88441/100</f>
        <v>0</v>
      </c>
      <c r="CD10" s="18">
        <f t="shared" si="54"/>
        <v>0</v>
      </c>
      <c r="CE10" s="18">
        <f aca="true" t="shared" si="55" ref="CE10:CE27">CC10+CD10</f>
        <v>0</v>
      </c>
      <c r="CF10" s="19">
        <f aca="true" t="shared" si="56" ref="CF10:CF27">CD$6*$R10</f>
        <v>0</v>
      </c>
      <c r="CG10" s="19">
        <f t="shared" si="11"/>
        <v>0</v>
      </c>
      <c r="CH10" s="18"/>
      <c r="CI10" s="18">
        <f aca="true" t="shared" si="57" ref="CI10:CJ27">O10*0.15756/100</f>
        <v>0</v>
      </c>
      <c r="CJ10" s="18">
        <f t="shared" si="57"/>
        <v>0</v>
      </c>
      <c r="CK10" s="18">
        <f aca="true" t="shared" si="58" ref="CK10:CK27">CI10+CJ10</f>
        <v>0</v>
      </c>
      <c r="CL10" s="19">
        <f aca="true" t="shared" si="59" ref="CL10:CL27">CJ$6*$R10</f>
        <v>0</v>
      </c>
      <c r="CM10" s="19">
        <f t="shared" si="12"/>
        <v>0</v>
      </c>
      <c r="CN10" s="18"/>
      <c r="CO10" s="18">
        <f aca="true" t="shared" si="60" ref="CO10:CP27">O10*1.83309/100</f>
        <v>0</v>
      </c>
      <c r="CP10" s="18">
        <f t="shared" si="60"/>
        <v>0</v>
      </c>
      <c r="CQ10" s="18">
        <f aca="true" t="shared" si="61" ref="CQ10:CQ27">CO10+CP10</f>
        <v>0</v>
      </c>
      <c r="CR10" s="19">
        <f aca="true" t="shared" si="62" ref="CR10:CR27">CP$6*$R10</f>
        <v>0</v>
      </c>
      <c r="CS10" s="19">
        <f t="shared" si="13"/>
        <v>0</v>
      </c>
      <c r="CT10" s="18"/>
      <c r="CU10" s="18">
        <f aca="true" t="shared" si="63" ref="CU10:CV27">O10*0.88668/100</f>
        <v>0</v>
      </c>
      <c r="CV10" s="18">
        <f t="shared" si="63"/>
        <v>0</v>
      </c>
      <c r="CW10" s="18">
        <f aca="true" t="shared" si="64" ref="CW10:CW27">CU10+CV10</f>
        <v>0</v>
      </c>
      <c r="CX10" s="19">
        <f aca="true" t="shared" si="65" ref="CX10:CX27">CV$6*$R10</f>
        <v>0</v>
      </c>
      <c r="CY10" s="19">
        <f t="shared" si="14"/>
        <v>0</v>
      </c>
      <c r="CZ10" s="18"/>
      <c r="DA10" s="18">
        <f aca="true" t="shared" si="66" ref="DA10:DB27">O10*1.26751/100</f>
        <v>0</v>
      </c>
      <c r="DB10" s="18">
        <f t="shared" si="66"/>
        <v>0</v>
      </c>
      <c r="DC10" s="18">
        <f aca="true" t="shared" si="67" ref="DC10:DC27">DA10+DB10</f>
        <v>0</v>
      </c>
      <c r="DD10" s="19">
        <f aca="true" t="shared" si="68" ref="DD10:DD27">DB$6*$R10</f>
        <v>0</v>
      </c>
      <c r="DE10" s="19">
        <f t="shared" si="15"/>
        <v>0</v>
      </c>
      <c r="DF10" s="18"/>
      <c r="DG10" s="18">
        <f aca="true" t="shared" si="69" ref="DG10:DH27">O10*2.38279/100</f>
        <v>0</v>
      </c>
      <c r="DH10" s="18">
        <f t="shared" si="69"/>
        <v>0</v>
      </c>
      <c r="DI10" s="18">
        <f aca="true" t="shared" si="70" ref="DI10:DI27">DG10+DH10</f>
        <v>0</v>
      </c>
      <c r="DJ10" s="19">
        <f aca="true" t="shared" si="71" ref="DJ10:DJ27">DH$6*$R10</f>
        <v>0</v>
      </c>
      <c r="DK10" s="19">
        <f t="shared" si="16"/>
        <v>0</v>
      </c>
      <c r="DL10" s="18"/>
      <c r="DM10" s="67">
        <f aca="true" t="shared" si="72" ref="DM10:DN27">O10*1.83593/100</f>
        <v>0</v>
      </c>
      <c r="DN10" s="67">
        <f t="shared" si="72"/>
        <v>0</v>
      </c>
      <c r="DO10" s="67">
        <f aca="true" t="shared" si="73" ref="DO10:DO27">DM10+DN10</f>
        <v>0</v>
      </c>
      <c r="DP10" s="68">
        <f aca="true" t="shared" si="74" ref="DP10:DP27">DN$6*$R10</f>
        <v>0</v>
      </c>
      <c r="DQ10" s="19">
        <f t="shared" si="17"/>
        <v>0</v>
      </c>
      <c r="DR10" s="18"/>
      <c r="DS10" s="18">
        <f aca="true" t="shared" si="75" ref="DS10:DT27">O10*0.00114/100</f>
        <v>0</v>
      </c>
      <c r="DT10" s="18">
        <f t="shared" si="75"/>
        <v>0</v>
      </c>
      <c r="DU10" s="18">
        <f aca="true" t="shared" si="76" ref="DU10:DU27">DS10+DT10</f>
        <v>0</v>
      </c>
      <c r="DV10" s="19">
        <f aca="true" t="shared" si="77" ref="DV10:DV27">DT$6*$R10</f>
        <v>0</v>
      </c>
      <c r="DW10" s="19">
        <f t="shared" si="18"/>
        <v>0</v>
      </c>
      <c r="DX10" s="18"/>
      <c r="DY10" s="18">
        <f aca="true" t="shared" si="78" ref="DY10:DZ27">O10*0.01006/100</f>
        <v>0</v>
      </c>
      <c r="DZ10" s="18">
        <f t="shared" si="78"/>
        <v>0</v>
      </c>
      <c r="EA10" s="18">
        <f aca="true" t="shared" si="79" ref="EA10:EA27">DY10+DZ10</f>
        <v>0</v>
      </c>
      <c r="EB10" s="19">
        <f aca="true" t="shared" si="80" ref="EB10:EB27">DZ$6*$R10</f>
        <v>0</v>
      </c>
      <c r="EC10" s="19">
        <f t="shared" si="19"/>
        <v>0</v>
      </c>
      <c r="ED10" s="18"/>
      <c r="EE10" s="18">
        <f aca="true" t="shared" si="81" ref="EE10:EF27">O10*0.11742/100</f>
        <v>0</v>
      </c>
      <c r="EF10" s="18">
        <f t="shared" si="81"/>
        <v>0</v>
      </c>
      <c r="EG10" s="18">
        <f aca="true" t="shared" si="82" ref="EG10:EG27">EE10+EF10</f>
        <v>0</v>
      </c>
      <c r="EH10" s="19">
        <f aca="true" t="shared" si="83" ref="EH10:EH27">EF$6*$R10</f>
        <v>0</v>
      </c>
      <c r="EI10" s="19">
        <f t="shared" si="20"/>
        <v>0</v>
      </c>
      <c r="EJ10" s="18"/>
      <c r="EK10" s="18">
        <f aca="true" t="shared" si="84" ref="EK10:EL27">O10*0.50913/100</f>
        <v>0</v>
      </c>
      <c r="EL10" s="18">
        <f t="shared" si="84"/>
        <v>0</v>
      </c>
      <c r="EM10" s="18">
        <f aca="true" t="shared" si="85" ref="EM10:EM27">EK10+EL10</f>
        <v>0</v>
      </c>
      <c r="EN10" s="19">
        <f aca="true" t="shared" si="86" ref="EN10:EN27">EL$6*$R10</f>
        <v>0</v>
      </c>
      <c r="EO10" s="19">
        <f t="shared" si="21"/>
        <v>0</v>
      </c>
      <c r="EP10" s="18"/>
      <c r="EQ10" s="18">
        <f aca="true" t="shared" si="87" ref="EQ10:ER27">O10*0.13411/100</f>
        <v>0</v>
      </c>
      <c r="ER10" s="18">
        <f t="shared" si="87"/>
        <v>0</v>
      </c>
      <c r="ES10" s="18">
        <f aca="true" t="shared" si="88" ref="ES10:ES27">EQ10+ER10</f>
        <v>0</v>
      </c>
      <c r="ET10" s="19">
        <f aca="true" t="shared" si="89" ref="ET10:ET27">ER$6*$R10</f>
        <v>0</v>
      </c>
      <c r="EU10" s="19">
        <f t="shared" si="22"/>
        <v>0</v>
      </c>
      <c r="EV10" s="18"/>
      <c r="EW10" s="18">
        <f aca="true" t="shared" si="90" ref="EW10:EX27">O10*2.82949/100</f>
        <v>0</v>
      </c>
      <c r="EX10" s="18">
        <f t="shared" si="90"/>
        <v>0</v>
      </c>
      <c r="EY10" s="18">
        <f aca="true" t="shared" si="91" ref="EY10:EY27">EW10+EX10</f>
        <v>0</v>
      </c>
      <c r="EZ10" s="19">
        <f aca="true" t="shared" si="92" ref="EZ10:EZ27">EX$6*$R10</f>
        <v>0</v>
      </c>
      <c r="FA10" s="19">
        <f t="shared" si="23"/>
        <v>0</v>
      </c>
      <c r="FB10" s="18"/>
      <c r="FC10" s="18">
        <f aca="true" t="shared" si="93" ref="FC10:FD27">O10*17.82682/100</f>
        <v>0</v>
      </c>
      <c r="FD10" s="18">
        <f t="shared" si="93"/>
        <v>0</v>
      </c>
      <c r="FE10" s="18">
        <f aca="true" t="shared" si="94" ref="FE10:FE27">FC10+FD10</f>
        <v>0</v>
      </c>
      <c r="FF10" s="19">
        <f aca="true" t="shared" si="95" ref="FF10:FF27">FD$6*$R10</f>
        <v>0</v>
      </c>
      <c r="FG10" s="19">
        <f t="shared" si="24"/>
        <v>0</v>
      </c>
      <c r="FH10" s="18"/>
      <c r="FI10" s="18">
        <f aca="true" t="shared" si="96" ref="FI10:FJ27">O10*0.74536/100</f>
        <v>0</v>
      </c>
      <c r="FJ10" s="18">
        <f t="shared" si="96"/>
        <v>0</v>
      </c>
      <c r="FK10" s="18">
        <f aca="true" t="shared" si="97" ref="FK10:FK27">FI10+FJ10</f>
        <v>0</v>
      </c>
      <c r="FL10" s="19">
        <f aca="true" t="shared" si="98" ref="FL10:FL27">FJ$6*$R10</f>
        <v>0</v>
      </c>
      <c r="FM10" s="19">
        <f t="shared" si="25"/>
        <v>0</v>
      </c>
      <c r="FN10" s="18"/>
      <c r="FO10" s="25"/>
      <c r="FP10" s="18"/>
      <c r="FQ10" s="18"/>
      <c r="FR10" s="18"/>
      <c r="FS10" s="19">
        <f t="shared" si="26"/>
        <v>0</v>
      </c>
    </row>
    <row r="11" spans="1:175" ht="12">
      <c r="A11" s="2">
        <v>41730</v>
      </c>
      <c r="C11" s="19"/>
      <c r="D11" s="19"/>
      <c r="E11" s="19"/>
      <c r="F11" s="19"/>
      <c r="G11" s="19"/>
      <c r="K11" s="79">
        <f t="shared" si="27"/>
        <v>0</v>
      </c>
      <c r="O11" s="19"/>
      <c r="P11" s="19"/>
      <c r="Q11" s="19">
        <f t="shared" si="0"/>
        <v>0</v>
      </c>
      <c r="R11" s="19"/>
      <c r="S11" s="19"/>
      <c r="T11" s="19"/>
      <c r="U11" s="54">
        <f>'2012A Academic'!I11</f>
        <v>0</v>
      </c>
      <c r="V11" s="19">
        <f>'2012A Academic'!J11</f>
        <v>0</v>
      </c>
      <c r="W11" s="19">
        <f t="shared" si="1"/>
        <v>0</v>
      </c>
      <c r="X11" s="19">
        <f>'2012A Academic'!L11</f>
        <v>0</v>
      </c>
      <c r="Y11" s="19">
        <f>'2012A Academic'!M11</f>
        <v>0</v>
      </c>
      <c r="Z11" s="19"/>
      <c r="AA11" s="18">
        <f>AG11+AM11+AS11+AY11+BE11+BK11+BQ11+BW11+CC11+CI11+CO11+CU11+DA11+DG11+DM11+DS11+DY11+EE11+EK11+EQ11+EW11+FC11+FI11+FO11</f>
        <v>0</v>
      </c>
      <c r="AB11" s="18">
        <f t="shared" si="28"/>
        <v>0</v>
      </c>
      <c r="AC11" s="18">
        <f t="shared" si="29"/>
        <v>0</v>
      </c>
      <c r="AD11" s="18">
        <f t="shared" si="2"/>
        <v>0</v>
      </c>
      <c r="AE11" s="18">
        <f t="shared" si="2"/>
        <v>0</v>
      </c>
      <c r="AG11" s="18">
        <f t="shared" si="30"/>
        <v>0</v>
      </c>
      <c r="AH11" s="18">
        <f t="shared" si="30"/>
        <v>0</v>
      </c>
      <c r="AI11" s="18">
        <f t="shared" si="31"/>
        <v>0</v>
      </c>
      <c r="AJ11" s="19">
        <f t="shared" si="32"/>
        <v>0</v>
      </c>
      <c r="AK11" s="19">
        <f t="shared" si="3"/>
        <v>0</v>
      </c>
      <c r="AL11" s="18"/>
      <c r="AM11" s="18">
        <f t="shared" si="33"/>
        <v>0</v>
      </c>
      <c r="AN11" s="18">
        <f t="shared" si="33"/>
        <v>0</v>
      </c>
      <c r="AO11" s="18">
        <f t="shared" si="34"/>
        <v>0</v>
      </c>
      <c r="AP11" s="19">
        <f t="shared" si="35"/>
        <v>0</v>
      </c>
      <c r="AQ11" s="19">
        <f t="shared" si="4"/>
        <v>0</v>
      </c>
      <c r="AR11" s="18"/>
      <c r="AS11" s="18">
        <f t="shared" si="36"/>
        <v>0</v>
      </c>
      <c r="AT11" s="18">
        <f t="shared" si="36"/>
        <v>0</v>
      </c>
      <c r="AU11" s="18">
        <f t="shared" si="37"/>
        <v>0</v>
      </c>
      <c r="AV11" s="19">
        <f t="shared" si="38"/>
        <v>0</v>
      </c>
      <c r="AW11" s="19">
        <f t="shared" si="5"/>
        <v>0</v>
      </c>
      <c r="AX11" s="18"/>
      <c r="AY11" s="18">
        <f t="shared" si="39"/>
        <v>0</v>
      </c>
      <c r="AZ11" s="18">
        <f t="shared" si="39"/>
        <v>0</v>
      </c>
      <c r="BA11" s="18">
        <f t="shared" si="40"/>
        <v>0</v>
      </c>
      <c r="BB11" s="19">
        <f t="shared" si="41"/>
        <v>0</v>
      </c>
      <c r="BC11" s="19">
        <f t="shared" si="6"/>
        <v>0</v>
      </c>
      <c r="BD11" s="18"/>
      <c r="BE11" s="18">
        <f t="shared" si="42"/>
        <v>0</v>
      </c>
      <c r="BF11" s="18">
        <f t="shared" si="42"/>
        <v>0</v>
      </c>
      <c r="BG11" s="18">
        <f t="shared" si="43"/>
        <v>0</v>
      </c>
      <c r="BH11" s="19">
        <f t="shared" si="44"/>
        <v>0</v>
      </c>
      <c r="BI11" s="19">
        <f t="shared" si="7"/>
        <v>0</v>
      </c>
      <c r="BJ11" s="18"/>
      <c r="BK11" s="18">
        <f t="shared" si="45"/>
        <v>0</v>
      </c>
      <c r="BL11" s="18">
        <f t="shared" si="45"/>
        <v>0</v>
      </c>
      <c r="BM11" s="18">
        <f t="shared" si="46"/>
        <v>0</v>
      </c>
      <c r="BN11" s="19">
        <f t="shared" si="47"/>
        <v>0</v>
      </c>
      <c r="BO11" s="19">
        <f t="shared" si="8"/>
        <v>0</v>
      </c>
      <c r="BP11" s="18"/>
      <c r="BQ11" s="18">
        <f t="shared" si="48"/>
        <v>0</v>
      </c>
      <c r="BR11" s="18">
        <f t="shared" si="48"/>
        <v>0</v>
      </c>
      <c r="BS11" s="18">
        <f t="shared" si="49"/>
        <v>0</v>
      </c>
      <c r="BT11" s="19">
        <f t="shared" si="50"/>
        <v>0</v>
      </c>
      <c r="BU11" s="19">
        <f t="shared" si="9"/>
        <v>0</v>
      </c>
      <c r="BV11" s="18"/>
      <c r="BW11" s="18">
        <f t="shared" si="51"/>
        <v>0</v>
      </c>
      <c r="BX11" s="18">
        <f t="shared" si="51"/>
        <v>0</v>
      </c>
      <c r="BY11" s="18">
        <f t="shared" si="52"/>
        <v>0</v>
      </c>
      <c r="BZ11" s="19">
        <f t="shared" si="53"/>
        <v>0</v>
      </c>
      <c r="CA11" s="19">
        <f t="shared" si="10"/>
        <v>0</v>
      </c>
      <c r="CB11" s="18"/>
      <c r="CC11" s="18">
        <f t="shared" si="54"/>
        <v>0</v>
      </c>
      <c r="CD11" s="18">
        <f t="shared" si="54"/>
        <v>0</v>
      </c>
      <c r="CE11" s="18">
        <f t="shared" si="55"/>
        <v>0</v>
      </c>
      <c r="CF11" s="19">
        <f t="shared" si="56"/>
        <v>0</v>
      </c>
      <c r="CG11" s="19">
        <f t="shared" si="11"/>
        <v>0</v>
      </c>
      <c r="CH11" s="18"/>
      <c r="CI11" s="18">
        <f t="shared" si="57"/>
        <v>0</v>
      </c>
      <c r="CJ11" s="18">
        <f t="shared" si="57"/>
        <v>0</v>
      </c>
      <c r="CK11" s="18">
        <f t="shared" si="58"/>
        <v>0</v>
      </c>
      <c r="CL11" s="19">
        <f t="shared" si="59"/>
        <v>0</v>
      </c>
      <c r="CM11" s="19">
        <f t="shared" si="12"/>
        <v>0</v>
      </c>
      <c r="CN11" s="18"/>
      <c r="CO11" s="18">
        <f t="shared" si="60"/>
        <v>0</v>
      </c>
      <c r="CP11" s="18">
        <f t="shared" si="60"/>
        <v>0</v>
      </c>
      <c r="CQ11" s="18">
        <f t="shared" si="61"/>
        <v>0</v>
      </c>
      <c r="CR11" s="19">
        <f t="shared" si="62"/>
        <v>0</v>
      </c>
      <c r="CS11" s="19">
        <f t="shared" si="13"/>
        <v>0</v>
      </c>
      <c r="CT11" s="18"/>
      <c r="CU11" s="18">
        <f t="shared" si="63"/>
        <v>0</v>
      </c>
      <c r="CV11" s="18">
        <f t="shared" si="63"/>
        <v>0</v>
      </c>
      <c r="CW11" s="18">
        <f t="shared" si="64"/>
        <v>0</v>
      </c>
      <c r="CX11" s="19">
        <f t="shared" si="65"/>
        <v>0</v>
      </c>
      <c r="CY11" s="19">
        <f t="shared" si="14"/>
        <v>0</v>
      </c>
      <c r="CZ11" s="18"/>
      <c r="DA11" s="18">
        <f t="shared" si="66"/>
        <v>0</v>
      </c>
      <c r="DB11" s="18">
        <f t="shared" si="66"/>
        <v>0</v>
      </c>
      <c r="DC11" s="18">
        <f t="shared" si="67"/>
        <v>0</v>
      </c>
      <c r="DD11" s="19">
        <f t="shared" si="68"/>
        <v>0</v>
      </c>
      <c r="DE11" s="19">
        <f t="shared" si="15"/>
        <v>0</v>
      </c>
      <c r="DF11" s="18"/>
      <c r="DG11" s="18">
        <f t="shared" si="69"/>
        <v>0</v>
      </c>
      <c r="DH11" s="18">
        <f t="shared" si="69"/>
        <v>0</v>
      </c>
      <c r="DI11" s="18">
        <f t="shared" si="70"/>
        <v>0</v>
      </c>
      <c r="DJ11" s="19">
        <f t="shared" si="71"/>
        <v>0</v>
      </c>
      <c r="DK11" s="19">
        <f t="shared" si="16"/>
        <v>0</v>
      </c>
      <c r="DL11" s="18"/>
      <c r="DM11" s="67">
        <f t="shared" si="72"/>
        <v>0</v>
      </c>
      <c r="DN11" s="67">
        <f t="shared" si="72"/>
        <v>0</v>
      </c>
      <c r="DO11" s="67">
        <f t="shared" si="73"/>
        <v>0</v>
      </c>
      <c r="DP11" s="68">
        <f t="shared" si="74"/>
        <v>0</v>
      </c>
      <c r="DQ11" s="19">
        <f t="shared" si="17"/>
        <v>0</v>
      </c>
      <c r="DR11" s="18"/>
      <c r="DS11" s="18">
        <f t="shared" si="75"/>
        <v>0</v>
      </c>
      <c r="DT11" s="18">
        <f t="shared" si="75"/>
        <v>0</v>
      </c>
      <c r="DU11" s="18">
        <f t="shared" si="76"/>
        <v>0</v>
      </c>
      <c r="DV11" s="19">
        <f t="shared" si="77"/>
        <v>0</v>
      </c>
      <c r="DW11" s="19">
        <f t="shared" si="18"/>
        <v>0</v>
      </c>
      <c r="DX11" s="18"/>
      <c r="DY11" s="18">
        <f t="shared" si="78"/>
        <v>0</v>
      </c>
      <c r="DZ11" s="18">
        <f t="shared" si="78"/>
        <v>0</v>
      </c>
      <c r="EA11" s="18">
        <f t="shared" si="79"/>
        <v>0</v>
      </c>
      <c r="EB11" s="19">
        <f t="shared" si="80"/>
        <v>0</v>
      </c>
      <c r="EC11" s="19">
        <f t="shared" si="19"/>
        <v>0</v>
      </c>
      <c r="ED11" s="18"/>
      <c r="EE11" s="18">
        <f t="shared" si="81"/>
        <v>0</v>
      </c>
      <c r="EF11" s="18">
        <f t="shared" si="81"/>
        <v>0</v>
      </c>
      <c r="EG11" s="18">
        <f t="shared" si="82"/>
        <v>0</v>
      </c>
      <c r="EH11" s="19">
        <f t="shared" si="83"/>
        <v>0</v>
      </c>
      <c r="EI11" s="19">
        <f t="shared" si="20"/>
        <v>0</v>
      </c>
      <c r="EJ11" s="18"/>
      <c r="EK11" s="18">
        <f t="shared" si="84"/>
        <v>0</v>
      </c>
      <c r="EL11" s="18">
        <f t="shared" si="84"/>
        <v>0</v>
      </c>
      <c r="EM11" s="18">
        <f t="shared" si="85"/>
        <v>0</v>
      </c>
      <c r="EN11" s="19">
        <f t="shared" si="86"/>
        <v>0</v>
      </c>
      <c r="EO11" s="19">
        <f t="shared" si="21"/>
        <v>0</v>
      </c>
      <c r="EP11" s="18"/>
      <c r="EQ11" s="18">
        <f t="shared" si="87"/>
        <v>0</v>
      </c>
      <c r="ER11" s="18">
        <f t="shared" si="87"/>
        <v>0</v>
      </c>
      <c r="ES11" s="18">
        <f t="shared" si="88"/>
        <v>0</v>
      </c>
      <c r="ET11" s="19">
        <f t="shared" si="89"/>
        <v>0</v>
      </c>
      <c r="EU11" s="19">
        <f t="shared" si="22"/>
        <v>0</v>
      </c>
      <c r="EV11" s="18"/>
      <c r="EW11" s="18">
        <f t="shared" si="90"/>
        <v>0</v>
      </c>
      <c r="EX11" s="18">
        <f t="shared" si="90"/>
        <v>0</v>
      </c>
      <c r="EY11" s="18">
        <f t="shared" si="91"/>
        <v>0</v>
      </c>
      <c r="EZ11" s="19">
        <f t="shared" si="92"/>
        <v>0</v>
      </c>
      <c r="FA11" s="19">
        <f t="shared" si="23"/>
        <v>0</v>
      </c>
      <c r="FB11" s="18"/>
      <c r="FC11" s="18">
        <f t="shared" si="93"/>
        <v>0</v>
      </c>
      <c r="FD11" s="18">
        <f t="shared" si="93"/>
        <v>0</v>
      </c>
      <c r="FE11" s="18">
        <f t="shared" si="94"/>
        <v>0</v>
      </c>
      <c r="FF11" s="19">
        <f t="shared" si="95"/>
        <v>0</v>
      </c>
      <c r="FG11" s="19">
        <f t="shared" si="24"/>
        <v>0</v>
      </c>
      <c r="FH11" s="18"/>
      <c r="FI11" s="18">
        <f t="shared" si="96"/>
        <v>0</v>
      </c>
      <c r="FJ11" s="18">
        <f t="shared" si="96"/>
        <v>0</v>
      </c>
      <c r="FK11" s="18">
        <f t="shared" si="97"/>
        <v>0</v>
      </c>
      <c r="FL11" s="19">
        <f t="shared" si="98"/>
        <v>0</v>
      </c>
      <c r="FM11" s="19">
        <f t="shared" si="25"/>
        <v>0</v>
      </c>
      <c r="FN11" s="18"/>
      <c r="FO11" s="25"/>
      <c r="FP11" s="18"/>
      <c r="FQ11" s="18"/>
      <c r="FR11" s="18"/>
      <c r="FS11" s="19">
        <f t="shared" si="26"/>
        <v>0</v>
      </c>
    </row>
    <row r="12" spans="1:175" ht="12">
      <c r="A12" s="2">
        <v>41913</v>
      </c>
      <c r="C12" s="19"/>
      <c r="D12" s="19"/>
      <c r="E12" s="19"/>
      <c r="F12" s="19"/>
      <c r="G12" s="19"/>
      <c r="K12" s="79">
        <f t="shared" si="27"/>
        <v>0</v>
      </c>
      <c r="O12" s="19"/>
      <c r="P12" s="19"/>
      <c r="Q12" s="19">
        <f t="shared" si="0"/>
        <v>0</v>
      </c>
      <c r="R12" s="19"/>
      <c r="S12" s="19"/>
      <c r="T12" s="19"/>
      <c r="U12" s="54">
        <f>'2012A Academic'!I12</f>
        <v>0</v>
      </c>
      <c r="V12" s="19">
        <f>'2012A Academic'!J12</f>
        <v>0</v>
      </c>
      <c r="W12" s="19">
        <f t="shared" si="1"/>
        <v>0</v>
      </c>
      <c r="X12" s="19">
        <f>'2012A Academic'!L12</f>
        <v>0</v>
      </c>
      <c r="Y12" s="19">
        <f>'2012A Academic'!M12</f>
        <v>0</v>
      </c>
      <c r="Z12" s="19"/>
      <c r="AB12" s="18">
        <f t="shared" si="28"/>
        <v>0</v>
      </c>
      <c r="AC12" s="18">
        <f t="shared" si="29"/>
        <v>0</v>
      </c>
      <c r="AD12" s="18">
        <f t="shared" si="2"/>
        <v>0</v>
      </c>
      <c r="AE12" s="18">
        <f t="shared" si="2"/>
        <v>0</v>
      </c>
      <c r="AG12" s="18">
        <f t="shared" si="30"/>
        <v>0</v>
      </c>
      <c r="AH12" s="18">
        <f t="shared" si="30"/>
        <v>0</v>
      </c>
      <c r="AI12" s="18">
        <f t="shared" si="31"/>
        <v>0</v>
      </c>
      <c r="AJ12" s="19">
        <f t="shared" si="32"/>
        <v>0</v>
      </c>
      <c r="AK12" s="19">
        <f t="shared" si="3"/>
        <v>0</v>
      </c>
      <c r="AL12" s="18"/>
      <c r="AM12" s="18">
        <f t="shared" si="33"/>
        <v>0</v>
      </c>
      <c r="AN12" s="18">
        <f t="shared" si="33"/>
        <v>0</v>
      </c>
      <c r="AO12" s="18">
        <f t="shared" si="34"/>
        <v>0</v>
      </c>
      <c r="AP12" s="19">
        <f t="shared" si="35"/>
        <v>0</v>
      </c>
      <c r="AQ12" s="19">
        <f t="shared" si="4"/>
        <v>0</v>
      </c>
      <c r="AR12" s="18"/>
      <c r="AS12" s="18">
        <f t="shared" si="36"/>
        <v>0</v>
      </c>
      <c r="AT12" s="18">
        <f t="shared" si="36"/>
        <v>0</v>
      </c>
      <c r="AU12" s="18">
        <f t="shared" si="37"/>
        <v>0</v>
      </c>
      <c r="AV12" s="19">
        <f t="shared" si="38"/>
        <v>0</v>
      </c>
      <c r="AW12" s="19">
        <f t="shared" si="5"/>
        <v>0</v>
      </c>
      <c r="AX12" s="18"/>
      <c r="AY12" s="18">
        <f t="shared" si="39"/>
        <v>0</v>
      </c>
      <c r="AZ12" s="18">
        <f t="shared" si="39"/>
        <v>0</v>
      </c>
      <c r="BA12" s="18">
        <f t="shared" si="40"/>
        <v>0</v>
      </c>
      <c r="BB12" s="19">
        <f t="shared" si="41"/>
        <v>0</v>
      </c>
      <c r="BC12" s="19">
        <f t="shared" si="6"/>
        <v>0</v>
      </c>
      <c r="BD12" s="18"/>
      <c r="BE12" s="18">
        <f t="shared" si="42"/>
        <v>0</v>
      </c>
      <c r="BF12" s="18">
        <f t="shared" si="42"/>
        <v>0</v>
      </c>
      <c r="BG12" s="18">
        <f t="shared" si="43"/>
        <v>0</v>
      </c>
      <c r="BH12" s="19">
        <f t="shared" si="44"/>
        <v>0</v>
      </c>
      <c r="BI12" s="19">
        <f t="shared" si="7"/>
        <v>0</v>
      </c>
      <c r="BJ12" s="18"/>
      <c r="BK12" s="18">
        <f t="shared" si="45"/>
        <v>0</v>
      </c>
      <c r="BL12" s="18">
        <f t="shared" si="45"/>
        <v>0</v>
      </c>
      <c r="BM12" s="18">
        <f t="shared" si="46"/>
        <v>0</v>
      </c>
      <c r="BN12" s="19">
        <f t="shared" si="47"/>
        <v>0</v>
      </c>
      <c r="BO12" s="19">
        <f t="shared" si="8"/>
        <v>0</v>
      </c>
      <c r="BP12" s="18"/>
      <c r="BQ12" s="18">
        <f t="shared" si="48"/>
        <v>0</v>
      </c>
      <c r="BR12" s="18">
        <f t="shared" si="48"/>
        <v>0</v>
      </c>
      <c r="BS12" s="18">
        <f t="shared" si="49"/>
        <v>0</v>
      </c>
      <c r="BT12" s="19">
        <f t="shared" si="50"/>
        <v>0</v>
      </c>
      <c r="BU12" s="19">
        <f t="shared" si="9"/>
        <v>0</v>
      </c>
      <c r="BV12" s="18"/>
      <c r="BW12" s="18">
        <f t="shared" si="51"/>
        <v>0</v>
      </c>
      <c r="BX12" s="18">
        <f t="shared" si="51"/>
        <v>0</v>
      </c>
      <c r="BY12" s="18">
        <f t="shared" si="52"/>
        <v>0</v>
      </c>
      <c r="BZ12" s="19">
        <f t="shared" si="53"/>
        <v>0</v>
      </c>
      <c r="CA12" s="19">
        <f t="shared" si="10"/>
        <v>0</v>
      </c>
      <c r="CB12" s="18"/>
      <c r="CC12" s="18">
        <f t="shared" si="54"/>
        <v>0</v>
      </c>
      <c r="CD12" s="18">
        <f t="shared" si="54"/>
        <v>0</v>
      </c>
      <c r="CE12" s="18">
        <f t="shared" si="55"/>
        <v>0</v>
      </c>
      <c r="CF12" s="19">
        <f t="shared" si="56"/>
        <v>0</v>
      </c>
      <c r="CG12" s="19">
        <f t="shared" si="11"/>
        <v>0</v>
      </c>
      <c r="CH12" s="18"/>
      <c r="CI12" s="18">
        <f t="shared" si="57"/>
        <v>0</v>
      </c>
      <c r="CJ12" s="18">
        <f t="shared" si="57"/>
        <v>0</v>
      </c>
      <c r="CK12" s="18">
        <f t="shared" si="58"/>
        <v>0</v>
      </c>
      <c r="CL12" s="19">
        <f t="shared" si="59"/>
        <v>0</v>
      </c>
      <c r="CM12" s="19">
        <f t="shared" si="12"/>
        <v>0</v>
      </c>
      <c r="CN12" s="18"/>
      <c r="CO12" s="18">
        <f t="shared" si="60"/>
        <v>0</v>
      </c>
      <c r="CP12" s="18">
        <f t="shared" si="60"/>
        <v>0</v>
      </c>
      <c r="CQ12" s="18">
        <f t="shared" si="61"/>
        <v>0</v>
      </c>
      <c r="CR12" s="19">
        <f t="shared" si="62"/>
        <v>0</v>
      </c>
      <c r="CS12" s="19">
        <f t="shared" si="13"/>
        <v>0</v>
      </c>
      <c r="CT12" s="18"/>
      <c r="CU12" s="18">
        <f t="shared" si="63"/>
        <v>0</v>
      </c>
      <c r="CV12" s="18">
        <f t="shared" si="63"/>
        <v>0</v>
      </c>
      <c r="CW12" s="18">
        <f t="shared" si="64"/>
        <v>0</v>
      </c>
      <c r="CX12" s="19">
        <f t="shared" si="65"/>
        <v>0</v>
      </c>
      <c r="CY12" s="19">
        <f t="shared" si="14"/>
        <v>0</v>
      </c>
      <c r="CZ12" s="18"/>
      <c r="DA12" s="18">
        <f t="shared" si="66"/>
        <v>0</v>
      </c>
      <c r="DB12" s="18">
        <f t="shared" si="66"/>
        <v>0</v>
      </c>
      <c r="DC12" s="18">
        <f t="shared" si="67"/>
        <v>0</v>
      </c>
      <c r="DD12" s="19">
        <f t="shared" si="68"/>
        <v>0</v>
      </c>
      <c r="DE12" s="19">
        <f t="shared" si="15"/>
        <v>0</v>
      </c>
      <c r="DF12" s="18"/>
      <c r="DG12" s="18">
        <f t="shared" si="69"/>
        <v>0</v>
      </c>
      <c r="DH12" s="18">
        <f t="shared" si="69"/>
        <v>0</v>
      </c>
      <c r="DI12" s="18">
        <f t="shared" si="70"/>
        <v>0</v>
      </c>
      <c r="DJ12" s="19">
        <f t="shared" si="71"/>
        <v>0</v>
      </c>
      <c r="DK12" s="19">
        <f t="shared" si="16"/>
        <v>0</v>
      </c>
      <c r="DL12" s="18"/>
      <c r="DM12" s="67">
        <f t="shared" si="72"/>
        <v>0</v>
      </c>
      <c r="DN12" s="67">
        <f t="shared" si="72"/>
        <v>0</v>
      </c>
      <c r="DO12" s="67">
        <f t="shared" si="73"/>
        <v>0</v>
      </c>
      <c r="DP12" s="68">
        <f t="shared" si="74"/>
        <v>0</v>
      </c>
      <c r="DQ12" s="19">
        <f t="shared" si="17"/>
        <v>0</v>
      </c>
      <c r="DR12" s="18"/>
      <c r="DS12" s="18">
        <f t="shared" si="75"/>
        <v>0</v>
      </c>
      <c r="DT12" s="18">
        <f t="shared" si="75"/>
        <v>0</v>
      </c>
      <c r="DU12" s="18">
        <f t="shared" si="76"/>
        <v>0</v>
      </c>
      <c r="DV12" s="19">
        <f t="shared" si="77"/>
        <v>0</v>
      </c>
      <c r="DW12" s="19">
        <f t="shared" si="18"/>
        <v>0</v>
      </c>
      <c r="DX12" s="18"/>
      <c r="DY12" s="18">
        <f t="shared" si="78"/>
        <v>0</v>
      </c>
      <c r="DZ12" s="18">
        <f t="shared" si="78"/>
        <v>0</v>
      </c>
      <c r="EA12" s="18">
        <f t="shared" si="79"/>
        <v>0</v>
      </c>
      <c r="EB12" s="19">
        <f t="shared" si="80"/>
        <v>0</v>
      </c>
      <c r="EC12" s="19">
        <f t="shared" si="19"/>
        <v>0</v>
      </c>
      <c r="ED12" s="18"/>
      <c r="EE12" s="18">
        <f t="shared" si="81"/>
        <v>0</v>
      </c>
      <c r="EF12" s="18">
        <f t="shared" si="81"/>
        <v>0</v>
      </c>
      <c r="EG12" s="18">
        <f t="shared" si="82"/>
        <v>0</v>
      </c>
      <c r="EH12" s="19">
        <f t="shared" si="83"/>
        <v>0</v>
      </c>
      <c r="EI12" s="19">
        <f t="shared" si="20"/>
        <v>0</v>
      </c>
      <c r="EJ12" s="18"/>
      <c r="EK12" s="18">
        <f t="shared" si="84"/>
        <v>0</v>
      </c>
      <c r="EL12" s="18">
        <f t="shared" si="84"/>
        <v>0</v>
      </c>
      <c r="EM12" s="18">
        <f t="shared" si="85"/>
        <v>0</v>
      </c>
      <c r="EN12" s="19">
        <f t="shared" si="86"/>
        <v>0</v>
      </c>
      <c r="EO12" s="19">
        <f t="shared" si="21"/>
        <v>0</v>
      </c>
      <c r="EP12" s="18"/>
      <c r="EQ12" s="18">
        <f t="shared" si="87"/>
        <v>0</v>
      </c>
      <c r="ER12" s="18">
        <f t="shared" si="87"/>
        <v>0</v>
      </c>
      <c r="ES12" s="18">
        <f t="shared" si="88"/>
        <v>0</v>
      </c>
      <c r="ET12" s="19">
        <f t="shared" si="89"/>
        <v>0</v>
      </c>
      <c r="EU12" s="19">
        <f t="shared" si="22"/>
        <v>0</v>
      </c>
      <c r="EV12" s="18"/>
      <c r="EW12" s="18">
        <f t="shared" si="90"/>
        <v>0</v>
      </c>
      <c r="EX12" s="18">
        <f t="shared" si="90"/>
        <v>0</v>
      </c>
      <c r="EY12" s="18">
        <f t="shared" si="91"/>
        <v>0</v>
      </c>
      <c r="EZ12" s="19">
        <f t="shared" si="92"/>
        <v>0</v>
      </c>
      <c r="FA12" s="19">
        <f t="shared" si="23"/>
        <v>0</v>
      </c>
      <c r="FB12" s="18"/>
      <c r="FC12" s="18">
        <f t="shared" si="93"/>
        <v>0</v>
      </c>
      <c r="FD12" s="18">
        <f t="shared" si="93"/>
        <v>0</v>
      </c>
      <c r="FE12" s="18">
        <f t="shared" si="94"/>
        <v>0</v>
      </c>
      <c r="FF12" s="19">
        <f t="shared" si="95"/>
        <v>0</v>
      </c>
      <c r="FG12" s="19">
        <f t="shared" si="24"/>
        <v>0</v>
      </c>
      <c r="FH12" s="18"/>
      <c r="FI12" s="18">
        <f t="shared" si="96"/>
        <v>0</v>
      </c>
      <c r="FJ12" s="18">
        <f t="shared" si="96"/>
        <v>0</v>
      </c>
      <c r="FK12" s="18">
        <f t="shared" si="97"/>
        <v>0</v>
      </c>
      <c r="FL12" s="19">
        <f t="shared" si="98"/>
        <v>0</v>
      </c>
      <c r="FM12" s="19">
        <f t="shared" si="25"/>
        <v>0</v>
      </c>
      <c r="FN12" s="18"/>
      <c r="FO12" s="25"/>
      <c r="FP12" s="18"/>
      <c r="FQ12" s="18"/>
      <c r="FR12" s="18"/>
      <c r="FS12" s="19">
        <f t="shared" si="26"/>
        <v>0</v>
      </c>
    </row>
    <row r="13" spans="1:175" ht="12">
      <c r="A13" s="2">
        <v>42095</v>
      </c>
      <c r="C13" s="19"/>
      <c r="D13" s="19"/>
      <c r="E13" s="19"/>
      <c r="F13" s="19"/>
      <c r="G13" s="19"/>
      <c r="K13" s="79">
        <f t="shared" si="27"/>
        <v>0</v>
      </c>
      <c r="O13" s="19"/>
      <c r="P13" s="19"/>
      <c r="Q13" s="19">
        <f t="shared" si="0"/>
        <v>0</v>
      </c>
      <c r="R13" s="19"/>
      <c r="S13" s="19"/>
      <c r="T13" s="19"/>
      <c r="U13" s="54">
        <f>'2012A Academic'!I13</f>
        <v>0</v>
      </c>
      <c r="V13" s="19">
        <f>'2012A Academic'!J13</f>
        <v>0</v>
      </c>
      <c r="W13" s="19">
        <f t="shared" si="1"/>
        <v>0</v>
      </c>
      <c r="X13" s="19">
        <f>'2012A Academic'!L13</f>
        <v>0</v>
      </c>
      <c r="Y13" s="19">
        <f>'2012A Academic'!M13</f>
        <v>0</v>
      </c>
      <c r="Z13" s="19"/>
      <c r="AA13" s="18">
        <f>AG13+AM13+AS13+AY13+BE13+BK13+BQ13+BW13+CC13+CI13+CO13+CU13+DA13+DG13+DM13+DS13+DY13+EE13+EK13+EQ13+EW13+FC13+FI13+FO13</f>
        <v>0</v>
      </c>
      <c r="AB13" s="18">
        <f t="shared" si="28"/>
        <v>0</v>
      </c>
      <c r="AC13" s="18">
        <f t="shared" si="29"/>
        <v>0</v>
      </c>
      <c r="AD13" s="18">
        <f t="shared" si="2"/>
        <v>0</v>
      </c>
      <c r="AE13" s="18">
        <f t="shared" si="2"/>
        <v>0</v>
      </c>
      <c r="AG13" s="18">
        <f t="shared" si="30"/>
        <v>0</v>
      </c>
      <c r="AH13" s="18">
        <f t="shared" si="30"/>
        <v>0</v>
      </c>
      <c r="AI13" s="18">
        <f t="shared" si="31"/>
        <v>0</v>
      </c>
      <c r="AJ13" s="19">
        <f t="shared" si="32"/>
        <v>0</v>
      </c>
      <c r="AK13" s="19">
        <f t="shared" si="3"/>
        <v>0</v>
      </c>
      <c r="AL13" s="18"/>
      <c r="AM13" s="18">
        <f t="shared" si="33"/>
        <v>0</v>
      </c>
      <c r="AN13" s="18">
        <f t="shared" si="33"/>
        <v>0</v>
      </c>
      <c r="AO13" s="18">
        <f t="shared" si="34"/>
        <v>0</v>
      </c>
      <c r="AP13" s="19">
        <f t="shared" si="35"/>
        <v>0</v>
      </c>
      <c r="AQ13" s="19">
        <f t="shared" si="4"/>
        <v>0</v>
      </c>
      <c r="AR13" s="18"/>
      <c r="AS13" s="18">
        <f t="shared" si="36"/>
        <v>0</v>
      </c>
      <c r="AT13" s="18">
        <f t="shared" si="36"/>
        <v>0</v>
      </c>
      <c r="AU13" s="18">
        <f t="shared" si="37"/>
        <v>0</v>
      </c>
      <c r="AV13" s="19">
        <f t="shared" si="38"/>
        <v>0</v>
      </c>
      <c r="AW13" s="19">
        <f t="shared" si="5"/>
        <v>0</v>
      </c>
      <c r="AX13" s="18"/>
      <c r="AY13" s="18">
        <f t="shared" si="39"/>
        <v>0</v>
      </c>
      <c r="AZ13" s="18">
        <f t="shared" si="39"/>
        <v>0</v>
      </c>
      <c r="BA13" s="18">
        <f t="shared" si="40"/>
        <v>0</v>
      </c>
      <c r="BB13" s="19">
        <f t="shared" si="41"/>
        <v>0</v>
      </c>
      <c r="BC13" s="19">
        <f t="shared" si="6"/>
        <v>0</v>
      </c>
      <c r="BD13" s="18"/>
      <c r="BE13" s="18">
        <f t="shared" si="42"/>
        <v>0</v>
      </c>
      <c r="BF13" s="18">
        <f t="shared" si="42"/>
        <v>0</v>
      </c>
      <c r="BG13" s="18">
        <f t="shared" si="43"/>
        <v>0</v>
      </c>
      <c r="BH13" s="19">
        <f t="shared" si="44"/>
        <v>0</v>
      </c>
      <c r="BI13" s="19">
        <f t="shared" si="7"/>
        <v>0</v>
      </c>
      <c r="BJ13" s="18"/>
      <c r="BK13" s="18">
        <f t="shared" si="45"/>
        <v>0</v>
      </c>
      <c r="BL13" s="18">
        <f t="shared" si="45"/>
        <v>0</v>
      </c>
      <c r="BM13" s="18">
        <f t="shared" si="46"/>
        <v>0</v>
      </c>
      <c r="BN13" s="19">
        <f t="shared" si="47"/>
        <v>0</v>
      </c>
      <c r="BO13" s="19">
        <f t="shared" si="8"/>
        <v>0</v>
      </c>
      <c r="BP13" s="18"/>
      <c r="BQ13" s="18">
        <f t="shared" si="48"/>
        <v>0</v>
      </c>
      <c r="BR13" s="18">
        <f t="shared" si="48"/>
        <v>0</v>
      </c>
      <c r="BS13" s="18">
        <f t="shared" si="49"/>
        <v>0</v>
      </c>
      <c r="BT13" s="19">
        <f t="shared" si="50"/>
        <v>0</v>
      </c>
      <c r="BU13" s="19">
        <f t="shared" si="9"/>
        <v>0</v>
      </c>
      <c r="BV13" s="18"/>
      <c r="BW13" s="18">
        <f t="shared" si="51"/>
        <v>0</v>
      </c>
      <c r="BX13" s="18">
        <f t="shared" si="51"/>
        <v>0</v>
      </c>
      <c r="BY13" s="18">
        <f t="shared" si="52"/>
        <v>0</v>
      </c>
      <c r="BZ13" s="19">
        <f t="shared" si="53"/>
        <v>0</v>
      </c>
      <c r="CA13" s="19">
        <f t="shared" si="10"/>
        <v>0</v>
      </c>
      <c r="CB13" s="18"/>
      <c r="CC13" s="18">
        <f t="shared" si="54"/>
        <v>0</v>
      </c>
      <c r="CD13" s="18">
        <f t="shared" si="54"/>
        <v>0</v>
      </c>
      <c r="CE13" s="18">
        <f t="shared" si="55"/>
        <v>0</v>
      </c>
      <c r="CF13" s="19">
        <f t="shared" si="56"/>
        <v>0</v>
      </c>
      <c r="CG13" s="19">
        <f t="shared" si="11"/>
        <v>0</v>
      </c>
      <c r="CH13" s="18"/>
      <c r="CI13" s="18">
        <f t="shared" si="57"/>
        <v>0</v>
      </c>
      <c r="CJ13" s="18">
        <f t="shared" si="57"/>
        <v>0</v>
      </c>
      <c r="CK13" s="18">
        <f t="shared" si="58"/>
        <v>0</v>
      </c>
      <c r="CL13" s="19">
        <f t="shared" si="59"/>
        <v>0</v>
      </c>
      <c r="CM13" s="19">
        <f t="shared" si="12"/>
        <v>0</v>
      </c>
      <c r="CN13" s="18"/>
      <c r="CO13" s="18">
        <f t="shared" si="60"/>
        <v>0</v>
      </c>
      <c r="CP13" s="18">
        <f t="shared" si="60"/>
        <v>0</v>
      </c>
      <c r="CQ13" s="18">
        <f t="shared" si="61"/>
        <v>0</v>
      </c>
      <c r="CR13" s="19">
        <f t="shared" si="62"/>
        <v>0</v>
      </c>
      <c r="CS13" s="19">
        <f t="shared" si="13"/>
        <v>0</v>
      </c>
      <c r="CT13" s="18"/>
      <c r="CU13" s="18">
        <f t="shared" si="63"/>
        <v>0</v>
      </c>
      <c r="CV13" s="18">
        <f t="shared" si="63"/>
        <v>0</v>
      </c>
      <c r="CW13" s="18">
        <f t="shared" si="64"/>
        <v>0</v>
      </c>
      <c r="CX13" s="19">
        <f t="shared" si="65"/>
        <v>0</v>
      </c>
      <c r="CY13" s="19">
        <f t="shared" si="14"/>
        <v>0</v>
      </c>
      <c r="CZ13" s="18"/>
      <c r="DA13" s="18">
        <f t="shared" si="66"/>
        <v>0</v>
      </c>
      <c r="DB13" s="18">
        <f t="shared" si="66"/>
        <v>0</v>
      </c>
      <c r="DC13" s="18">
        <f t="shared" si="67"/>
        <v>0</v>
      </c>
      <c r="DD13" s="19">
        <f t="shared" si="68"/>
        <v>0</v>
      </c>
      <c r="DE13" s="19">
        <f t="shared" si="15"/>
        <v>0</v>
      </c>
      <c r="DF13" s="18"/>
      <c r="DG13" s="18">
        <f t="shared" si="69"/>
        <v>0</v>
      </c>
      <c r="DH13" s="18">
        <f t="shared" si="69"/>
        <v>0</v>
      </c>
      <c r="DI13" s="18">
        <f t="shared" si="70"/>
        <v>0</v>
      </c>
      <c r="DJ13" s="19">
        <f t="shared" si="71"/>
        <v>0</v>
      </c>
      <c r="DK13" s="19">
        <f t="shared" si="16"/>
        <v>0</v>
      </c>
      <c r="DL13" s="18"/>
      <c r="DM13" s="67">
        <f t="shared" si="72"/>
        <v>0</v>
      </c>
      <c r="DN13" s="67">
        <f t="shared" si="72"/>
        <v>0</v>
      </c>
      <c r="DO13" s="67">
        <f t="shared" si="73"/>
        <v>0</v>
      </c>
      <c r="DP13" s="68">
        <f t="shared" si="74"/>
        <v>0</v>
      </c>
      <c r="DQ13" s="19">
        <f t="shared" si="17"/>
        <v>0</v>
      </c>
      <c r="DR13" s="18"/>
      <c r="DS13" s="18">
        <f t="shared" si="75"/>
        <v>0</v>
      </c>
      <c r="DT13" s="18">
        <f t="shared" si="75"/>
        <v>0</v>
      </c>
      <c r="DU13" s="18">
        <f t="shared" si="76"/>
        <v>0</v>
      </c>
      <c r="DV13" s="19">
        <f t="shared" si="77"/>
        <v>0</v>
      </c>
      <c r="DW13" s="19">
        <f t="shared" si="18"/>
        <v>0</v>
      </c>
      <c r="DX13" s="18"/>
      <c r="DY13" s="18">
        <f t="shared" si="78"/>
        <v>0</v>
      </c>
      <c r="DZ13" s="18">
        <f t="shared" si="78"/>
        <v>0</v>
      </c>
      <c r="EA13" s="18">
        <f t="shared" si="79"/>
        <v>0</v>
      </c>
      <c r="EB13" s="19">
        <f t="shared" si="80"/>
        <v>0</v>
      </c>
      <c r="EC13" s="19">
        <f t="shared" si="19"/>
        <v>0</v>
      </c>
      <c r="ED13" s="18"/>
      <c r="EE13" s="18">
        <f t="shared" si="81"/>
        <v>0</v>
      </c>
      <c r="EF13" s="18">
        <f t="shared" si="81"/>
        <v>0</v>
      </c>
      <c r="EG13" s="18">
        <f t="shared" si="82"/>
        <v>0</v>
      </c>
      <c r="EH13" s="19">
        <f t="shared" si="83"/>
        <v>0</v>
      </c>
      <c r="EI13" s="19">
        <f t="shared" si="20"/>
        <v>0</v>
      </c>
      <c r="EJ13" s="18"/>
      <c r="EK13" s="18">
        <f t="shared" si="84"/>
        <v>0</v>
      </c>
      <c r="EL13" s="18">
        <f t="shared" si="84"/>
        <v>0</v>
      </c>
      <c r="EM13" s="18">
        <f t="shared" si="85"/>
        <v>0</v>
      </c>
      <c r="EN13" s="19">
        <f t="shared" si="86"/>
        <v>0</v>
      </c>
      <c r="EO13" s="19">
        <f t="shared" si="21"/>
        <v>0</v>
      </c>
      <c r="EP13" s="18"/>
      <c r="EQ13" s="18">
        <f t="shared" si="87"/>
        <v>0</v>
      </c>
      <c r="ER13" s="18">
        <f t="shared" si="87"/>
        <v>0</v>
      </c>
      <c r="ES13" s="18">
        <f t="shared" si="88"/>
        <v>0</v>
      </c>
      <c r="ET13" s="19">
        <f t="shared" si="89"/>
        <v>0</v>
      </c>
      <c r="EU13" s="19">
        <f t="shared" si="22"/>
        <v>0</v>
      </c>
      <c r="EV13" s="18"/>
      <c r="EW13" s="18">
        <f t="shared" si="90"/>
        <v>0</v>
      </c>
      <c r="EX13" s="18">
        <f t="shared" si="90"/>
        <v>0</v>
      </c>
      <c r="EY13" s="18">
        <f t="shared" si="91"/>
        <v>0</v>
      </c>
      <c r="EZ13" s="19">
        <f t="shared" si="92"/>
        <v>0</v>
      </c>
      <c r="FA13" s="19">
        <f t="shared" si="23"/>
        <v>0</v>
      </c>
      <c r="FB13" s="18"/>
      <c r="FC13" s="18">
        <f t="shared" si="93"/>
        <v>0</v>
      </c>
      <c r="FD13" s="18">
        <f t="shared" si="93"/>
        <v>0</v>
      </c>
      <c r="FE13" s="18">
        <f t="shared" si="94"/>
        <v>0</v>
      </c>
      <c r="FF13" s="19">
        <f t="shared" si="95"/>
        <v>0</v>
      </c>
      <c r="FG13" s="19">
        <f t="shared" si="24"/>
        <v>0</v>
      </c>
      <c r="FH13" s="18"/>
      <c r="FI13" s="18">
        <f t="shared" si="96"/>
        <v>0</v>
      </c>
      <c r="FJ13" s="18">
        <f t="shared" si="96"/>
        <v>0</v>
      </c>
      <c r="FK13" s="18">
        <f t="shared" si="97"/>
        <v>0</v>
      </c>
      <c r="FL13" s="19">
        <f t="shared" si="98"/>
        <v>0</v>
      </c>
      <c r="FM13" s="19">
        <f t="shared" si="25"/>
        <v>0</v>
      </c>
      <c r="FN13" s="18"/>
      <c r="FO13" s="25"/>
      <c r="FP13" s="18"/>
      <c r="FQ13" s="18"/>
      <c r="FR13" s="18"/>
      <c r="FS13" s="19">
        <f t="shared" si="26"/>
        <v>0</v>
      </c>
    </row>
    <row r="14" spans="1:175" ht="12">
      <c r="A14" s="2">
        <v>42278</v>
      </c>
      <c r="C14" s="19"/>
      <c r="D14" s="19"/>
      <c r="E14" s="19"/>
      <c r="F14" s="19"/>
      <c r="G14" s="19"/>
      <c r="K14" s="79">
        <f t="shared" si="27"/>
        <v>0</v>
      </c>
      <c r="O14" s="19"/>
      <c r="P14" s="19"/>
      <c r="Q14" s="19">
        <f t="shared" si="0"/>
        <v>0</v>
      </c>
      <c r="R14" s="19"/>
      <c r="S14" s="19"/>
      <c r="T14" s="19"/>
      <c r="U14" s="54">
        <f>'2012A Academic'!I14</f>
        <v>0</v>
      </c>
      <c r="V14" s="19">
        <f>'2012A Academic'!J14</f>
        <v>0</v>
      </c>
      <c r="W14" s="19">
        <f t="shared" si="1"/>
        <v>0</v>
      </c>
      <c r="X14" s="19">
        <f>'2012A Academic'!L14</f>
        <v>0</v>
      </c>
      <c r="Y14" s="19">
        <f>'2012A Academic'!M14</f>
        <v>0</v>
      </c>
      <c r="Z14" s="19"/>
      <c r="AB14" s="18">
        <f t="shared" si="28"/>
        <v>0</v>
      </c>
      <c r="AC14" s="18">
        <f t="shared" si="29"/>
        <v>0</v>
      </c>
      <c r="AD14" s="18">
        <f t="shared" si="2"/>
        <v>0</v>
      </c>
      <c r="AE14" s="18">
        <f t="shared" si="2"/>
        <v>0</v>
      </c>
      <c r="AG14" s="18">
        <f t="shared" si="30"/>
        <v>0</v>
      </c>
      <c r="AH14" s="18">
        <f t="shared" si="30"/>
        <v>0</v>
      </c>
      <c r="AI14" s="18">
        <f t="shared" si="31"/>
        <v>0</v>
      </c>
      <c r="AJ14" s="19">
        <f t="shared" si="32"/>
        <v>0</v>
      </c>
      <c r="AK14" s="19">
        <f t="shared" si="3"/>
        <v>0</v>
      </c>
      <c r="AL14" s="18"/>
      <c r="AM14" s="18">
        <f t="shared" si="33"/>
        <v>0</v>
      </c>
      <c r="AN14" s="18">
        <f t="shared" si="33"/>
        <v>0</v>
      </c>
      <c r="AO14" s="18">
        <f t="shared" si="34"/>
        <v>0</v>
      </c>
      <c r="AP14" s="19">
        <f t="shared" si="35"/>
        <v>0</v>
      </c>
      <c r="AQ14" s="19">
        <f t="shared" si="4"/>
        <v>0</v>
      </c>
      <c r="AR14" s="18"/>
      <c r="AS14" s="18">
        <f t="shared" si="36"/>
        <v>0</v>
      </c>
      <c r="AT14" s="18">
        <f t="shared" si="36"/>
        <v>0</v>
      </c>
      <c r="AU14" s="18">
        <f t="shared" si="37"/>
        <v>0</v>
      </c>
      <c r="AV14" s="19">
        <f t="shared" si="38"/>
        <v>0</v>
      </c>
      <c r="AW14" s="19">
        <f t="shared" si="5"/>
        <v>0</v>
      </c>
      <c r="AX14" s="18"/>
      <c r="AY14" s="18">
        <f t="shared" si="39"/>
        <v>0</v>
      </c>
      <c r="AZ14" s="18">
        <f t="shared" si="39"/>
        <v>0</v>
      </c>
      <c r="BA14" s="18">
        <f t="shared" si="40"/>
        <v>0</v>
      </c>
      <c r="BB14" s="19">
        <f t="shared" si="41"/>
        <v>0</v>
      </c>
      <c r="BC14" s="19">
        <f t="shared" si="6"/>
        <v>0</v>
      </c>
      <c r="BD14" s="18"/>
      <c r="BE14" s="18">
        <f t="shared" si="42"/>
        <v>0</v>
      </c>
      <c r="BF14" s="18">
        <f t="shared" si="42"/>
        <v>0</v>
      </c>
      <c r="BG14" s="18">
        <f t="shared" si="43"/>
        <v>0</v>
      </c>
      <c r="BH14" s="19">
        <f t="shared" si="44"/>
        <v>0</v>
      </c>
      <c r="BI14" s="19">
        <f t="shared" si="7"/>
        <v>0</v>
      </c>
      <c r="BJ14" s="18"/>
      <c r="BK14" s="18">
        <f t="shared" si="45"/>
        <v>0</v>
      </c>
      <c r="BL14" s="18">
        <f t="shared" si="45"/>
        <v>0</v>
      </c>
      <c r="BM14" s="18">
        <f t="shared" si="46"/>
        <v>0</v>
      </c>
      <c r="BN14" s="19">
        <f t="shared" si="47"/>
        <v>0</v>
      </c>
      <c r="BO14" s="19">
        <f t="shared" si="8"/>
        <v>0</v>
      </c>
      <c r="BP14" s="18"/>
      <c r="BQ14" s="18">
        <f t="shared" si="48"/>
        <v>0</v>
      </c>
      <c r="BR14" s="18">
        <f t="shared" si="48"/>
        <v>0</v>
      </c>
      <c r="BS14" s="18">
        <f t="shared" si="49"/>
        <v>0</v>
      </c>
      <c r="BT14" s="19">
        <f t="shared" si="50"/>
        <v>0</v>
      </c>
      <c r="BU14" s="19">
        <f t="shared" si="9"/>
        <v>0</v>
      </c>
      <c r="BV14" s="18"/>
      <c r="BW14" s="18">
        <f t="shared" si="51"/>
        <v>0</v>
      </c>
      <c r="BX14" s="18">
        <f t="shared" si="51"/>
        <v>0</v>
      </c>
      <c r="BY14" s="18">
        <f t="shared" si="52"/>
        <v>0</v>
      </c>
      <c r="BZ14" s="19">
        <f t="shared" si="53"/>
        <v>0</v>
      </c>
      <c r="CA14" s="19">
        <f t="shared" si="10"/>
        <v>0</v>
      </c>
      <c r="CB14" s="18"/>
      <c r="CC14" s="18">
        <f t="shared" si="54"/>
        <v>0</v>
      </c>
      <c r="CD14" s="18">
        <f t="shared" si="54"/>
        <v>0</v>
      </c>
      <c r="CE14" s="18">
        <f t="shared" si="55"/>
        <v>0</v>
      </c>
      <c r="CF14" s="19">
        <f t="shared" si="56"/>
        <v>0</v>
      </c>
      <c r="CG14" s="19">
        <f t="shared" si="11"/>
        <v>0</v>
      </c>
      <c r="CH14" s="18"/>
      <c r="CI14" s="18">
        <f t="shared" si="57"/>
        <v>0</v>
      </c>
      <c r="CJ14" s="18">
        <f t="shared" si="57"/>
        <v>0</v>
      </c>
      <c r="CK14" s="18">
        <f t="shared" si="58"/>
        <v>0</v>
      </c>
      <c r="CL14" s="19">
        <f t="shared" si="59"/>
        <v>0</v>
      </c>
      <c r="CM14" s="19">
        <f t="shared" si="12"/>
        <v>0</v>
      </c>
      <c r="CN14" s="18"/>
      <c r="CO14" s="18">
        <f t="shared" si="60"/>
        <v>0</v>
      </c>
      <c r="CP14" s="18">
        <f t="shared" si="60"/>
        <v>0</v>
      </c>
      <c r="CQ14" s="18">
        <f t="shared" si="61"/>
        <v>0</v>
      </c>
      <c r="CR14" s="19">
        <f t="shared" si="62"/>
        <v>0</v>
      </c>
      <c r="CS14" s="19">
        <f t="shared" si="13"/>
        <v>0</v>
      </c>
      <c r="CT14" s="18"/>
      <c r="CU14" s="18">
        <f t="shared" si="63"/>
        <v>0</v>
      </c>
      <c r="CV14" s="18">
        <f t="shared" si="63"/>
        <v>0</v>
      </c>
      <c r="CW14" s="18">
        <f t="shared" si="64"/>
        <v>0</v>
      </c>
      <c r="CX14" s="19">
        <f t="shared" si="65"/>
        <v>0</v>
      </c>
      <c r="CY14" s="19">
        <f t="shared" si="14"/>
        <v>0</v>
      </c>
      <c r="CZ14" s="18"/>
      <c r="DA14" s="18">
        <f t="shared" si="66"/>
        <v>0</v>
      </c>
      <c r="DB14" s="18">
        <f t="shared" si="66"/>
        <v>0</v>
      </c>
      <c r="DC14" s="18">
        <f t="shared" si="67"/>
        <v>0</v>
      </c>
      <c r="DD14" s="19">
        <f t="shared" si="68"/>
        <v>0</v>
      </c>
      <c r="DE14" s="19">
        <f t="shared" si="15"/>
        <v>0</v>
      </c>
      <c r="DF14" s="18"/>
      <c r="DG14" s="18">
        <f t="shared" si="69"/>
        <v>0</v>
      </c>
      <c r="DH14" s="18">
        <f t="shared" si="69"/>
        <v>0</v>
      </c>
      <c r="DI14" s="18">
        <f t="shared" si="70"/>
        <v>0</v>
      </c>
      <c r="DJ14" s="19">
        <f t="shared" si="71"/>
        <v>0</v>
      </c>
      <c r="DK14" s="19">
        <f t="shared" si="16"/>
        <v>0</v>
      </c>
      <c r="DL14" s="18"/>
      <c r="DM14" s="67">
        <f t="shared" si="72"/>
        <v>0</v>
      </c>
      <c r="DN14" s="67">
        <f t="shared" si="72"/>
        <v>0</v>
      </c>
      <c r="DO14" s="67">
        <f t="shared" si="73"/>
        <v>0</v>
      </c>
      <c r="DP14" s="68">
        <f t="shared" si="74"/>
        <v>0</v>
      </c>
      <c r="DQ14" s="19">
        <f t="shared" si="17"/>
        <v>0</v>
      </c>
      <c r="DR14" s="18"/>
      <c r="DS14" s="18">
        <f t="shared" si="75"/>
        <v>0</v>
      </c>
      <c r="DT14" s="18">
        <f t="shared" si="75"/>
        <v>0</v>
      </c>
      <c r="DU14" s="18">
        <f t="shared" si="76"/>
        <v>0</v>
      </c>
      <c r="DV14" s="19">
        <f t="shared" si="77"/>
        <v>0</v>
      </c>
      <c r="DW14" s="19">
        <f t="shared" si="18"/>
        <v>0</v>
      </c>
      <c r="DX14" s="18"/>
      <c r="DY14" s="18">
        <f t="shared" si="78"/>
        <v>0</v>
      </c>
      <c r="DZ14" s="18">
        <f t="shared" si="78"/>
        <v>0</v>
      </c>
      <c r="EA14" s="18">
        <f t="shared" si="79"/>
        <v>0</v>
      </c>
      <c r="EB14" s="19">
        <f t="shared" si="80"/>
        <v>0</v>
      </c>
      <c r="EC14" s="19">
        <f t="shared" si="19"/>
        <v>0</v>
      </c>
      <c r="ED14" s="18"/>
      <c r="EE14" s="18">
        <f t="shared" si="81"/>
        <v>0</v>
      </c>
      <c r="EF14" s="18">
        <f t="shared" si="81"/>
        <v>0</v>
      </c>
      <c r="EG14" s="18">
        <f t="shared" si="82"/>
        <v>0</v>
      </c>
      <c r="EH14" s="19">
        <f t="shared" si="83"/>
        <v>0</v>
      </c>
      <c r="EI14" s="19">
        <f t="shared" si="20"/>
        <v>0</v>
      </c>
      <c r="EJ14" s="18"/>
      <c r="EK14" s="18">
        <f t="shared" si="84"/>
        <v>0</v>
      </c>
      <c r="EL14" s="18">
        <f t="shared" si="84"/>
        <v>0</v>
      </c>
      <c r="EM14" s="18">
        <f t="shared" si="85"/>
        <v>0</v>
      </c>
      <c r="EN14" s="19">
        <f t="shared" si="86"/>
        <v>0</v>
      </c>
      <c r="EO14" s="19">
        <f t="shared" si="21"/>
        <v>0</v>
      </c>
      <c r="EP14" s="18"/>
      <c r="EQ14" s="18">
        <f t="shared" si="87"/>
        <v>0</v>
      </c>
      <c r="ER14" s="18">
        <f t="shared" si="87"/>
        <v>0</v>
      </c>
      <c r="ES14" s="18">
        <f t="shared" si="88"/>
        <v>0</v>
      </c>
      <c r="ET14" s="19">
        <f t="shared" si="89"/>
        <v>0</v>
      </c>
      <c r="EU14" s="19">
        <f t="shared" si="22"/>
        <v>0</v>
      </c>
      <c r="EV14" s="18"/>
      <c r="EW14" s="18">
        <f t="shared" si="90"/>
        <v>0</v>
      </c>
      <c r="EX14" s="18">
        <f t="shared" si="90"/>
        <v>0</v>
      </c>
      <c r="EY14" s="18">
        <f t="shared" si="91"/>
        <v>0</v>
      </c>
      <c r="EZ14" s="19">
        <f t="shared" si="92"/>
        <v>0</v>
      </c>
      <c r="FA14" s="19">
        <f t="shared" si="23"/>
        <v>0</v>
      </c>
      <c r="FB14" s="18"/>
      <c r="FC14" s="18">
        <f t="shared" si="93"/>
        <v>0</v>
      </c>
      <c r="FD14" s="18">
        <f t="shared" si="93"/>
        <v>0</v>
      </c>
      <c r="FE14" s="18">
        <f t="shared" si="94"/>
        <v>0</v>
      </c>
      <c r="FF14" s="19">
        <f t="shared" si="95"/>
        <v>0</v>
      </c>
      <c r="FG14" s="19">
        <f t="shared" si="24"/>
        <v>0</v>
      </c>
      <c r="FH14" s="18"/>
      <c r="FI14" s="18">
        <f t="shared" si="96"/>
        <v>0</v>
      </c>
      <c r="FJ14" s="18">
        <f t="shared" si="96"/>
        <v>0</v>
      </c>
      <c r="FK14" s="18">
        <f t="shared" si="97"/>
        <v>0</v>
      </c>
      <c r="FL14" s="19">
        <f t="shared" si="98"/>
        <v>0</v>
      </c>
      <c r="FM14" s="19">
        <f t="shared" si="25"/>
        <v>0</v>
      </c>
      <c r="FN14" s="18"/>
      <c r="FO14" s="25"/>
      <c r="FP14" s="18"/>
      <c r="FQ14" s="18"/>
      <c r="FR14" s="18"/>
      <c r="FS14" s="19">
        <f t="shared" si="26"/>
        <v>0</v>
      </c>
    </row>
    <row r="15" spans="1:175" ht="12">
      <c r="A15" s="2">
        <v>42461</v>
      </c>
      <c r="C15" s="19"/>
      <c r="D15" s="19"/>
      <c r="E15" s="19"/>
      <c r="F15" s="19"/>
      <c r="G15" s="19"/>
      <c r="K15" s="79">
        <f t="shared" si="27"/>
        <v>0</v>
      </c>
      <c r="O15" s="19"/>
      <c r="P15" s="19"/>
      <c r="Q15" s="19">
        <f t="shared" si="0"/>
        <v>0</v>
      </c>
      <c r="R15" s="19"/>
      <c r="S15" s="19"/>
      <c r="T15" s="19"/>
      <c r="U15" s="54">
        <f>'2012A Academic'!I15</f>
        <v>0</v>
      </c>
      <c r="V15" s="19">
        <f>'2012A Academic'!J15</f>
        <v>0</v>
      </c>
      <c r="W15" s="19">
        <f t="shared" si="1"/>
        <v>0</v>
      </c>
      <c r="X15" s="19">
        <f>'2012A Academic'!L15</f>
        <v>0</v>
      </c>
      <c r="Y15" s="19">
        <f>'2012A Academic'!M15</f>
        <v>0</v>
      </c>
      <c r="Z15" s="19"/>
      <c r="AA15" s="18">
        <f>AG15+AM15+AS15+AY15+BE15+BK15+BQ15+BW15+CC15+CI15+CO15+CU15+DA15+DG15+DM15+DS15+DY15+EE15+EK15+EQ15+EW15+FC15+FI15+FO15</f>
        <v>0</v>
      </c>
      <c r="AB15" s="18">
        <f t="shared" si="28"/>
        <v>0</v>
      </c>
      <c r="AC15" s="18">
        <f t="shared" si="29"/>
        <v>0</v>
      </c>
      <c r="AD15" s="18">
        <f t="shared" si="2"/>
        <v>0</v>
      </c>
      <c r="AE15" s="18">
        <f t="shared" si="2"/>
        <v>0</v>
      </c>
      <c r="AG15" s="18">
        <f t="shared" si="30"/>
        <v>0</v>
      </c>
      <c r="AH15" s="18">
        <f t="shared" si="30"/>
        <v>0</v>
      </c>
      <c r="AI15" s="18">
        <f t="shared" si="31"/>
        <v>0</v>
      </c>
      <c r="AJ15" s="19">
        <f t="shared" si="32"/>
        <v>0</v>
      </c>
      <c r="AK15" s="19">
        <f t="shared" si="3"/>
        <v>0</v>
      </c>
      <c r="AL15" s="18"/>
      <c r="AM15" s="18">
        <f t="shared" si="33"/>
        <v>0</v>
      </c>
      <c r="AN15" s="18">
        <f t="shared" si="33"/>
        <v>0</v>
      </c>
      <c r="AO15" s="18">
        <f t="shared" si="34"/>
        <v>0</v>
      </c>
      <c r="AP15" s="19">
        <f t="shared" si="35"/>
        <v>0</v>
      </c>
      <c r="AQ15" s="19">
        <f t="shared" si="4"/>
        <v>0</v>
      </c>
      <c r="AR15" s="18"/>
      <c r="AS15" s="18">
        <f t="shared" si="36"/>
        <v>0</v>
      </c>
      <c r="AT15" s="18">
        <f t="shared" si="36"/>
        <v>0</v>
      </c>
      <c r="AU15" s="18">
        <f t="shared" si="37"/>
        <v>0</v>
      </c>
      <c r="AV15" s="19">
        <f t="shared" si="38"/>
        <v>0</v>
      </c>
      <c r="AW15" s="19">
        <f t="shared" si="5"/>
        <v>0</v>
      </c>
      <c r="AX15" s="18"/>
      <c r="AY15" s="18">
        <f t="shared" si="39"/>
        <v>0</v>
      </c>
      <c r="AZ15" s="18">
        <f t="shared" si="39"/>
        <v>0</v>
      </c>
      <c r="BA15" s="18">
        <f t="shared" si="40"/>
        <v>0</v>
      </c>
      <c r="BB15" s="19">
        <f t="shared" si="41"/>
        <v>0</v>
      </c>
      <c r="BC15" s="19">
        <f t="shared" si="6"/>
        <v>0</v>
      </c>
      <c r="BD15" s="18"/>
      <c r="BE15" s="18">
        <f t="shared" si="42"/>
        <v>0</v>
      </c>
      <c r="BF15" s="18">
        <f t="shared" si="42"/>
        <v>0</v>
      </c>
      <c r="BG15" s="18">
        <f t="shared" si="43"/>
        <v>0</v>
      </c>
      <c r="BH15" s="19">
        <f t="shared" si="44"/>
        <v>0</v>
      </c>
      <c r="BI15" s="19">
        <f t="shared" si="7"/>
        <v>0</v>
      </c>
      <c r="BJ15" s="18"/>
      <c r="BK15" s="18">
        <f t="shared" si="45"/>
        <v>0</v>
      </c>
      <c r="BL15" s="18">
        <f t="shared" si="45"/>
        <v>0</v>
      </c>
      <c r="BM15" s="18">
        <f t="shared" si="46"/>
        <v>0</v>
      </c>
      <c r="BN15" s="19">
        <f t="shared" si="47"/>
        <v>0</v>
      </c>
      <c r="BO15" s="19">
        <f t="shared" si="8"/>
        <v>0</v>
      </c>
      <c r="BP15" s="18"/>
      <c r="BQ15" s="18">
        <f t="shared" si="48"/>
        <v>0</v>
      </c>
      <c r="BR15" s="18">
        <f t="shared" si="48"/>
        <v>0</v>
      </c>
      <c r="BS15" s="18">
        <f t="shared" si="49"/>
        <v>0</v>
      </c>
      <c r="BT15" s="19">
        <f t="shared" si="50"/>
        <v>0</v>
      </c>
      <c r="BU15" s="19">
        <f t="shared" si="9"/>
        <v>0</v>
      </c>
      <c r="BV15" s="18"/>
      <c r="BW15" s="18">
        <f t="shared" si="51"/>
        <v>0</v>
      </c>
      <c r="BX15" s="18">
        <f t="shared" si="51"/>
        <v>0</v>
      </c>
      <c r="BY15" s="18">
        <f t="shared" si="52"/>
        <v>0</v>
      </c>
      <c r="BZ15" s="19">
        <f t="shared" si="53"/>
        <v>0</v>
      </c>
      <c r="CA15" s="19">
        <f t="shared" si="10"/>
        <v>0</v>
      </c>
      <c r="CB15" s="18"/>
      <c r="CC15" s="18">
        <f t="shared" si="54"/>
        <v>0</v>
      </c>
      <c r="CD15" s="18">
        <f t="shared" si="54"/>
        <v>0</v>
      </c>
      <c r="CE15" s="18">
        <f t="shared" si="55"/>
        <v>0</v>
      </c>
      <c r="CF15" s="19">
        <f t="shared" si="56"/>
        <v>0</v>
      </c>
      <c r="CG15" s="19">
        <f t="shared" si="11"/>
        <v>0</v>
      </c>
      <c r="CH15" s="18"/>
      <c r="CI15" s="18">
        <f t="shared" si="57"/>
        <v>0</v>
      </c>
      <c r="CJ15" s="18">
        <f t="shared" si="57"/>
        <v>0</v>
      </c>
      <c r="CK15" s="18">
        <f t="shared" si="58"/>
        <v>0</v>
      </c>
      <c r="CL15" s="19">
        <f t="shared" si="59"/>
        <v>0</v>
      </c>
      <c r="CM15" s="19">
        <f t="shared" si="12"/>
        <v>0</v>
      </c>
      <c r="CN15" s="18"/>
      <c r="CO15" s="18">
        <f t="shared" si="60"/>
        <v>0</v>
      </c>
      <c r="CP15" s="18">
        <f t="shared" si="60"/>
        <v>0</v>
      </c>
      <c r="CQ15" s="18">
        <f t="shared" si="61"/>
        <v>0</v>
      </c>
      <c r="CR15" s="19">
        <f t="shared" si="62"/>
        <v>0</v>
      </c>
      <c r="CS15" s="19">
        <f t="shared" si="13"/>
        <v>0</v>
      </c>
      <c r="CT15" s="18"/>
      <c r="CU15" s="18">
        <f t="shared" si="63"/>
        <v>0</v>
      </c>
      <c r="CV15" s="18">
        <f t="shared" si="63"/>
        <v>0</v>
      </c>
      <c r="CW15" s="18">
        <f t="shared" si="64"/>
        <v>0</v>
      </c>
      <c r="CX15" s="19">
        <f t="shared" si="65"/>
        <v>0</v>
      </c>
      <c r="CY15" s="19">
        <f t="shared" si="14"/>
        <v>0</v>
      </c>
      <c r="CZ15" s="18"/>
      <c r="DA15" s="18">
        <f t="shared" si="66"/>
        <v>0</v>
      </c>
      <c r="DB15" s="18">
        <f t="shared" si="66"/>
        <v>0</v>
      </c>
      <c r="DC15" s="18">
        <f t="shared" si="67"/>
        <v>0</v>
      </c>
      <c r="DD15" s="19">
        <f t="shared" si="68"/>
        <v>0</v>
      </c>
      <c r="DE15" s="19">
        <f t="shared" si="15"/>
        <v>0</v>
      </c>
      <c r="DF15" s="18"/>
      <c r="DG15" s="18">
        <f t="shared" si="69"/>
        <v>0</v>
      </c>
      <c r="DH15" s="18">
        <f t="shared" si="69"/>
        <v>0</v>
      </c>
      <c r="DI15" s="18">
        <f t="shared" si="70"/>
        <v>0</v>
      </c>
      <c r="DJ15" s="19">
        <f t="shared" si="71"/>
        <v>0</v>
      </c>
      <c r="DK15" s="19">
        <f t="shared" si="16"/>
        <v>0</v>
      </c>
      <c r="DL15" s="18"/>
      <c r="DM15" s="67">
        <f t="shared" si="72"/>
        <v>0</v>
      </c>
      <c r="DN15" s="67">
        <f t="shared" si="72"/>
        <v>0</v>
      </c>
      <c r="DO15" s="67">
        <f t="shared" si="73"/>
        <v>0</v>
      </c>
      <c r="DP15" s="68">
        <f t="shared" si="74"/>
        <v>0</v>
      </c>
      <c r="DQ15" s="19">
        <f t="shared" si="17"/>
        <v>0</v>
      </c>
      <c r="DR15" s="18"/>
      <c r="DS15" s="18">
        <f t="shared" si="75"/>
        <v>0</v>
      </c>
      <c r="DT15" s="18">
        <f t="shared" si="75"/>
        <v>0</v>
      </c>
      <c r="DU15" s="18">
        <f t="shared" si="76"/>
        <v>0</v>
      </c>
      <c r="DV15" s="19">
        <f t="shared" si="77"/>
        <v>0</v>
      </c>
      <c r="DW15" s="19">
        <f t="shared" si="18"/>
        <v>0</v>
      </c>
      <c r="DX15" s="18"/>
      <c r="DY15" s="18">
        <f t="shared" si="78"/>
        <v>0</v>
      </c>
      <c r="DZ15" s="18">
        <f t="shared" si="78"/>
        <v>0</v>
      </c>
      <c r="EA15" s="18">
        <f t="shared" si="79"/>
        <v>0</v>
      </c>
      <c r="EB15" s="19">
        <f t="shared" si="80"/>
        <v>0</v>
      </c>
      <c r="EC15" s="19">
        <f t="shared" si="19"/>
        <v>0</v>
      </c>
      <c r="ED15" s="18"/>
      <c r="EE15" s="18">
        <f t="shared" si="81"/>
        <v>0</v>
      </c>
      <c r="EF15" s="18">
        <f t="shared" si="81"/>
        <v>0</v>
      </c>
      <c r="EG15" s="18">
        <f t="shared" si="82"/>
        <v>0</v>
      </c>
      <c r="EH15" s="19">
        <f t="shared" si="83"/>
        <v>0</v>
      </c>
      <c r="EI15" s="19">
        <f t="shared" si="20"/>
        <v>0</v>
      </c>
      <c r="EJ15" s="18"/>
      <c r="EK15" s="18">
        <f t="shared" si="84"/>
        <v>0</v>
      </c>
      <c r="EL15" s="18">
        <f t="shared" si="84"/>
        <v>0</v>
      </c>
      <c r="EM15" s="18">
        <f t="shared" si="85"/>
        <v>0</v>
      </c>
      <c r="EN15" s="19">
        <f t="shared" si="86"/>
        <v>0</v>
      </c>
      <c r="EO15" s="19">
        <f t="shared" si="21"/>
        <v>0</v>
      </c>
      <c r="EP15" s="18"/>
      <c r="EQ15" s="18">
        <f t="shared" si="87"/>
        <v>0</v>
      </c>
      <c r="ER15" s="18">
        <f t="shared" si="87"/>
        <v>0</v>
      </c>
      <c r="ES15" s="18">
        <f t="shared" si="88"/>
        <v>0</v>
      </c>
      <c r="ET15" s="19">
        <f t="shared" si="89"/>
        <v>0</v>
      </c>
      <c r="EU15" s="19">
        <f t="shared" si="22"/>
        <v>0</v>
      </c>
      <c r="EV15" s="18"/>
      <c r="EW15" s="18">
        <f t="shared" si="90"/>
        <v>0</v>
      </c>
      <c r="EX15" s="18">
        <f t="shared" si="90"/>
        <v>0</v>
      </c>
      <c r="EY15" s="18">
        <f t="shared" si="91"/>
        <v>0</v>
      </c>
      <c r="EZ15" s="19">
        <f t="shared" si="92"/>
        <v>0</v>
      </c>
      <c r="FA15" s="19">
        <f t="shared" si="23"/>
        <v>0</v>
      </c>
      <c r="FB15" s="18"/>
      <c r="FC15" s="18">
        <f t="shared" si="93"/>
        <v>0</v>
      </c>
      <c r="FD15" s="18">
        <f t="shared" si="93"/>
        <v>0</v>
      </c>
      <c r="FE15" s="18">
        <f t="shared" si="94"/>
        <v>0</v>
      </c>
      <c r="FF15" s="19">
        <f t="shared" si="95"/>
        <v>0</v>
      </c>
      <c r="FG15" s="19">
        <f t="shared" si="24"/>
        <v>0</v>
      </c>
      <c r="FH15" s="18"/>
      <c r="FI15" s="18">
        <f t="shared" si="96"/>
        <v>0</v>
      </c>
      <c r="FJ15" s="18">
        <f t="shared" si="96"/>
        <v>0</v>
      </c>
      <c r="FK15" s="18">
        <f t="shared" si="97"/>
        <v>0</v>
      </c>
      <c r="FL15" s="19">
        <f t="shared" si="98"/>
        <v>0</v>
      </c>
      <c r="FM15" s="19">
        <f t="shared" si="25"/>
        <v>0</v>
      </c>
      <c r="FN15" s="18"/>
      <c r="FO15" s="25"/>
      <c r="FP15" s="18"/>
      <c r="FQ15" s="18"/>
      <c r="FR15" s="18"/>
      <c r="FS15" s="19">
        <f t="shared" si="26"/>
        <v>0</v>
      </c>
    </row>
    <row r="16" spans="1:175" ht="12">
      <c r="A16" s="2">
        <v>42644</v>
      </c>
      <c r="C16" s="19"/>
      <c r="D16" s="19"/>
      <c r="E16" s="19"/>
      <c r="F16" s="19"/>
      <c r="G16" s="19"/>
      <c r="K16" s="79">
        <f t="shared" si="27"/>
        <v>0</v>
      </c>
      <c r="O16" s="19"/>
      <c r="P16" s="19"/>
      <c r="Q16" s="19">
        <f t="shared" si="0"/>
        <v>0</v>
      </c>
      <c r="R16" s="19"/>
      <c r="S16" s="19"/>
      <c r="T16" s="19"/>
      <c r="U16" s="54">
        <f>'2012A Academic'!I16</f>
        <v>0</v>
      </c>
      <c r="V16" s="19">
        <f>'2012A Academic'!J16</f>
        <v>0</v>
      </c>
      <c r="W16" s="19">
        <f t="shared" si="1"/>
        <v>0</v>
      </c>
      <c r="X16" s="19">
        <f>'2012A Academic'!L16</f>
        <v>0</v>
      </c>
      <c r="Y16" s="19">
        <f>'2012A Academic'!M16</f>
        <v>0</v>
      </c>
      <c r="Z16" s="19"/>
      <c r="AB16" s="18">
        <f t="shared" si="28"/>
        <v>0</v>
      </c>
      <c r="AC16" s="18">
        <f t="shared" si="29"/>
        <v>0</v>
      </c>
      <c r="AD16" s="18">
        <f t="shared" si="2"/>
        <v>0</v>
      </c>
      <c r="AE16" s="18">
        <f t="shared" si="2"/>
        <v>0</v>
      </c>
      <c r="AG16" s="18">
        <f t="shared" si="30"/>
        <v>0</v>
      </c>
      <c r="AH16" s="18">
        <f t="shared" si="30"/>
        <v>0</v>
      </c>
      <c r="AI16" s="18">
        <f t="shared" si="31"/>
        <v>0</v>
      </c>
      <c r="AJ16" s="19">
        <f t="shared" si="32"/>
        <v>0</v>
      </c>
      <c r="AK16" s="19">
        <f t="shared" si="3"/>
        <v>0</v>
      </c>
      <c r="AL16" s="18"/>
      <c r="AM16" s="18">
        <f t="shared" si="33"/>
        <v>0</v>
      </c>
      <c r="AN16" s="18">
        <f t="shared" si="33"/>
        <v>0</v>
      </c>
      <c r="AO16" s="18">
        <f t="shared" si="34"/>
        <v>0</v>
      </c>
      <c r="AP16" s="19">
        <f t="shared" si="35"/>
        <v>0</v>
      </c>
      <c r="AQ16" s="19">
        <f t="shared" si="4"/>
        <v>0</v>
      </c>
      <c r="AR16" s="18"/>
      <c r="AS16" s="18">
        <f t="shared" si="36"/>
        <v>0</v>
      </c>
      <c r="AT16" s="18">
        <f t="shared" si="36"/>
        <v>0</v>
      </c>
      <c r="AU16" s="18">
        <f t="shared" si="37"/>
        <v>0</v>
      </c>
      <c r="AV16" s="19">
        <f t="shared" si="38"/>
        <v>0</v>
      </c>
      <c r="AW16" s="19">
        <f t="shared" si="5"/>
        <v>0</v>
      </c>
      <c r="AX16" s="18"/>
      <c r="AY16" s="18">
        <f t="shared" si="39"/>
        <v>0</v>
      </c>
      <c r="AZ16" s="18">
        <f t="shared" si="39"/>
        <v>0</v>
      </c>
      <c r="BA16" s="18">
        <f t="shared" si="40"/>
        <v>0</v>
      </c>
      <c r="BB16" s="19">
        <f t="shared" si="41"/>
        <v>0</v>
      </c>
      <c r="BC16" s="19">
        <f t="shared" si="6"/>
        <v>0</v>
      </c>
      <c r="BD16" s="18"/>
      <c r="BE16" s="18">
        <f t="shared" si="42"/>
        <v>0</v>
      </c>
      <c r="BF16" s="18">
        <f t="shared" si="42"/>
        <v>0</v>
      </c>
      <c r="BG16" s="18">
        <f t="shared" si="43"/>
        <v>0</v>
      </c>
      <c r="BH16" s="19">
        <f t="shared" si="44"/>
        <v>0</v>
      </c>
      <c r="BI16" s="19">
        <f t="shared" si="7"/>
        <v>0</v>
      </c>
      <c r="BJ16" s="18"/>
      <c r="BK16" s="18">
        <f t="shared" si="45"/>
        <v>0</v>
      </c>
      <c r="BL16" s="18">
        <f t="shared" si="45"/>
        <v>0</v>
      </c>
      <c r="BM16" s="18">
        <f t="shared" si="46"/>
        <v>0</v>
      </c>
      <c r="BN16" s="19">
        <f t="shared" si="47"/>
        <v>0</v>
      </c>
      <c r="BO16" s="19">
        <f t="shared" si="8"/>
        <v>0</v>
      </c>
      <c r="BP16" s="18"/>
      <c r="BQ16" s="18">
        <f t="shared" si="48"/>
        <v>0</v>
      </c>
      <c r="BR16" s="18">
        <f t="shared" si="48"/>
        <v>0</v>
      </c>
      <c r="BS16" s="18">
        <f t="shared" si="49"/>
        <v>0</v>
      </c>
      <c r="BT16" s="19">
        <f t="shared" si="50"/>
        <v>0</v>
      </c>
      <c r="BU16" s="19">
        <f t="shared" si="9"/>
        <v>0</v>
      </c>
      <c r="BV16" s="18"/>
      <c r="BW16" s="18">
        <f t="shared" si="51"/>
        <v>0</v>
      </c>
      <c r="BX16" s="18">
        <f t="shared" si="51"/>
        <v>0</v>
      </c>
      <c r="BY16" s="18">
        <f t="shared" si="52"/>
        <v>0</v>
      </c>
      <c r="BZ16" s="19">
        <f t="shared" si="53"/>
        <v>0</v>
      </c>
      <c r="CA16" s="19">
        <f t="shared" si="10"/>
        <v>0</v>
      </c>
      <c r="CB16" s="18"/>
      <c r="CC16" s="18">
        <f t="shared" si="54"/>
        <v>0</v>
      </c>
      <c r="CD16" s="18">
        <f t="shared" si="54"/>
        <v>0</v>
      </c>
      <c r="CE16" s="18">
        <f t="shared" si="55"/>
        <v>0</v>
      </c>
      <c r="CF16" s="19">
        <f t="shared" si="56"/>
        <v>0</v>
      </c>
      <c r="CG16" s="19">
        <f t="shared" si="11"/>
        <v>0</v>
      </c>
      <c r="CH16" s="18"/>
      <c r="CI16" s="18">
        <f t="shared" si="57"/>
        <v>0</v>
      </c>
      <c r="CJ16" s="18">
        <f t="shared" si="57"/>
        <v>0</v>
      </c>
      <c r="CK16" s="18">
        <f t="shared" si="58"/>
        <v>0</v>
      </c>
      <c r="CL16" s="19">
        <f t="shared" si="59"/>
        <v>0</v>
      </c>
      <c r="CM16" s="19">
        <f t="shared" si="12"/>
        <v>0</v>
      </c>
      <c r="CN16" s="18"/>
      <c r="CO16" s="18">
        <f t="shared" si="60"/>
        <v>0</v>
      </c>
      <c r="CP16" s="18">
        <f t="shared" si="60"/>
        <v>0</v>
      </c>
      <c r="CQ16" s="18">
        <f t="shared" si="61"/>
        <v>0</v>
      </c>
      <c r="CR16" s="19">
        <f t="shared" si="62"/>
        <v>0</v>
      </c>
      <c r="CS16" s="19">
        <f t="shared" si="13"/>
        <v>0</v>
      </c>
      <c r="CT16" s="18"/>
      <c r="CU16" s="18">
        <f t="shared" si="63"/>
        <v>0</v>
      </c>
      <c r="CV16" s="18">
        <f t="shared" si="63"/>
        <v>0</v>
      </c>
      <c r="CW16" s="18">
        <f t="shared" si="64"/>
        <v>0</v>
      </c>
      <c r="CX16" s="19">
        <f t="shared" si="65"/>
        <v>0</v>
      </c>
      <c r="CY16" s="19">
        <f t="shared" si="14"/>
        <v>0</v>
      </c>
      <c r="CZ16" s="18"/>
      <c r="DA16" s="18">
        <f t="shared" si="66"/>
        <v>0</v>
      </c>
      <c r="DB16" s="18">
        <f t="shared" si="66"/>
        <v>0</v>
      </c>
      <c r="DC16" s="18">
        <f t="shared" si="67"/>
        <v>0</v>
      </c>
      <c r="DD16" s="19">
        <f t="shared" si="68"/>
        <v>0</v>
      </c>
      <c r="DE16" s="19">
        <f t="shared" si="15"/>
        <v>0</v>
      </c>
      <c r="DF16" s="18"/>
      <c r="DG16" s="18">
        <f t="shared" si="69"/>
        <v>0</v>
      </c>
      <c r="DH16" s="18">
        <f t="shared" si="69"/>
        <v>0</v>
      </c>
      <c r="DI16" s="18">
        <f t="shared" si="70"/>
        <v>0</v>
      </c>
      <c r="DJ16" s="19">
        <f t="shared" si="71"/>
        <v>0</v>
      </c>
      <c r="DK16" s="19">
        <f t="shared" si="16"/>
        <v>0</v>
      </c>
      <c r="DL16" s="18"/>
      <c r="DM16" s="67">
        <f t="shared" si="72"/>
        <v>0</v>
      </c>
      <c r="DN16" s="67">
        <f t="shared" si="72"/>
        <v>0</v>
      </c>
      <c r="DO16" s="67">
        <f t="shared" si="73"/>
        <v>0</v>
      </c>
      <c r="DP16" s="68">
        <f t="shared" si="74"/>
        <v>0</v>
      </c>
      <c r="DQ16" s="19">
        <f t="shared" si="17"/>
        <v>0</v>
      </c>
      <c r="DR16" s="18"/>
      <c r="DS16" s="18">
        <f t="shared" si="75"/>
        <v>0</v>
      </c>
      <c r="DT16" s="18">
        <f t="shared" si="75"/>
        <v>0</v>
      </c>
      <c r="DU16" s="18">
        <f t="shared" si="76"/>
        <v>0</v>
      </c>
      <c r="DV16" s="19">
        <f t="shared" si="77"/>
        <v>0</v>
      </c>
      <c r="DW16" s="19">
        <f t="shared" si="18"/>
        <v>0</v>
      </c>
      <c r="DX16" s="18"/>
      <c r="DY16" s="18">
        <f t="shared" si="78"/>
        <v>0</v>
      </c>
      <c r="DZ16" s="18">
        <f t="shared" si="78"/>
        <v>0</v>
      </c>
      <c r="EA16" s="18">
        <f t="shared" si="79"/>
        <v>0</v>
      </c>
      <c r="EB16" s="19">
        <f t="shared" si="80"/>
        <v>0</v>
      </c>
      <c r="EC16" s="19">
        <f t="shared" si="19"/>
        <v>0</v>
      </c>
      <c r="ED16" s="18"/>
      <c r="EE16" s="18">
        <f t="shared" si="81"/>
        <v>0</v>
      </c>
      <c r="EF16" s="18">
        <f t="shared" si="81"/>
        <v>0</v>
      </c>
      <c r="EG16" s="18">
        <f t="shared" si="82"/>
        <v>0</v>
      </c>
      <c r="EH16" s="19">
        <f t="shared" si="83"/>
        <v>0</v>
      </c>
      <c r="EI16" s="19">
        <f t="shared" si="20"/>
        <v>0</v>
      </c>
      <c r="EJ16" s="18"/>
      <c r="EK16" s="18">
        <f t="shared" si="84"/>
        <v>0</v>
      </c>
      <c r="EL16" s="18">
        <f t="shared" si="84"/>
        <v>0</v>
      </c>
      <c r="EM16" s="18">
        <f t="shared" si="85"/>
        <v>0</v>
      </c>
      <c r="EN16" s="19">
        <f t="shared" si="86"/>
        <v>0</v>
      </c>
      <c r="EO16" s="19">
        <f t="shared" si="21"/>
        <v>0</v>
      </c>
      <c r="EP16" s="18"/>
      <c r="EQ16" s="18">
        <f t="shared" si="87"/>
        <v>0</v>
      </c>
      <c r="ER16" s="18">
        <f t="shared" si="87"/>
        <v>0</v>
      </c>
      <c r="ES16" s="18">
        <f t="shared" si="88"/>
        <v>0</v>
      </c>
      <c r="ET16" s="19">
        <f t="shared" si="89"/>
        <v>0</v>
      </c>
      <c r="EU16" s="19">
        <f t="shared" si="22"/>
        <v>0</v>
      </c>
      <c r="EV16" s="18"/>
      <c r="EW16" s="18">
        <f t="shared" si="90"/>
        <v>0</v>
      </c>
      <c r="EX16" s="18">
        <f t="shared" si="90"/>
        <v>0</v>
      </c>
      <c r="EY16" s="18">
        <f t="shared" si="91"/>
        <v>0</v>
      </c>
      <c r="EZ16" s="19">
        <f t="shared" si="92"/>
        <v>0</v>
      </c>
      <c r="FA16" s="19">
        <f t="shared" si="23"/>
        <v>0</v>
      </c>
      <c r="FB16" s="18"/>
      <c r="FC16" s="18">
        <f t="shared" si="93"/>
        <v>0</v>
      </c>
      <c r="FD16" s="18">
        <f t="shared" si="93"/>
        <v>0</v>
      </c>
      <c r="FE16" s="18">
        <f t="shared" si="94"/>
        <v>0</v>
      </c>
      <c r="FF16" s="19">
        <f t="shared" si="95"/>
        <v>0</v>
      </c>
      <c r="FG16" s="19">
        <f t="shared" si="24"/>
        <v>0</v>
      </c>
      <c r="FH16" s="18"/>
      <c r="FI16" s="18">
        <f t="shared" si="96"/>
        <v>0</v>
      </c>
      <c r="FJ16" s="18">
        <f t="shared" si="96"/>
        <v>0</v>
      </c>
      <c r="FK16" s="18">
        <f t="shared" si="97"/>
        <v>0</v>
      </c>
      <c r="FL16" s="19">
        <f t="shared" si="98"/>
        <v>0</v>
      </c>
      <c r="FM16" s="19">
        <f t="shared" si="25"/>
        <v>0</v>
      </c>
      <c r="FN16" s="18"/>
      <c r="FO16" s="25"/>
      <c r="FP16" s="18"/>
      <c r="FQ16" s="18"/>
      <c r="FR16" s="18"/>
      <c r="FS16" s="19">
        <f t="shared" si="26"/>
        <v>0</v>
      </c>
    </row>
    <row r="17" spans="1:175" ht="12">
      <c r="A17" s="2">
        <v>42826</v>
      </c>
      <c r="C17" s="19"/>
      <c r="D17" s="19"/>
      <c r="E17" s="19"/>
      <c r="F17" s="19"/>
      <c r="G17" s="19"/>
      <c r="K17" s="79">
        <f t="shared" si="27"/>
        <v>0</v>
      </c>
      <c r="O17" s="19"/>
      <c r="P17" s="19"/>
      <c r="Q17" s="19">
        <f t="shared" si="0"/>
        <v>0</v>
      </c>
      <c r="R17" s="19"/>
      <c r="S17" s="19"/>
      <c r="T17" s="19"/>
      <c r="U17" s="54">
        <f>'2012A Academic'!I17</f>
        <v>0</v>
      </c>
      <c r="V17" s="19">
        <f>'2012A Academic'!J17</f>
        <v>0</v>
      </c>
      <c r="W17" s="19">
        <f t="shared" si="1"/>
        <v>0</v>
      </c>
      <c r="X17" s="19">
        <f>'2012A Academic'!L17</f>
        <v>0</v>
      </c>
      <c r="Y17" s="19">
        <f>'2012A Academic'!M17</f>
        <v>0</v>
      </c>
      <c r="Z17" s="19"/>
      <c r="AA17" s="18">
        <f>AG17+AM17+AS17+AY17+BE17+BK17+BQ17+BW17+CC17+CI17+CO17+CU17+DA17+DG17+DM17+DS17+DY17+EE17+EK17+EQ17+EW17+FC17+FI17+FO17</f>
        <v>0</v>
      </c>
      <c r="AB17" s="18">
        <f t="shared" si="28"/>
        <v>0</v>
      </c>
      <c r="AC17" s="18">
        <f t="shared" si="29"/>
        <v>0</v>
      </c>
      <c r="AD17" s="18">
        <f t="shared" si="2"/>
        <v>0</v>
      </c>
      <c r="AE17" s="18">
        <f t="shared" si="2"/>
        <v>0</v>
      </c>
      <c r="AG17" s="18">
        <f t="shared" si="30"/>
        <v>0</v>
      </c>
      <c r="AH17" s="18">
        <f t="shared" si="30"/>
        <v>0</v>
      </c>
      <c r="AI17" s="18">
        <f t="shared" si="31"/>
        <v>0</v>
      </c>
      <c r="AJ17" s="19">
        <f t="shared" si="32"/>
        <v>0</v>
      </c>
      <c r="AK17" s="19">
        <f t="shared" si="3"/>
        <v>0</v>
      </c>
      <c r="AL17" s="18"/>
      <c r="AM17" s="18">
        <f t="shared" si="33"/>
        <v>0</v>
      </c>
      <c r="AN17" s="18">
        <f t="shared" si="33"/>
        <v>0</v>
      </c>
      <c r="AO17" s="18">
        <f t="shared" si="34"/>
        <v>0</v>
      </c>
      <c r="AP17" s="19">
        <f t="shared" si="35"/>
        <v>0</v>
      </c>
      <c r="AQ17" s="19">
        <f t="shared" si="4"/>
        <v>0</v>
      </c>
      <c r="AR17" s="18"/>
      <c r="AS17" s="18">
        <f t="shared" si="36"/>
        <v>0</v>
      </c>
      <c r="AT17" s="18">
        <f t="shared" si="36"/>
        <v>0</v>
      </c>
      <c r="AU17" s="18">
        <f t="shared" si="37"/>
        <v>0</v>
      </c>
      <c r="AV17" s="19">
        <f t="shared" si="38"/>
        <v>0</v>
      </c>
      <c r="AW17" s="19">
        <f t="shared" si="5"/>
        <v>0</v>
      </c>
      <c r="AX17" s="18"/>
      <c r="AY17" s="18">
        <f t="shared" si="39"/>
        <v>0</v>
      </c>
      <c r="AZ17" s="18">
        <f t="shared" si="39"/>
        <v>0</v>
      </c>
      <c r="BA17" s="18">
        <f t="shared" si="40"/>
        <v>0</v>
      </c>
      <c r="BB17" s="19">
        <f t="shared" si="41"/>
        <v>0</v>
      </c>
      <c r="BC17" s="19">
        <f t="shared" si="6"/>
        <v>0</v>
      </c>
      <c r="BD17" s="18"/>
      <c r="BE17" s="18">
        <f t="shared" si="42"/>
        <v>0</v>
      </c>
      <c r="BF17" s="18">
        <f t="shared" si="42"/>
        <v>0</v>
      </c>
      <c r="BG17" s="18">
        <f t="shared" si="43"/>
        <v>0</v>
      </c>
      <c r="BH17" s="19">
        <f t="shared" si="44"/>
        <v>0</v>
      </c>
      <c r="BI17" s="19">
        <f t="shared" si="7"/>
        <v>0</v>
      </c>
      <c r="BJ17" s="18"/>
      <c r="BK17" s="18">
        <f t="shared" si="45"/>
        <v>0</v>
      </c>
      <c r="BL17" s="18">
        <f t="shared" si="45"/>
        <v>0</v>
      </c>
      <c r="BM17" s="18">
        <f t="shared" si="46"/>
        <v>0</v>
      </c>
      <c r="BN17" s="19">
        <f t="shared" si="47"/>
        <v>0</v>
      </c>
      <c r="BO17" s="19">
        <f t="shared" si="8"/>
        <v>0</v>
      </c>
      <c r="BP17" s="18"/>
      <c r="BQ17" s="18">
        <f t="shared" si="48"/>
        <v>0</v>
      </c>
      <c r="BR17" s="18">
        <f t="shared" si="48"/>
        <v>0</v>
      </c>
      <c r="BS17" s="18">
        <f t="shared" si="49"/>
        <v>0</v>
      </c>
      <c r="BT17" s="19">
        <f t="shared" si="50"/>
        <v>0</v>
      </c>
      <c r="BU17" s="19">
        <f t="shared" si="9"/>
        <v>0</v>
      </c>
      <c r="BV17" s="18"/>
      <c r="BW17" s="18">
        <f t="shared" si="51"/>
        <v>0</v>
      </c>
      <c r="BX17" s="18">
        <f t="shared" si="51"/>
        <v>0</v>
      </c>
      <c r="BY17" s="18">
        <f t="shared" si="52"/>
        <v>0</v>
      </c>
      <c r="BZ17" s="19">
        <f t="shared" si="53"/>
        <v>0</v>
      </c>
      <c r="CA17" s="19">
        <f t="shared" si="10"/>
        <v>0</v>
      </c>
      <c r="CB17" s="18"/>
      <c r="CC17" s="18">
        <f t="shared" si="54"/>
        <v>0</v>
      </c>
      <c r="CD17" s="18">
        <f t="shared" si="54"/>
        <v>0</v>
      </c>
      <c r="CE17" s="18">
        <f t="shared" si="55"/>
        <v>0</v>
      </c>
      <c r="CF17" s="19">
        <f t="shared" si="56"/>
        <v>0</v>
      </c>
      <c r="CG17" s="19">
        <f t="shared" si="11"/>
        <v>0</v>
      </c>
      <c r="CH17" s="18"/>
      <c r="CI17" s="18">
        <f t="shared" si="57"/>
        <v>0</v>
      </c>
      <c r="CJ17" s="18">
        <f t="shared" si="57"/>
        <v>0</v>
      </c>
      <c r="CK17" s="18">
        <f t="shared" si="58"/>
        <v>0</v>
      </c>
      <c r="CL17" s="19">
        <f t="shared" si="59"/>
        <v>0</v>
      </c>
      <c r="CM17" s="19">
        <f t="shared" si="12"/>
        <v>0</v>
      </c>
      <c r="CN17" s="18"/>
      <c r="CO17" s="18">
        <f t="shared" si="60"/>
        <v>0</v>
      </c>
      <c r="CP17" s="18">
        <f t="shared" si="60"/>
        <v>0</v>
      </c>
      <c r="CQ17" s="18">
        <f t="shared" si="61"/>
        <v>0</v>
      </c>
      <c r="CR17" s="19">
        <f t="shared" si="62"/>
        <v>0</v>
      </c>
      <c r="CS17" s="19">
        <f t="shared" si="13"/>
        <v>0</v>
      </c>
      <c r="CT17" s="18"/>
      <c r="CU17" s="18">
        <f t="shared" si="63"/>
        <v>0</v>
      </c>
      <c r="CV17" s="18">
        <f t="shared" si="63"/>
        <v>0</v>
      </c>
      <c r="CW17" s="18">
        <f t="shared" si="64"/>
        <v>0</v>
      </c>
      <c r="CX17" s="19">
        <f t="shared" si="65"/>
        <v>0</v>
      </c>
      <c r="CY17" s="19">
        <f t="shared" si="14"/>
        <v>0</v>
      </c>
      <c r="CZ17" s="18"/>
      <c r="DA17" s="18">
        <f t="shared" si="66"/>
        <v>0</v>
      </c>
      <c r="DB17" s="18">
        <f t="shared" si="66"/>
        <v>0</v>
      </c>
      <c r="DC17" s="18">
        <f t="shared" si="67"/>
        <v>0</v>
      </c>
      <c r="DD17" s="19">
        <f t="shared" si="68"/>
        <v>0</v>
      </c>
      <c r="DE17" s="19">
        <f t="shared" si="15"/>
        <v>0</v>
      </c>
      <c r="DF17" s="18"/>
      <c r="DG17" s="18">
        <f t="shared" si="69"/>
        <v>0</v>
      </c>
      <c r="DH17" s="18">
        <f t="shared" si="69"/>
        <v>0</v>
      </c>
      <c r="DI17" s="18">
        <f t="shared" si="70"/>
        <v>0</v>
      </c>
      <c r="DJ17" s="19">
        <f t="shared" si="71"/>
        <v>0</v>
      </c>
      <c r="DK17" s="19">
        <f t="shared" si="16"/>
        <v>0</v>
      </c>
      <c r="DL17" s="18"/>
      <c r="DM17" s="67">
        <f t="shared" si="72"/>
        <v>0</v>
      </c>
      <c r="DN17" s="67">
        <f t="shared" si="72"/>
        <v>0</v>
      </c>
      <c r="DO17" s="67">
        <f t="shared" si="73"/>
        <v>0</v>
      </c>
      <c r="DP17" s="68">
        <f t="shared" si="74"/>
        <v>0</v>
      </c>
      <c r="DQ17" s="19">
        <f t="shared" si="17"/>
        <v>0</v>
      </c>
      <c r="DR17" s="18"/>
      <c r="DS17" s="18">
        <f t="shared" si="75"/>
        <v>0</v>
      </c>
      <c r="DT17" s="18">
        <f t="shared" si="75"/>
        <v>0</v>
      </c>
      <c r="DU17" s="18">
        <f t="shared" si="76"/>
        <v>0</v>
      </c>
      <c r="DV17" s="19">
        <f t="shared" si="77"/>
        <v>0</v>
      </c>
      <c r="DW17" s="19">
        <f t="shared" si="18"/>
        <v>0</v>
      </c>
      <c r="DX17" s="18"/>
      <c r="DY17" s="18">
        <f t="shared" si="78"/>
        <v>0</v>
      </c>
      <c r="DZ17" s="18">
        <f t="shared" si="78"/>
        <v>0</v>
      </c>
      <c r="EA17" s="18">
        <f t="shared" si="79"/>
        <v>0</v>
      </c>
      <c r="EB17" s="19">
        <f t="shared" si="80"/>
        <v>0</v>
      </c>
      <c r="EC17" s="19">
        <f t="shared" si="19"/>
        <v>0</v>
      </c>
      <c r="ED17" s="18"/>
      <c r="EE17" s="18">
        <f t="shared" si="81"/>
        <v>0</v>
      </c>
      <c r="EF17" s="18">
        <f t="shared" si="81"/>
        <v>0</v>
      </c>
      <c r="EG17" s="18">
        <f t="shared" si="82"/>
        <v>0</v>
      </c>
      <c r="EH17" s="19">
        <f t="shared" si="83"/>
        <v>0</v>
      </c>
      <c r="EI17" s="19">
        <f t="shared" si="20"/>
        <v>0</v>
      </c>
      <c r="EJ17" s="18"/>
      <c r="EK17" s="18">
        <f t="shared" si="84"/>
        <v>0</v>
      </c>
      <c r="EL17" s="18">
        <f t="shared" si="84"/>
        <v>0</v>
      </c>
      <c r="EM17" s="18">
        <f t="shared" si="85"/>
        <v>0</v>
      </c>
      <c r="EN17" s="19">
        <f t="shared" si="86"/>
        <v>0</v>
      </c>
      <c r="EO17" s="19">
        <f t="shared" si="21"/>
        <v>0</v>
      </c>
      <c r="EP17" s="18"/>
      <c r="EQ17" s="18">
        <f t="shared" si="87"/>
        <v>0</v>
      </c>
      <c r="ER17" s="18">
        <f t="shared" si="87"/>
        <v>0</v>
      </c>
      <c r="ES17" s="18">
        <f t="shared" si="88"/>
        <v>0</v>
      </c>
      <c r="ET17" s="19">
        <f t="shared" si="89"/>
        <v>0</v>
      </c>
      <c r="EU17" s="19">
        <f t="shared" si="22"/>
        <v>0</v>
      </c>
      <c r="EV17" s="18"/>
      <c r="EW17" s="18">
        <f t="shared" si="90"/>
        <v>0</v>
      </c>
      <c r="EX17" s="18">
        <f t="shared" si="90"/>
        <v>0</v>
      </c>
      <c r="EY17" s="18">
        <f t="shared" si="91"/>
        <v>0</v>
      </c>
      <c r="EZ17" s="19">
        <f t="shared" si="92"/>
        <v>0</v>
      </c>
      <c r="FA17" s="19">
        <f t="shared" si="23"/>
        <v>0</v>
      </c>
      <c r="FB17" s="18"/>
      <c r="FC17" s="18">
        <f t="shared" si="93"/>
        <v>0</v>
      </c>
      <c r="FD17" s="18">
        <f t="shared" si="93"/>
        <v>0</v>
      </c>
      <c r="FE17" s="18">
        <f t="shared" si="94"/>
        <v>0</v>
      </c>
      <c r="FF17" s="19">
        <f t="shared" si="95"/>
        <v>0</v>
      </c>
      <c r="FG17" s="19">
        <f t="shared" si="24"/>
        <v>0</v>
      </c>
      <c r="FH17" s="18"/>
      <c r="FI17" s="18">
        <f t="shared" si="96"/>
        <v>0</v>
      </c>
      <c r="FJ17" s="18">
        <f t="shared" si="96"/>
        <v>0</v>
      </c>
      <c r="FK17" s="18">
        <f t="shared" si="97"/>
        <v>0</v>
      </c>
      <c r="FL17" s="19">
        <f t="shared" si="98"/>
        <v>0</v>
      </c>
      <c r="FM17" s="19">
        <f t="shared" si="25"/>
        <v>0</v>
      </c>
      <c r="FN17" s="18"/>
      <c r="FO17" s="25"/>
      <c r="FP17" s="18"/>
      <c r="FQ17" s="18"/>
      <c r="FR17" s="18"/>
      <c r="FS17" s="19">
        <f t="shared" si="26"/>
        <v>0</v>
      </c>
    </row>
    <row r="18" spans="1:175" ht="12">
      <c r="A18" s="2">
        <v>43009</v>
      </c>
      <c r="C18" s="19"/>
      <c r="D18" s="19"/>
      <c r="E18" s="19"/>
      <c r="F18" s="19"/>
      <c r="G18" s="19"/>
      <c r="K18" s="79">
        <f t="shared" si="27"/>
        <v>0</v>
      </c>
      <c r="O18" s="19"/>
      <c r="P18" s="19"/>
      <c r="Q18" s="19">
        <f t="shared" si="0"/>
        <v>0</v>
      </c>
      <c r="R18" s="19"/>
      <c r="S18" s="19"/>
      <c r="T18" s="19"/>
      <c r="U18" s="54">
        <f>'2012A Academic'!I18</f>
        <v>0</v>
      </c>
      <c r="V18" s="19">
        <f>'2012A Academic'!J18</f>
        <v>0</v>
      </c>
      <c r="W18" s="19">
        <f t="shared" si="1"/>
        <v>0</v>
      </c>
      <c r="X18" s="19">
        <f>'2012A Academic'!L18</f>
        <v>0</v>
      </c>
      <c r="Y18" s="19">
        <f>'2012A Academic'!M18</f>
        <v>0</v>
      </c>
      <c r="Z18" s="19"/>
      <c r="AB18" s="18">
        <f t="shared" si="28"/>
        <v>0</v>
      </c>
      <c r="AC18" s="18">
        <f t="shared" si="29"/>
        <v>0</v>
      </c>
      <c r="AD18" s="18">
        <f t="shared" si="2"/>
        <v>0</v>
      </c>
      <c r="AE18" s="18">
        <f t="shared" si="2"/>
        <v>0</v>
      </c>
      <c r="AG18" s="18">
        <f t="shared" si="30"/>
        <v>0</v>
      </c>
      <c r="AH18" s="18">
        <f t="shared" si="30"/>
        <v>0</v>
      </c>
      <c r="AI18" s="18">
        <f t="shared" si="31"/>
        <v>0</v>
      </c>
      <c r="AJ18" s="19">
        <f t="shared" si="32"/>
        <v>0</v>
      </c>
      <c r="AK18" s="19">
        <f t="shared" si="3"/>
        <v>0</v>
      </c>
      <c r="AL18" s="18"/>
      <c r="AM18" s="18">
        <f t="shared" si="33"/>
        <v>0</v>
      </c>
      <c r="AN18" s="18">
        <f t="shared" si="33"/>
        <v>0</v>
      </c>
      <c r="AO18" s="18">
        <f t="shared" si="34"/>
        <v>0</v>
      </c>
      <c r="AP18" s="19">
        <f t="shared" si="35"/>
        <v>0</v>
      </c>
      <c r="AQ18" s="19">
        <f t="shared" si="4"/>
        <v>0</v>
      </c>
      <c r="AR18" s="18"/>
      <c r="AS18" s="18">
        <f t="shared" si="36"/>
        <v>0</v>
      </c>
      <c r="AT18" s="18">
        <f t="shared" si="36"/>
        <v>0</v>
      </c>
      <c r="AU18" s="18">
        <f t="shared" si="37"/>
        <v>0</v>
      </c>
      <c r="AV18" s="19">
        <f t="shared" si="38"/>
        <v>0</v>
      </c>
      <c r="AW18" s="19">
        <f t="shared" si="5"/>
        <v>0</v>
      </c>
      <c r="AX18" s="18"/>
      <c r="AY18" s="18">
        <f t="shared" si="39"/>
        <v>0</v>
      </c>
      <c r="AZ18" s="18">
        <f t="shared" si="39"/>
        <v>0</v>
      </c>
      <c r="BA18" s="18">
        <f t="shared" si="40"/>
        <v>0</v>
      </c>
      <c r="BB18" s="19">
        <f t="shared" si="41"/>
        <v>0</v>
      </c>
      <c r="BC18" s="19">
        <f t="shared" si="6"/>
        <v>0</v>
      </c>
      <c r="BD18" s="18"/>
      <c r="BE18" s="18">
        <f t="shared" si="42"/>
        <v>0</v>
      </c>
      <c r="BF18" s="18">
        <f t="shared" si="42"/>
        <v>0</v>
      </c>
      <c r="BG18" s="18">
        <f t="shared" si="43"/>
        <v>0</v>
      </c>
      <c r="BH18" s="19">
        <f t="shared" si="44"/>
        <v>0</v>
      </c>
      <c r="BI18" s="19">
        <f t="shared" si="7"/>
        <v>0</v>
      </c>
      <c r="BJ18" s="18"/>
      <c r="BK18" s="18">
        <f t="shared" si="45"/>
        <v>0</v>
      </c>
      <c r="BL18" s="18">
        <f t="shared" si="45"/>
        <v>0</v>
      </c>
      <c r="BM18" s="18">
        <f t="shared" si="46"/>
        <v>0</v>
      </c>
      <c r="BN18" s="19">
        <f t="shared" si="47"/>
        <v>0</v>
      </c>
      <c r="BO18" s="19">
        <f t="shared" si="8"/>
        <v>0</v>
      </c>
      <c r="BP18" s="18"/>
      <c r="BQ18" s="18">
        <f t="shared" si="48"/>
        <v>0</v>
      </c>
      <c r="BR18" s="18">
        <f t="shared" si="48"/>
        <v>0</v>
      </c>
      <c r="BS18" s="18">
        <f t="shared" si="49"/>
        <v>0</v>
      </c>
      <c r="BT18" s="19">
        <f t="shared" si="50"/>
        <v>0</v>
      </c>
      <c r="BU18" s="19">
        <f t="shared" si="9"/>
        <v>0</v>
      </c>
      <c r="BV18" s="18"/>
      <c r="BW18" s="18">
        <f t="shared" si="51"/>
        <v>0</v>
      </c>
      <c r="BX18" s="18">
        <f t="shared" si="51"/>
        <v>0</v>
      </c>
      <c r="BY18" s="18">
        <f t="shared" si="52"/>
        <v>0</v>
      </c>
      <c r="BZ18" s="19">
        <f t="shared" si="53"/>
        <v>0</v>
      </c>
      <c r="CA18" s="19">
        <f t="shared" si="10"/>
        <v>0</v>
      </c>
      <c r="CB18" s="18"/>
      <c r="CC18" s="18">
        <f t="shared" si="54"/>
        <v>0</v>
      </c>
      <c r="CD18" s="18">
        <f t="shared" si="54"/>
        <v>0</v>
      </c>
      <c r="CE18" s="18">
        <f t="shared" si="55"/>
        <v>0</v>
      </c>
      <c r="CF18" s="19">
        <f t="shared" si="56"/>
        <v>0</v>
      </c>
      <c r="CG18" s="19">
        <f t="shared" si="11"/>
        <v>0</v>
      </c>
      <c r="CH18" s="18"/>
      <c r="CI18" s="18">
        <f t="shared" si="57"/>
        <v>0</v>
      </c>
      <c r="CJ18" s="18">
        <f t="shared" si="57"/>
        <v>0</v>
      </c>
      <c r="CK18" s="18">
        <f t="shared" si="58"/>
        <v>0</v>
      </c>
      <c r="CL18" s="19">
        <f t="shared" si="59"/>
        <v>0</v>
      </c>
      <c r="CM18" s="19">
        <f t="shared" si="12"/>
        <v>0</v>
      </c>
      <c r="CN18" s="18"/>
      <c r="CO18" s="18">
        <f t="shared" si="60"/>
        <v>0</v>
      </c>
      <c r="CP18" s="18">
        <f t="shared" si="60"/>
        <v>0</v>
      </c>
      <c r="CQ18" s="18">
        <f t="shared" si="61"/>
        <v>0</v>
      </c>
      <c r="CR18" s="19">
        <f t="shared" si="62"/>
        <v>0</v>
      </c>
      <c r="CS18" s="19">
        <f t="shared" si="13"/>
        <v>0</v>
      </c>
      <c r="CT18" s="18"/>
      <c r="CU18" s="18">
        <f t="shared" si="63"/>
        <v>0</v>
      </c>
      <c r="CV18" s="18">
        <f t="shared" si="63"/>
        <v>0</v>
      </c>
      <c r="CW18" s="18">
        <f t="shared" si="64"/>
        <v>0</v>
      </c>
      <c r="CX18" s="19">
        <f t="shared" si="65"/>
        <v>0</v>
      </c>
      <c r="CY18" s="19">
        <f t="shared" si="14"/>
        <v>0</v>
      </c>
      <c r="CZ18" s="18"/>
      <c r="DA18" s="18">
        <f t="shared" si="66"/>
        <v>0</v>
      </c>
      <c r="DB18" s="18">
        <f t="shared" si="66"/>
        <v>0</v>
      </c>
      <c r="DC18" s="18">
        <f t="shared" si="67"/>
        <v>0</v>
      </c>
      <c r="DD18" s="19">
        <f t="shared" si="68"/>
        <v>0</v>
      </c>
      <c r="DE18" s="19">
        <f t="shared" si="15"/>
        <v>0</v>
      </c>
      <c r="DF18" s="18"/>
      <c r="DG18" s="18">
        <f t="shared" si="69"/>
        <v>0</v>
      </c>
      <c r="DH18" s="18">
        <f t="shared" si="69"/>
        <v>0</v>
      </c>
      <c r="DI18" s="18">
        <f t="shared" si="70"/>
        <v>0</v>
      </c>
      <c r="DJ18" s="19">
        <f t="shared" si="71"/>
        <v>0</v>
      </c>
      <c r="DK18" s="19">
        <f t="shared" si="16"/>
        <v>0</v>
      </c>
      <c r="DL18" s="18"/>
      <c r="DM18" s="67">
        <f t="shared" si="72"/>
        <v>0</v>
      </c>
      <c r="DN18" s="67">
        <f t="shared" si="72"/>
        <v>0</v>
      </c>
      <c r="DO18" s="67">
        <f t="shared" si="73"/>
        <v>0</v>
      </c>
      <c r="DP18" s="68">
        <f t="shared" si="74"/>
        <v>0</v>
      </c>
      <c r="DQ18" s="19">
        <f t="shared" si="17"/>
        <v>0</v>
      </c>
      <c r="DR18" s="18"/>
      <c r="DS18" s="18">
        <f t="shared" si="75"/>
        <v>0</v>
      </c>
      <c r="DT18" s="18">
        <f t="shared" si="75"/>
        <v>0</v>
      </c>
      <c r="DU18" s="18">
        <f t="shared" si="76"/>
        <v>0</v>
      </c>
      <c r="DV18" s="19">
        <f t="shared" si="77"/>
        <v>0</v>
      </c>
      <c r="DW18" s="19">
        <f t="shared" si="18"/>
        <v>0</v>
      </c>
      <c r="DX18" s="18"/>
      <c r="DY18" s="18">
        <f t="shared" si="78"/>
        <v>0</v>
      </c>
      <c r="DZ18" s="18">
        <f t="shared" si="78"/>
        <v>0</v>
      </c>
      <c r="EA18" s="18">
        <f t="shared" si="79"/>
        <v>0</v>
      </c>
      <c r="EB18" s="19">
        <f t="shared" si="80"/>
        <v>0</v>
      </c>
      <c r="EC18" s="19">
        <f t="shared" si="19"/>
        <v>0</v>
      </c>
      <c r="ED18" s="18"/>
      <c r="EE18" s="18">
        <f t="shared" si="81"/>
        <v>0</v>
      </c>
      <c r="EF18" s="18">
        <f t="shared" si="81"/>
        <v>0</v>
      </c>
      <c r="EG18" s="18">
        <f t="shared" si="82"/>
        <v>0</v>
      </c>
      <c r="EH18" s="19">
        <f t="shared" si="83"/>
        <v>0</v>
      </c>
      <c r="EI18" s="19">
        <f t="shared" si="20"/>
        <v>0</v>
      </c>
      <c r="EJ18" s="18"/>
      <c r="EK18" s="18">
        <f t="shared" si="84"/>
        <v>0</v>
      </c>
      <c r="EL18" s="18">
        <f t="shared" si="84"/>
        <v>0</v>
      </c>
      <c r="EM18" s="18">
        <f t="shared" si="85"/>
        <v>0</v>
      </c>
      <c r="EN18" s="19">
        <f t="shared" si="86"/>
        <v>0</v>
      </c>
      <c r="EO18" s="19">
        <f t="shared" si="21"/>
        <v>0</v>
      </c>
      <c r="EP18" s="18"/>
      <c r="EQ18" s="18">
        <f t="shared" si="87"/>
        <v>0</v>
      </c>
      <c r="ER18" s="18">
        <f t="shared" si="87"/>
        <v>0</v>
      </c>
      <c r="ES18" s="18">
        <f t="shared" si="88"/>
        <v>0</v>
      </c>
      <c r="ET18" s="19">
        <f t="shared" si="89"/>
        <v>0</v>
      </c>
      <c r="EU18" s="19">
        <f t="shared" si="22"/>
        <v>0</v>
      </c>
      <c r="EV18" s="18"/>
      <c r="EW18" s="18">
        <f t="shared" si="90"/>
        <v>0</v>
      </c>
      <c r="EX18" s="18">
        <f t="shared" si="90"/>
        <v>0</v>
      </c>
      <c r="EY18" s="18">
        <f t="shared" si="91"/>
        <v>0</v>
      </c>
      <c r="EZ18" s="19">
        <f t="shared" si="92"/>
        <v>0</v>
      </c>
      <c r="FA18" s="19">
        <f t="shared" si="23"/>
        <v>0</v>
      </c>
      <c r="FB18" s="18"/>
      <c r="FC18" s="18">
        <f t="shared" si="93"/>
        <v>0</v>
      </c>
      <c r="FD18" s="18">
        <f t="shared" si="93"/>
        <v>0</v>
      </c>
      <c r="FE18" s="18">
        <f t="shared" si="94"/>
        <v>0</v>
      </c>
      <c r="FF18" s="19">
        <f t="shared" si="95"/>
        <v>0</v>
      </c>
      <c r="FG18" s="19">
        <f t="shared" si="24"/>
        <v>0</v>
      </c>
      <c r="FH18" s="18"/>
      <c r="FI18" s="18">
        <f t="shared" si="96"/>
        <v>0</v>
      </c>
      <c r="FJ18" s="18">
        <f t="shared" si="96"/>
        <v>0</v>
      </c>
      <c r="FK18" s="18">
        <f t="shared" si="97"/>
        <v>0</v>
      </c>
      <c r="FL18" s="19">
        <f t="shared" si="98"/>
        <v>0</v>
      </c>
      <c r="FM18" s="19">
        <f t="shared" si="25"/>
        <v>0</v>
      </c>
      <c r="FN18" s="18"/>
      <c r="FO18" s="25"/>
      <c r="FP18" s="18"/>
      <c r="FQ18" s="18"/>
      <c r="FR18" s="18"/>
      <c r="FS18" s="19">
        <f t="shared" si="26"/>
        <v>0</v>
      </c>
    </row>
    <row r="19" spans="1:175" s="36" customFormat="1" ht="12">
      <c r="A19" s="35">
        <v>43191</v>
      </c>
      <c r="C19" s="19"/>
      <c r="D19" s="19"/>
      <c r="E19" s="19"/>
      <c r="F19" s="19"/>
      <c r="G19" s="19"/>
      <c r="K19" s="79">
        <f t="shared" si="27"/>
        <v>0</v>
      </c>
      <c r="O19" s="25"/>
      <c r="P19" s="25"/>
      <c r="Q19" s="19">
        <f t="shared" si="0"/>
        <v>0</v>
      </c>
      <c r="R19" s="19"/>
      <c r="S19" s="19"/>
      <c r="T19" s="19"/>
      <c r="U19" s="54">
        <f>'2012A Academic'!I19</f>
        <v>0</v>
      </c>
      <c r="V19" s="19">
        <f>'2012A Academic'!J19</f>
        <v>0</v>
      </c>
      <c r="W19" s="19">
        <f t="shared" si="1"/>
        <v>0</v>
      </c>
      <c r="X19" s="19">
        <f>'2012A Academic'!L19</f>
        <v>0</v>
      </c>
      <c r="Y19" s="19">
        <f>'2012A Academic'!M19</f>
        <v>0</v>
      </c>
      <c r="Z19" s="19"/>
      <c r="AA19" s="18">
        <f>AG19+AM19+AS19+AY19+BE19+BK19+BQ19+BW19+CC19+CI19+CO19+CU19+DA19+DG19+DM19+DS19+DY19+EE19+EK19+EQ19+EW19+FC19+FI19+FO19</f>
        <v>0</v>
      </c>
      <c r="AB19" s="18">
        <f t="shared" si="28"/>
        <v>0</v>
      </c>
      <c r="AC19" s="18">
        <f t="shared" si="29"/>
        <v>0</v>
      </c>
      <c r="AD19" s="18">
        <f t="shared" si="2"/>
        <v>0</v>
      </c>
      <c r="AE19" s="18">
        <f t="shared" si="2"/>
        <v>0</v>
      </c>
      <c r="AF19"/>
      <c r="AG19" s="18">
        <f t="shared" si="30"/>
        <v>0</v>
      </c>
      <c r="AH19" s="18">
        <f t="shared" si="30"/>
        <v>0</v>
      </c>
      <c r="AI19" s="18">
        <f t="shared" si="31"/>
        <v>0</v>
      </c>
      <c r="AJ19" s="19">
        <f t="shared" si="32"/>
        <v>0</v>
      </c>
      <c r="AK19" s="19">
        <f t="shared" si="3"/>
        <v>0</v>
      </c>
      <c r="AL19" s="18"/>
      <c r="AM19" s="18">
        <f t="shared" si="33"/>
        <v>0</v>
      </c>
      <c r="AN19" s="18">
        <f t="shared" si="33"/>
        <v>0</v>
      </c>
      <c r="AO19" s="18">
        <f t="shared" si="34"/>
        <v>0</v>
      </c>
      <c r="AP19" s="19">
        <f t="shared" si="35"/>
        <v>0</v>
      </c>
      <c r="AQ19" s="19">
        <f t="shared" si="4"/>
        <v>0</v>
      </c>
      <c r="AR19" s="18"/>
      <c r="AS19" s="18">
        <f t="shared" si="36"/>
        <v>0</v>
      </c>
      <c r="AT19" s="18">
        <f t="shared" si="36"/>
        <v>0</v>
      </c>
      <c r="AU19" s="18">
        <f t="shared" si="37"/>
        <v>0</v>
      </c>
      <c r="AV19" s="19">
        <f t="shared" si="38"/>
        <v>0</v>
      </c>
      <c r="AW19" s="19">
        <f t="shared" si="5"/>
        <v>0</v>
      </c>
      <c r="AX19" s="18"/>
      <c r="AY19" s="18">
        <f t="shared" si="39"/>
        <v>0</v>
      </c>
      <c r="AZ19" s="18">
        <f t="shared" si="39"/>
        <v>0</v>
      </c>
      <c r="BA19" s="18">
        <f t="shared" si="40"/>
        <v>0</v>
      </c>
      <c r="BB19" s="19">
        <f t="shared" si="41"/>
        <v>0</v>
      </c>
      <c r="BC19" s="19">
        <f t="shared" si="6"/>
        <v>0</v>
      </c>
      <c r="BD19" s="18"/>
      <c r="BE19" s="18">
        <f t="shared" si="42"/>
        <v>0</v>
      </c>
      <c r="BF19" s="18">
        <f t="shared" si="42"/>
        <v>0</v>
      </c>
      <c r="BG19" s="18">
        <f t="shared" si="43"/>
        <v>0</v>
      </c>
      <c r="BH19" s="19">
        <f t="shared" si="44"/>
        <v>0</v>
      </c>
      <c r="BI19" s="19">
        <f t="shared" si="7"/>
        <v>0</v>
      </c>
      <c r="BJ19" s="18"/>
      <c r="BK19" s="18">
        <f t="shared" si="45"/>
        <v>0</v>
      </c>
      <c r="BL19" s="18">
        <f t="shared" si="45"/>
        <v>0</v>
      </c>
      <c r="BM19" s="18">
        <f t="shared" si="46"/>
        <v>0</v>
      </c>
      <c r="BN19" s="19">
        <f t="shared" si="47"/>
        <v>0</v>
      </c>
      <c r="BO19" s="19">
        <f t="shared" si="8"/>
        <v>0</v>
      </c>
      <c r="BP19" s="18"/>
      <c r="BQ19" s="18">
        <f t="shared" si="48"/>
        <v>0</v>
      </c>
      <c r="BR19" s="18">
        <f t="shared" si="48"/>
        <v>0</v>
      </c>
      <c r="BS19" s="18">
        <f t="shared" si="49"/>
        <v>0</v>
      </c>
      <c r="BT19" s="19">
        <f t="shared" si="50"/>
        <v>0</v>
      </c>
      <c r="BU19" s="19">
        <f t="shared" si="9"/>
        <v>0</v>
      </c>
      <c r="BV19" s="18"/>
      <c r="BW19" s="18">
        <f t="shared" si="51"/>
        <v>0</v>
      </c>
      <c r="BX19" s="18">
        <f t="shared" si="51"/>
        <v>0</v>
      </c>
      <c r="BY19" s="18">
        <f t="shared" si="52"/>
        <v>0</v>
      </c>
      <c r="BZ19" s="19">
        <f t="shared" si="53"/>
        <v>0</v>
      </c>
      <c r="CA19" s="19">
        <f t="shared" si="10"/>
        <v>0</v>
      </c>
      <c r="CB19" s="18"/>
      <c r="CC19" s="18">
        <f t="shared" si="54"/>
        <v>0</v>
      </c>
      <c r="CD19" s="18">
        <f t="shared" si="54"/>
        <v>0</v>
      </c>
      <c r="CE19" s="18">
        <f t="shared" si="55"/>
        <v>0</v>
      </c>
      <c r="CF19" s="19">
        <f t="shared" si="56"/>
        <v>0</v>
      </c>
      <c r="CG19" s="19">
        <f t="shared" si="11"/>
        <v>0</v>
      </c>
      <c r="CH19" s="18"/>
      <c r="CI19" s="18">
        <f t="shared" si="57"/>
        <v>0</v>
      </c>
      <c r="CJ19" s="18">
        <f t="shared" si="57"/>
        <v>0</v>
      </c>
      <c r="CK19" s="18">
        <f t="shared" si="58"/>
        <v>0</v>
      </c>
      <c r="CL19" s="19">
        <f t="shared" si="59"/>
        <v>0</v>
      </c>
      <c r="CM19" s="19">
        <f t="shared" si="12"/>
        <v>0</v>
      </c>
      <c r="CN19" s="18"/>
      <c r="CO19" s="18">
        <f t="shared" si="60"/>
        <v>0</v>
      </c>
      <c r="CP19" s="18">
        <f t="shared" si="60"/>
        <v>0</v>
      </c>
      <c r="CQ19" s="18">
        <f t="shared" si="61"/>
        <v>0</v>
      </c>
      <c r="CR19" s="19">
        <f t="shared" si="62"/>
        <v>0</v>
      </c>
      <c r="CS19" s="19">
        <f t="shared" si="13"/>
        <v>0</v>
      </c>
      <c r="CT19" s="18"/>
      <c r="CU19" s="18">
        <f t="shared" si="63"/>
        <v>0</v>
      </c>
      <c r="CV19" s="18">
        <f t="shared" si="63"/>
        <v>0</v>
      </c>
      <c r="CW19" s="18">
        <f t="shared" si="64"/>
        <v>0</v>
      </c>
      <c r="CX19" s="19">
        <f t="shared" si="65"/>
        <v>0</v>
      </c>
      <c r="CY19" s="19">
        <f t="shared" si="14"/>
        <v>0</v>
      </c>
      <c r="CZ19" s="18"/>
      <c r="DA19" s="18">
        <f t="shared" si="66"/>
        <v>0</v>
      </c>
      <c r="DB19" s="18">
        <f t="shared" si="66"/>
        <v>0</v>
      </c>
      <c r="DC19" s="18">
        <f t="shared" si="67"/>
        <v>0</v>
      </c>
      <c r="DD19" s="19">
        <f t="shared" si="68"/>
        <v>0</v>
      </c>
      <c r="DE19" s="19">
        <f t="shared" si="15"/>
        <v>0</v>
      </c>
      <c r="DF19" s="18"/>
      <c r="DG19" s="18">
        <f t="shared" si="69"/>
        <v>0</v>
      </c>
      <c r="DH19" s="18">
        <f t="shared" si="69"/>
        <v>0</v>
      </c>
      <c r="DI19" s="18">
        <f t="shared" si="70"/>
        <v>0</v>
      </c>
      <c r="DJ19" s="19">
        <f t="shared" si="71"/>
        <v>0</v>
      </c>
      <c r="DK19" s="19">
        <f t="shared" si="16"/>
        <v>0</v>
      </c>
      <c r="DL19" s="18"/>
      <c r="DM19" s="67">
        <f t="shared" si="72"/>
        <v>0</v>
      </c>
      <c r="DN19" s="67">
        <f t="shared" si="72"/>
        <v>0</v>
      </c>
      <c r="DO19" s="67">
        <f t="shared" si="73"/>
        <v>0</v>
      </c>
      <c r="DP19" s="68">
        <f t="shared" si="74"/>
        <v>0</v>
      </c>
      <c r="DQ19" s="19">
        <f t="shared" si="17"/>
        <v>0</v>
      </c>
      <c r="DR19" s="18"/>
      <c r="DS19" s="18">
        <f t="shared" si="75"/>
        <v>0</v>
      </c>
      <c r="DT19" s="18">
        <f t="shared" si="75"/>
        <v>0</v>
      </c>
      <c r="DU19" s="18">
        <f t="shared" si="76"/>
        <v>0</v>
      </c>
      <c r="DV19" s="19">
        <f t="shared" si="77"/>
        <v>0</v>
      </c>
      <c r="DW19" s="19">
        <f t="shared" si="18"/>
        <v>0</v>
      </c>
      <c r="DX19" s="18"/>
      <c r="DY19" s="18">
        <f t="shared" si="78"/>
        <v>0</v>
      </c>
      <c r="DZ19" s="18">
        <f t="shared" si="78"/>
        <v>0</v>
      </c>
      <c r="EA19" s="18">
        <f t="shared" si="79"/>
        <v>0</v>
      </c>
      <c r="EB19" s="19">
        <f t="shared" si="80"/>
        <v>0</v>
      </c>
      <c r="EC19" s="19">
        <f t="shared" si="19"/>
        <v>0</v>
      </c>
      <c r="ED19" s="18"/>
      <c r="EE19" s="18">
        <f t="shared" si="81"/>
        <v>0</v>
      </c>
      <c r="EF19" s="18">
        <f t="shared" si="81"/>
        <v>0</v>
      </c>
      <c r="EG19" s="18">
        <f t="shared" si="82"/>
        <v>0</v>
      </c>
      <c r="EH19" s="19">
        <f t="shared" si="83"/>
        <v>0</v>
      </c>
      <c r="EI19" s="19">
        <f t="shared" si="20"/>
        <v>0</v>
      </c>
      <c r="EJ19" s="18"/>
      <c r="EK19" s="18">
        <f t="shared" si="84"/>
        <v>0</v>
      </c>
      <c r="EL19" s="18">
        <f t="shared" si="84"/>
        <v>0</v>
      </c>
      <c r="EM19" s="18">
        <f t="shared" si="85"/>
        <v>0</v>
      </c>
      <c r="EN19" s="19">
        <f t="shared" si="86"/>
        <v>0</v>
      </c>
      <c r="EO19" s="19">
        <f t="shared" si="21"/>
        <v>0</v>
      </c>
      <c r="EP19" s="18"/>
      <c r="EQ19" s="18">
        <f t="shared" si="87"/>
        <v>0</v>
      </c>
      <c r="ER19" s="18">
        <f t="shared" si="87"/>
        <v>0</v>
      </c>
      <c r="ES19" s="18">
        <f t="shared" si="88"/>
        <v>0</v>
      </c>
      <c r="ET19" s="19">
        <f t="shared" si="89"/>
        <v>0</v>
      </c>
      <c r="EU19" s="19">
        <f t="shared" si="22"/>
        <v>0</v>
      </c>
      <c r="EV19" s="18"/>
      <c r="EW19" s="18">
        <f t="shared" si="90"/>
        <v>0</v>
      </c>
      <c r="EX19" s="18">
        <f t="shared" si="90"/>
        <v>0</v>
      </c>
      <c r="EY19" s="18">
        <f t="shared" si="91"/>
        <v>0</v>
      </c>
      <c r="EZ19" s="19">
        <f t="shared" si="92"/>
        <v>0</v>
      </c>
      <c r="FA19" s="19">
        <f t="shared" si="23"/>
        <v>0</v>
      </c>
      <c r="FB19" s="18"/>
      <c r="FC19" s="18">
        <f t="shared" si="93"/>
        <v>0</v>
      </c>
      <c r="FD19" s="18">
        <f t="shared" si="93"/>
        <v>0</v>
      </c>
      <c r="FE19" s="18">
        <f t="shared" si="94"/>
        <v>0</v>
      </c>
      <c r="FF19" s="19">
        <f t="shared" si="95"/>
        <v>0</v>
      </c>
      <c r="FG19" s="19">
        <f t="shared" si="24"/>
        <v>0</v>
      </c>
      <c r="FH19" s="18"/>
      <c r="FI19" s="18">
        <f t="shared" si="96"/>
        <v>0</v>
      </c>
      <c r="FJ19" s="18">
        <f t="shared" si="96"/>
        <v>0</v>
      </c>
      <c r="FK19" s="18">
        <f t="shared" si="97"/>
        <v>0</v>
      </c>
      <c r="FL19" s="19">
        <f t="shared" si="98"/>
        <v>0</v>
      </c>
      <c r="FM19" s="19">
        <f t="shared" si="25"/>
        <v>0</v>
      </c>
      <c r="FN19" s="18"/>
      <c r="FO19" s="25"/>
      <c r="FP19" s="18"/>
      <c r="FQ19" s="18"/>
      <c r="FR19" s="18"/>
      <c r="FS19" s="19">
        <f t="shared" si="26"/>
        <v>0</v>
      </c>
    </row>
    <row r="20" spans="1:175" s="36" customFormat="1" ht="12">
      <c r="A20" s="35">
        <v>43374</v>
      </c>
      <c r="C20" s="19"/>
      <c r="D20" s="19"/>
      <c r="E20" s="19"/>
      <c r="F20" s="19"/>
      <c r="G20" s="19"/>
      <c r="K20" s="79">
        <f t="shared" si="27"/>
        <v>0</v>
      </c>
      <c r="O20" s="25"/>
      <c r="P20" s="25"/>
      <c r="Q20" s="19">
        <f t="shared" si="0"/>
        <v>0</v>
      </c>
      <c r="R20" s="19"/>
      <c r="S20" s="19"/>
      <c r="T20" s="19"/>
      <c r="U20" s="54">
        <f>'2012A Academic'!I20</f>
        <v>0</v>
      </c>
      <c r="V20" s="19">
        <f>'2012A Academic'!J20</f>
        <v>0</v>
      </c>
      <c r="W20" s="19">
        <f t="shared" si="1"/>
        <v>0</v>
      </c>
      <c r="X20" s="19">
        <f>'2012A Academic'!L20</f>
        <v>0</v>
      </c>
      <c r="Y20" s="19">
        <f>'2012A Academic'!M20</f>
        <v>0</v>
      </c>
      <c r="Z20" s="19"/>
      <c r="AA20" s="18"/>
      <c r="AB20" s="18">
        <f t="shared" si="28"/>
        <v>0</v>
      </c>
      <c r="AC20" s="18">
        <f t="shared" si="29"/>
        <v>0</v>
      </c>
      <c r="AD20" s="18">
        <f t="shared" si="2"/>
        <v>0</v>
      </c>
      <c r="AE20" s="18">
        <f t="shared" si="2"/>
        <v>0</v>
      </c>
      <c r="AF20"/>
      <c r="AG20" s="18">
        <f t="shared" si="30"/>
        <v>0</v>
      </c>
      <c r="AH20" s="18">
        <f t="shared" si="30"/>
        <v>0</v>
      </c>
      <c r="AI20" s="18">
        <f t="shared" si="31"/>
        <v>0</v>
      </c>
      <c r="AJ20" s="19">
        <f t="shared" si="32"/>
        <v>0</v>
      </c>
      <c r="AK20" s="19">
        <f t="shared" si="3"/>
        <v>0</v>
      </c>
      <c r="AL20" s="18"/>
      <c r="AM20" s="18">
        <f t="shared" si="33"/>
        <v>0</v>
      </c>
      <c r="AN20" s="18">
        <f t="shared" si="33"/>
        <v>0</v>
      </c>
      <c r="AO20" s="18">
        <f t="shared" si="34"/>
        <v>0</v>
      </c>
      <c r="AP20" s="19">
        <f t="shared" si="35"/>
        <v>0</v>
      </c>
      <c r="AQ20" s="19">
        <f t="shared" si="4"/>
        <v>0</v>
      </c>
      <c r="AR20" s="18"/>
      <c r="AS20" s="18">
        <f t="shared" si="36"/>
        <v>0</v>
      </c>
      <c r="AT20" s="18">
        <f t="shared" si="36"/>
        <v>0</v>
      </c>
      <c r="AU20" s="18">
        <f t="shared" si="37"/>
        <v>0</v>
      </c>
      <c r="AV20" s="19">
        <f t="shared" si="38"/>
        <v>0</v>
      </c>
      <c r="AW20" s="19">
        <f t="shared" si="5"/>
        <v>0</v>
      </c>
      <c r="AX20" s="18"/>
      <c r="AY20" s="18">
        <f t="shared" si="39"/>
        <v>0</v>
      </c>
      <c r="AZ20" s="18">
        <f t="shared" si="39"/>
        <v>0</v>
      </c>
      <c r="BA20" s="18">
        <f t="shared" si="40"/>
        <v>0</v>
      </c>
      <c r="BB20" s="19">
        <f t="shared" si="41"/>
        <v>0</v>
      </c>
      <c r="BC20" s="19">
        <f t="shared" si="6"/>
        <v>0</v>
      </c>
      <c r="BD20" s="18"/>
      <c r="BE20" s="18">
        <f t="shared" si="42"/>
        <v>0</v>
      </c>
      <c r="BF20" s="18">
        <f t="shared" si="42"/>
        <v>0</v>
      </c>
      <c r="BG20" s="18">
        <f t="shared" si="43"/>
        <v>0</v>
      </c>
      <c r="BH20" s="19">
        <f t="shared" si="44"/>
        <v>0</v>
      </c>
      <c r="BI20" s="19">
        <f t="shared" si="7"/>
        <v>0</v>
      </c>
      <c r="BJ20" s="18"/>
      <c r="BK20" s="18">
        <f t="shared" si="45"/>
        <v>0</v>
      </c>
      <c r="BL20" s="18">
        <f t="shared" si="45"/>
        <v>0</v>
      </c>
      <c r="BM20" s="18">
        <f t="shared" si="46"/>
        <v>0</v>
      </c>
      <c r="BN20" s="19">
        <f t="shared" si="47"/>
        <v>0</v>
      </c>
      <c r="BO20" s="19">
        <f t="shared" si="8"/>
        <v>0</v>
      </c>
      <c r="BP20" s="18"/>
      <c r="BQ20" s="18">
        <f t="shared" si="48"/>
        <v>0</v>
      </c>
      <c r="BR20" s="18">
        <f t="shared" si="48"/>
        <v>0</v>
      </c>
      <c r="BS20" s="18">
        <f t="shared" si="49"/>
        <v>0</v>
      </c>
      <c r="BT20" s="19">
        <f t="shared" si="50"/>
        <v>0</v>
      </c>
      <c r="BU20" s="19">
        <f t="shared" si="9"/>
        <v>0</v>
      </c>
      <c r="BV20" s="18"/>
      <c r="BW20" s="18">
        <f t="shared" si="51"/>
        <v>0</v>
      </c>
      <c r="BX20" s="18">
        <f t="shared" si="51"/>
        <v>0</v>
      </c>
      <c r="BY20" s="18">
        <f t="shared" si="52"/>
        <v>0</v>
      </c>
      <c r="BZ20" s="19">
        <f t="shared" si="53"/>
        <v>0</v>
      </c>
      <c r="CA20" s="19">
        <f t="shared" si="10"/>
        <v>0</v>
      </c>
      <c r="CB20" s="18"/>
      <c r="CC20" s="18">
        <f t="shared" si="54"/>
        <v>0</v>
      </c>
      <c r="CD20" s="18">
        <f t="shared" si="54"/>
        <v>0</v>
      </c>
      <c r="CE20" s="18">
        <f t="shared" si="55"/>
        <v>0</v>
      </c>
      <c r="CF20" s="19">
        <f t="shared" si="56"/>
        <v>0</v>
      </c>
      <c r="CG20" s="19">
        <f t="shared" si="11"/>
        <v>0</v>
      </c>
      <c r="CH20" s="18"/>
      <c r="CI20" s="18">
        <f t="shared" si="57"/>
        <v>0</v>
      </c>
      <c r="CJ20" s="18">
        <f t="shared" si="57"/>
        <v>0</v>
      </c>
      <c r="CK20" s="18">
        <f t="shared" si="58"/>
        <v>0</v>
      </c>
      <c r="CL20" s="19">
        <f t="shared" si="59"/>
        <v>0</v>
      </c>
      <c r="CM20" s="19">
        <f t="shared" si="12"/>
        <v>0</v>
      </c>
      <c r="CN20" s="18"/>
      <c r="CO20" s="18">
        <f t="shared" si="60"/>
        <v>0</v>
      </c>
      <c r="CP20" s="18">
        <f t="shared" si="60"/>
        <v>0</v>
      </c>
      <c r="CQ20" s="18">
        <f t="shared" si="61"/>
        <v>0</v>
      </c>
      <c r="CR20" s="19">
        <f t="shared" si="62"/>
        <v>0</v>
      </c>
      <c r="CS20" s="19">
        <f t="shared" si="13"/>
        <v>0</v>
      </c>
      <c r="CT20" s="18"/>
      <c r="CU20" s="18">
        <f t="shared" si="63"/>
        <v>0</v>
      </c>
      <c r="CV20" s="18">
        <f t="shared" si="63"/>
        <v>0</v>
      </c>
      <c r="CW20" s="18">
        <f t="shared" si="64"/>
        <v>0</v>
      </c>
      <c r="CX20" s="19">
        <f t="shared" si="65"/>
        <v>0</v>
      </c>
      <c r="CY20" s="19">
        <f t="shared" si="14"/>
        <v>0</v>
      </c>
      <c r="CZ20" s="18"/>
      <c r="DA20" s="18">
        <f t="shared" si="66"/>
        <v>0</v>
      </c>
      <c r="DB20" s="18">
        <f t="shared" si="66"/>
        <v>0</v>
      </c>
      <c r="DC20" s="18">
        <f t="shared" si="67"/>
        <v>0</v>
      </c>
      <c r="DD20" s="19">
        <f t="shared" si="68"/>
        <v>0</v>
      </c>
      <c r="DE20" s="19">
        <f t="shared" si="15"/>
        <v>0</v>
      </c>
      <c r="DF20" s="18"/>
      <c r="DG20" s="18">
        <f t="shared" si="69"/>
        <v>0</v>
      </c>
      <c r="DH20" s="18">
        <f t="shared" si="69"/>
        <v>0</v>
      </c>
      <c r="DI20" s="18">
        <f t="shared" si="70"/>
        <v>0</v>
      </c>
      <c r="DJ20" s="19">
        <f t="shared" si="71"/>
        <v>0</v>
      </c>
      <c r="DK20" s="19">
        <f t="shared" si="16"/>
        <v>0</v>
      </c>
      <c r="DL20" s="18"/>
      <c r="DM20" s="67">
        <f t="shared" si="72"/>
        <v>0</v>
      </c>
      <c r="DN20" s="67">
        <f t="shared" si="72"/>
        <v>0</v>
      </c>
      <c r="DO20" s="67">
        <f t="shared" si="73"/>
        <v>0</v>
      </c>
      <c r="DP20" s="68">
        <f t="shared" si="74"/>
        <v>0</v>
      </c>
      <c r="DQ20" s="19">
        <f t="shared" si="17"/>
        <v>0</v>
      </c>
      <c r="DR20" s="18"/>
      <c r="DS20" s="18">
        <f t="shared" si="75"/>
        <v>0</v>
      </c>
      <c r="DT20" s="18">
        <f t="shared" si="75"/>
        <v>0</v>
      </c>
      <c r="DU20" s="18">
        <f t="shared" si="76"/>
        <v>0</v>
      </c>
      <c r="DV20" s="19">
        <f t="shared" si="77"/>
        <v>0</v>
      </c>
      <c r="DW20" s="19">
        <f t="shared" si="18"/>
        <v>0</v>
      </c>
      <c r="DX20" s="18"/>
      <c r="DY20" s="18">
        <f t="shared" si="78"/>
        <v>0</v>
      </c>
      <c r="DZ20" s="18">
        <f t="shared" si="78"/>
        <v>0</v>
      </c>
      <c r="EA20" s="18">
        <f t="shared" si="79"/>
        <v>0</v>
      </c>
      <c r="EB20" s="19">
        <f t="shared" si="80"/>
        <v>0</v>
      </c>
      <c r="EC20" s="19">
        <f t="shared" si="19"/>
        <v>0</v>
      </c>
      <c r="ED20" s="18"/>
      <c r="EE20" s="18">
        <f t="shared" si="81"/>
        <v>0</v>
      </c>
      <c r="EF20" s="18">
        <f t="shared" si="81"/>
        <v>0</v>
      </c>
      <c r="EG20" s="18">
        <f t="shared" si="82"/>
        <v>0</v>
      </c>
      <c r="EH20" s="19">
        <f t="shared" si="83"/>
        <v>0</v>
      </c>
      <c r="EI20" s="19">
        <f t="shared" si="20"/>
        <v>0</v>
      </c>
      <c r="EJ20" s="18"/>
      <c r="EK20" s="18">
        <f t="shared" si="84"/>
        <v>0</v>
      </c>
      <c r="EL20" s="18">
        <f t="shared" si="84"/>
        <v>0</v>
      </c>
      <c r="EM20" s="18">
        <f t="shared" si="85"/>
        <v>0</v>
      </c>
      <c r="EN20" s="19">
        <f t="shared" si="86"/>
        <v>0</v>
      </c>
      <c r="EO20" s="19">
        <f t="shared" si="21"/>
        <v>0</v>
      </c>
      <c r="EP20" s="18"/>
      <c r="EQ20" s="18">
        <f t="shared" si="87"/>
        <v>0</v>
      </c>
      <c r="ER20" s="18">
        <f t="shared" si="87"/>
        <v>0</v>
      </c>
      <c r="ES20" s="18">
        <f t="shared" si="88"/>
        <v>0</v>
      </c>
      <c r="ET20" s="19">
        <f t="shared" si="89"/>
        <v>0</v>
      </c>
      <c r="EU20" s="19">
        <f t="shared" si="22"/>
        <v>0</v>
      </c>
      <c r="EV20" s="18"/>
      <c r="EW20" s="18">
        <f t="shared" si="90"/>
        <v>0</v>
      </c>
      <c r="EX20" s="18">
        <f t="shared" si="90"/>
        <v>0</v>
      </c>
      <c r="EY20" s="18">
        <f t="shared" si="91"/>
        <v>0</v>
      </c>
      <c r="EZ20" s="19">
        <f t="shared" si="92"/>
        <v>0</v>
      </c>
      <c r="FA20" s="19">
        <f t="shared" si="23"/>
        <v>0</v>
      </c>
      <c r="FB20" s="18"/>
      <c r="FC20" s="18">
        <f t="shared" si="93"/>
        <v>0</v>
      </c>
      <c r="FD20" s="18">
        <f t="shared" si="93"/>
        <v>0</v>
      </c>
      <c r="FE20" s="18">
        <f t="shared" si="94"/>
        <v>0</v>
      </c>
      <c r="FF20" s="19">
        <f t="shared" si="95"/>
        <v>0</v>
      </c>
      <c r="FG20" s="19">
        <f t="shared" si="24"/>
        <v>0</v>
      </c>
      <c r="FH20" s="18"/>
      <c r="FI20" s="18">
        <f t="shared" si="96"/>
        <v>0</v>
      </c>
      <c r="FJ20" s="18">
        <f t="shared" si="96"/>
        <v>0</v>
      </c>
      <c r="FK20" s="18">
        <f t="shared" si="97"/>
        <v>0</v>
      </c>
      <c r="FL20" s="19">
        <f t="shared" si="98"/>
        <v>0</v>
      </c>
      <c r="FM20" s="19">
        <f t="shared" si="25"/>
        <v>0</v>
      </c>
      <c r="FN20" s="18"/>
      <c r="FO20" s="25"/>
      <c r="FP20" s="18"/>
      <c r="FQ20" s="18"/>
      <c r="FR20" s="18"/>
      <c r="FS20" s="19">
        <f t="shared" si="26"/>
        <v>0</v>
      </c>
    </row>
    <row r="21" spans="1:175" s="36" customFormat="1" ht="12">
      <c r="A21" s="35">
        <v>43556</v>
      </c>
      <c r="C21" s="19"/>
      <c r="D21" s="19"/>
      <c r="E21" s="19"/>
      <c r="F21" s="19"/>
      <c r="G21" s="19"/>
      <c r="K21" s="79">
        <f t="shared" si="27"/>
        <v>0</v>
      </c>
      <c r="O21" s="25"/>
      <c r="P21" s="25"/>
      <c r="Q21" s="19">
        <f t="shared" si="0"/>
        <v>0</v>
      </c>
      <c r="R21" s="19"/>
      <c r="S21" s="19"/>
      <c r="T21" s="19"/>
      <c r="U21" s="54">
        <f>'2012A Academic'!I21</f>
        <v>0</v>
      </c>
      <c r="V21" s="19">
        <f>'2012A Academic'!J21</f>
        <v>0</v>
      </c>
      <c r="W21" s="19">
        <f t="shared" si="1"/>
        <v>0</v>
      </c>
      <c r="X21" s="19">
        <f>'2012A Academic'!L21</f>
        <v>0</v>
      </c>
      <c r="Y21" s="19">
        <f>'2012A Academic'!M21</f>
        <v>0</v>
      </c>
      <c r="Z21" s="19"/>
      <c r="AA21" s="18">
        <f>AG21+AM21+AS21+AY21+BE21+BK21+BQ21+BW21+CC21+CI21+CO21+CU21+DA21+DG21+DM21+DS21+DY21+EE21+EK21+EQ21+EW21+FC21+FI21+FO21</f>
        <v>0</v>
      </c>
      <c r="AB21" s="18">
        <f t="shared" si="28"/>
        <v>0</v>
      </c>
      <c r="AC21" s="18">
        <f t="shared" si="29"/>
        <v>0</v>
      </c>
      <c r="AD21" s="18">
        <f t="shared" si="2"/>
        <v>0</v>
      </c>
      <c r="AE21" s="18">
        <f t="shared" si="2"/>
        <v>0</v>
      </c>
      <c r="AF21"/>
      <c r="AG21" s="18">
        <f t="shared" si="30"/>
        <v>0</v>
      </c>
      <c r="AH21" s="18">
        <f t="shared" si="30"/>
        <v>0</v>
      </c>
      <c r="AI21" s="18">
        <f t="shared" si="31"/>
        <v>0</v>
      </c>
      <c r="AJ21" s="19">
        <f t="shared" si="32"/>
        <v>0</v>
      </c>
      <c r="AK21" s="19">
        <f t="shared" si="3"/>
        <v>0</v>
      </c>
      <c r="AL21" s="18"/>
      <c r="AM21" s="18">
        <f t="shared" si="33"/>
        <v>0</v>
      </c>
      <c r="AN21" s="18">
        <f t="shared" si="33"/>
        <v>0</v>
      </c>
      <c r="AO21" s="18">
        <f t="shared" si="34"/>
        <v>0</v>
      </c>
      <c r="AP21" s="19">
        <f t="shared" si="35"/>
        <v>0</v>
      </c>
      <c r="AQ21" s="19">
        <f t="shared" si="4"/>
        <v>0</v>
      </c>
      <c r="AR21" s="18"/>
      <c r="AS21" s="18">
        <f t="shared" si="36"/>
        <v>0</v>
      </c>
      <c r="AT21" s="18">
        <f t="shared" si="36"/>
        <v>0</v>
      </c>
      <c r="AU21" s="18">
        <f t="shared" si="37"/>
        <v>0</v>
      </c>
      <c r="AV21" s="19">
        <f t="shared" si="38"/>
        <v>0</v>
      </c>
      <c r="AW21" s="19">
        <f t="shared" si="5"/>
        <v>0</v>
      </c>
      <c r="AX21" s="18"/>
      <c r="AY21" s="18">
        <f t="shared" si="39"/>
        <v>0</v>
      </c>
      <c r="AZ21" s="18">
        <f t="shared" si="39"/>
        <v>0</v>
      </c>
      <c r="BA21" s="18">
        <f t="shared" si="40"/>
        <v>0</v>
      </c>
      <c r="BB21" s="19">
        <f t="shared" si="41"/>
        <v>0</v>
      </c>
      <c r="BC21" s="19">
        <f t="shared" si="6"/>
        <v>0</v>
      </c>
      <c r="BD21" s="18"/>
      <c r="BE21" s="18">
        <f t="shared" si="42"/>
        <v>0</v>
      </c>
      <c r="BF21" s="18">
        <f t="shared" si="42"/>
        <v>0</v>
      </c>
      <c r="BG21" s="18">
        <f t="shared" si="43"/>
        <v>0</v>
      </c>
      <c r="BH21" s="19">
        <f t="shared" si="44"/>
        <v>0</v>
      </c>
      <c r="BI21" s="19">
        <f t="shared" si="7"/>
        <v>0</v>
      </c>
      <c r="BJ21" s="18"/>
      <c r="BK21" s="18">
        <f t="shared" si="45"/>
        <v>0</v>
      </c>
      <c r="BL21" s="18">
        <f t="shared" si="45"/>
        <v>0</v>
      </c>
      <c r="BM21" s="18">
        <f t="shared" si="46"/>
        <v>0</v>
      </c>
      <c r="BN21" s="19">
        <f t="shared" si="47"/>
        <v>0</v>
      </c>
      <c r="BO21" s="19">
        <f t="shared" si="8"/>
        <v>0</v>
      </c>
      <c r="BP21" s="18"/>
      <c r="BQ21" s="18">
        <f t="shared" si="48"/>
        <v>0</v>
      </c>
      <c r="BR21" s="18">
        <f t="shared" si="48"/>
        <v>0</v>
      </c>
      <c r="BS21" s="18">
        <f t="shared" si="49"/>
        <v>0</v>
      </c>
      <c r="BT21" s="19">
        <f t="shared" si="50"/>
        <v>0</v>
      </c>
      <c r="BU21" s="19">
        <f t="shared" si="9"/>
        <v>0</v>
      </c>
      <c r="BV21" s="18"/>
      <c r="BW21" s="18">
        <f t="shared" si="51"/>
        <v>0</v>
      </c>
      <c r="BX21" s="18">
        <f t="shared" si="51"/>
        <v>0</v>
      </c>
      <c r="BY21" s="18">
        <f t="shared" si="52"/>
        <v>0</v>
      </c>
      <c r="BZ21" s="19">
        <f t="shared" si="53"/>
        <v>0</v>
      </c>
      <c r="CA21" s="19">
        <f t="shared" si="10"/>
        <v>0</v>
      </c>
      <c r="CB21" s="18"/>
      <c r="CC21" s="18">
        <f t="shared" si="54"/>
        <v>0</v>
      </c>
      <c r="CD21" s="18">
        <f t="shared" si="54"/>
        <v>0</v>
      </c>
      <c r="CE21" s="18">
        <f t="shared" si="55"/>
        <v>0</v>
      </c>
      <c r="CF21" s="19">
        <f t="shared" si="56"/>
        <v>0</v>
      </c>
      <c r="CG21" s="19">
        <f t="shared" si="11"/>
        <v>0</v>
      </c>
      <c r="CH21" s="18"/>
      <c r="CI21" s="18">
        <f t="shared" si="57"/>
        <v>0</v>
      </c>
      <c r="CJ21" s="18">
        <f t="shared" si="57"/>
        <v>0</v>
      </c>
      <c r="CK21" s="18">
        <f t="shared" si="58"/>
        <v>0</v>
      </c>
      <c r="CL21" s="19">
        <f t="shared" si="59"/>
        <v>0</v>
      </c>
      <c r="CM21" s="19">
        <f t="shared" si="12"/>
        <v>0</v>
      </c>
      <c r="CN21" s="18"/>
      <c r="CO21" s="18">
        <f t="shared" si="60"/>
        <v>0</v>
      </c>
      <c r="CP21" s="18">
        <f t="shared" si="60"/>
        <v>0</v>
      </c>
      <c r="CQ21" s="18">
        <f t="shared" si="61"/>
        <v>0</v>
      </c>
      <c r="CR21" s="19">
        <f t="shared" si="62"/>
        <v>0</v>
      </c>
      <c r="CS21" s="19">
        <f t="shared" si="13"/>
        <v>0</v>
      </c>
      <c r="CT21" s="18"/>
      <c r="CU21" s="18">
        <f t="shared" si="63"/>
        <v>0</v>
      </c>
      <c r="CV21" s="18">
        <f t="shared" si="63"/>
        <v>0</v>
      </c>
      <c r="CW21" s="18">
        <f t="shared" si="64"/>
        <v>0</v>
      </c>
      <c r="CX21" s="19">
        <f t="shared" si="65"/>
        <v>0</v>
      </c>
      <c r="CY21" s="19">
        <f t="shared" si="14"/>
        <v>0</v>
      </c>
      <c r="CZ21" s="18"/>
      <c r="DA21" s="18">
        <f t="shared" si="66"/>
        <v>0</v>
      </c>
      <c r="DB21" s="18">
        <f t="shared" si="66"/>
        <v>0</v>
      </c>
      <c r="DC21" s="18">
        <f t="shared" si="67"/>
        <v>0</v>
      </c>
      <c r="DD21" s="19">
        <f t="shared" si="68"/>
        <v>0</v>
      </c>
      <c r="DE21" s="19">
        <f t="shared" si="15"/>
        <v>0</v>
      </c>
      <c r="DF21" s="18"/>
      <c r="DG21" s="18">
        <f t="shared" si="69"/>
        <v>0</v>
      </c>
      <c r="DH21" s="18">
        <f t="shared" si="69"/>
        <v>0</v>
      </c>
      <c r="DI21" s="18">
        <f t="shared" si="70"/>
        <v>0</v>
      </c>
      <c r="DJ21" s="19">
        <f t="shared" si="71"/>
        <v>0</v>
      </c>
      <c r="DK21" s="19">
        <f t="shared" si="16"/>
        <v>0</v>
      </c>
      <c r="DL21" s="18"/>
      <c r="DM21" s="67">
        <f t="shared" si="72"/>
        <v>0</v>
      </c>
      <c r="DN21" s="67">
        <f t="shared" si="72"/>
        <v>0</v>
      </c>
      <c r="DO21" s="67">
        <f t="shared" si="73"/>
        <v>0</v>
      </c>
      <c r="DP21" s="68">
        <f t="shared" si="74"/>
        <v>0</v>
      </c>
      <c r="DQ21" s="19">
        <f t="shared" si="17"/>
        <v>0</v>
      </c>
      <c r="DR21" s="18"/>
      <c r="DS21" s="18">
        <f t="shared" si="75"/>
        <v>0</v>
      </c>
      <c r="DT21" s="18">
        <f t="shared" si="75"/>
        <v>0</v>
      </c>
      <c r="DU21" s="18">
        <f t="shared" si="76"/>
        <v>0</v>
      </c>
      <c r="DV21" s="19">
        <f t="shared" si="77"/>
        <v>0</v>
      </c>
      <c r="DW21" s="19">
        <f t="shared" si="18"/>
        <v>0</v>
      </c>
      <c r="DX21" s="18"/>
      <c r="DY21" s="18">
        <f t="shared" si="78"/>
        <v>0</v>
      </c>
      <c r="DZ21" s="18">
        <f t="shared" si="78"/>
        <v>0</v>
      </c>
      <c r="EA21" s="18">
        <f t="shared" si="79"/>
        <v>0</v>
      </c>
      <c r="EB21" s="19">
        <f t="shared" si="80"/>
        <v>0</v>
      </c>
      <c r="EC21" s="19">
        <f t="shared" si="19"/>
        <v>0</v>
      </c>
      <c r="ED21" s="18"/>
      <c r="EE21" s="18">
        <f t="shared" si="81"/>
        <v>0</v>
      </c>
      <c r="EF21" s="18">
        <f t="shared" si="81"/>
        <v>0</v>
      </c>
      <c r="EG21" s="18">
        <f t="shared" si="82"/>
        <v>0</v>
      </c>
      <c r="EH21" s="19">
        <f t="shared" si="83"/>
        <v>0</v>
      </c>
      <c r="EI21" s="19">
        <f t="shared" si="20"/>
        <v>0</v>
      </c>
      <c r="EJ21" s="18"/>
      <c r="EK21" s="18">
        <f t="shared" si="84"/>
        <v>0</v>
      </c>
      <c r="EL21" s="18">
        <f t="shared" si="84"/>
        <v>0</v>
      </c>
      <c r="EM21" s="18">
        <f t="shared" si="85"/>
        <v>0</v>
      </c>
      <c r="EN21" s="19">
        <f t="shared" si="86"/>
        <v>0</v>
      </c>
      <c r="EO21" s="19">
        <f t="shared" si="21"/>
        <v>0</v>
      </c>
      <c r="EP21" s="18"/>
      <c r="EQ21" s="18">
        <f t="shared" si="87"/>
        <v>0</v>
      </c>
      <c r="ER21" s="18">
        <f t="shared" si="87"/>
        <v>0</v>
      </c>
      <c r="ES21" s="18">
        <f t="shared" si="88"/>
        <v>0</v>
      </c>
      <c r="ET21" s="19">
        <f t="shared" si="89"/>
        <v>0</v>
      </c>
      <c r="EU21" s="19">
        <f t="shared" si="22"/>
        <v>0</v>
      </c>
      <c r="EV21" s="18"/>
      <c r="EW21" s="18">
        <f t="shared" si="90"/>
        <v>0</v>
      </c>
      <c r="EX21" s="18">
        <f t="shared" si="90"/>
        <v>0</v>
      </c>
      <c r="EY21" s="18">
        <f t="shared" si="91"/>
        <v>0</v>
      </c>
      <c r="EZ21" s="19">
        <f t="shared" si="92"/>
        <v>0</v>
      </c>
      <c r="FA21" s="19">
        <f t="shared" si="23"/>
        <v>0</v>
      </c>
      <c r="FB21" s="18"/>
      <c r="FC21" s="18">
        <f t="shared" si="93"/>
        <v>0</v>
      </c>
      <c r="FD21" s="18">
        <f t="shared" si="93"/>
        <v>0</v>
      </c>
      <c r="FE21" s="18">
        <f t="shared" si="94"/>
        <v>0</v>
      </c>
      <c r="FF21" s="19">
        <f t="shared" si="95"/>
        <v>0</v>
      </c>
      <c r="FG21" s="19">
        <f t="shared" si="24"/>
        <v>0</v>
      </c>
      <c r="FH21" s="18"/>
      <c r="FI21" s="18">
        <f t="shared" si="96"/>
        <v>0</v>
      </c>
      <c r="FJ21" s="18">
        <f t="shared" si="96"/>
        <v>0</v>
      </c>
      <c r="FK21" s="18">
        <f t="shared" si="97"/>
        <v>0</v>
      </c>
      <c r="FL21" s="19">
        <f t="shared" si="98"/>
        <v>0</v>
      </c>
      <c r="FM21" s="19">
        <f t="shared" si="25"/>
        <v>0</v>
      </c>
      <c r="FN21" s="18"/>
      <c r="FO21" s="25"/>
      <c r="FP21" s="18"/>
      <c r="FQ21" s="18"/>
      <c r="FR21" s="18"/>
      <c r="FS21" s="19">
        <f t="shared" si="26"/>
        <v>0</v>
      </c>
    </row>
    <row r="22" spans="1:175" s="36" customFormat="1" ht="12">
      <c r="A22" s="35">
        <v>43739</v>
      </c>
      <c r="C22" s="19"/>
      <c r="D22" s="19"/>
      <c r="E22" s="19"/>
      <c r="F22" s="19"/>
      <c r="G22" s="19"/>
      <c r="K22" s="79">
        <f t="shared" si="27"/>
        <v>0</v>
      </c>
      <c r="O22" s="25"/>
      <c r="P22" s="25"/>
      <c r="Q22" s="19">
        <f t="shared" si="0"/>
        <v>0</v>
      </c>
      <c r="R22" s="19"/>
      <c r="S22" s="19"/>
      <c r="T22" s="19"/>
      <c r="U22" s="54">
        <f>'2012A Academic'!I22</f>
        <v>0</v>
      </c>
      <c r="V22" s="19">
        <f>'2012A Academic'!J22</f>
        <v>0</v>
      </c>
      <c r="W22" s="19">
        <f t="shared" si="1"/>
        <v>0</v>
      </c>
      <c r="X22" s="19">
        <f>'2012A Academic'!L22</f>
        <v>0</v>
      </c>
      <c r="Y22" s="19">
        <f>'2012A Academic'!M22</f>
        <v>0</v>
      </c>
      <c r="Z22" s="19"/>
      <c r="AA22" s="18"/>
      <c r="AB22" s="18">
        <f t="shared" si="28"/>
        <v>0</v>
      </c>
      <c r="AC22" s="18">
        <f t="shared" si="29"/>
        <v>0</v>
      </c>
      <c r="AD22" s="18">
        <f t="shared" si="2"/>
        <v>0</v>
      </c>
      <c r="AE22" s="18">
        <f t="shared" si="2"/>
        <v>0</v>
      </c>
      <c r="AF22"/>
      <c r="AG22" s="18">
        <f t="shared" si="30"/>
        <v>0</v>
      </c>
      <c r="AH22" s="18">
        <f t="shared" si="30"/>
        <v>0</v>
      </c>
      <c r="AI22" s="18">
        <f t="shared" si="31"/>
        <v>0</v>
      </c>
      <c r="AJ22" s="19">
        <f t="shared" si="32"/>
        <v>0</v>
      </c>
      <c r="AK22" s="19">
        <f t="shared" si="3"/>
        <v>0</v>
      </c>
      <c r="AL22" s="18"/>
      <c r="AM22" s="18">
        <f t="shared" si="33"/>
        <v>0</v>
      </c>
      <c r="AN22" s="18">
        <f t="shared" si="33"/>
        <v>0</v>
      </c>
      <c r="AO22" s="18">
        <f t="shared" si="34"/>
        <v>0</v>
      </c>
      <c r="AP22" s="19">
        <f t="shared" si="35"/>
        <v>0</v>
      </c>
      <c r="AQ22" s="19">
        <f t="shared" si="4"/>
        <v>0</v>
      </c>
      <c r="AR22" s="18"/>
      <c r="AS22" s="18">
        <f t="shared" si="36"/>
        <v>0</v>
      </c>
      <c r="AT22" s="18">
        <f t="shared" si="36"/>
        <v>0</v>
      </c>
      <c r="AU22" s="18">
        <f t="shared" si="37"/>
        <v>0</v>
      </c>
      <c r="AV22" s="19">
        <f t="shared" si="38"/>
        <v>0</v>
      </c>
      <c r="AW22" s="19">
        <f t="shared" si="5"/>
        <v>0</v>
      </c>
      <c r="AX22" s="18"/>
      <c r="AY22" s="18">
        <f t="shared" si="39"/>
        <v>0</v>
      </c>
      <c r="AZ22" s="18">
        <f t="shared" si="39"/>
        <v>0</v>
      </c>
      <c r="BA22" s="18">
        <f t="shared" si="40"/>
        <v>0</v>
      </c>
      <c r="BB22" s="19">
        <f t="shared" si="41"/>
        <v>0</v>
      </c>
      <c r="BC22" s="19">
        <f t="shared" si="6"/>
        <v>0</v>
      </c>
      <c r="BD22" s="18"/>
      <c r="BE22" s="18">
        <f t="shared" si="42"/>
        <v>0</v>
      </c>
      <c r="BF22" s="18">
        <f t="shared" si="42"/>
        <v>0</v>
      </c>
      <c r="BG22" s="18">
        <f t="shared" si="43"/>
        <v>0</v>
      </c>
      <c r="BH22" s="19">
        <f t="shared" si="44"/>
        <v>0</v>
      </c>
      <c r="BI22" s="19">
        <f t="shared" si="7"/>
        <v>0</v>
      </c>
      <c r="BJ22" s="18"/>
      <c r="BK22" s="18">
        <f t="shared" si="45"/>
        <v>0</v>
      </c>
      <c r="BL22" s="18">
        <f t="shared" si="45"/>
        <v>0</v>
      </c>
      <c r="BM22" s="18">
        <f t="shared" si="46"/>
        <v>0</v>
      </c>
      <c r="BN22" s="19">
        <f t="shared" si="47"/>
        <v>0</v>
      </c>
      <c r="BO22" s="19">
        <f t="shared" si="8"/>
        <v>0</v>
      </c>
      <c r="BP22" s="18"/>
      <c r="BQ22" s="18">
        <f t="shared" si="48"/>
        <v>0</v>
      </c>
      <c r="BR22" s="18">
        <f t="shared" si="48"/>
        <v>0</v>
      </c>
      <c r="BS22" s="18">
        <f t="shared" si="49"/>
        <v>0</v>
      </c>
      <c r="BT22" s="19">
        <f t="shared" si="50"/>
        <v>0</v>
      </c>
      <c r="BU22" s="19">
        <f t="shared" si="9"/>
        <v>0</v>
      </c>
      <c r="BV22" s="18"/>
      <c r="BW22" s="18">
        <f t="shared" si="51"/>
        <v>0</v>
      </c>
      <c r="BX22" s="18">
        <f t="shared" si="51"/>
        <v>0</v>
      </c>
      <c r="BY22" s="18">
        <f t="shared" si="52"/>
        <v>0</v>
      </c>
      <c r="BZ22" s="19">
        <f t="shared" si="53"/>
        <v>0</v>
      </c>
      <c r="CA22" s="19">
        <f t="shared" si="10"/>
        <v>0</v>
      </c>
      <c r="CB22" s="18"/>
      <c r="CC22" s="18">
        <f t="shared" si="54"/>
        <v>0</v>
      </c>
      <c r="CD22" s="18">
        <f t="shared" si="54"/>
        <v>0</v>
      </c>
      <c r="CE22" s="18">
        <f t="shared" si="55"/>
        <v>0</v>
      </c>
      <c r="CF22" s="19">
        <f t="shared" si="56"/>
        <v>0</v>
      </c>
      <c r="CG22" s="19">
        <f t="shared" si="11"/>
        <v>0</v>
      </c>
      <c r="CH22" s="18"/>
      <c r="CI22" s="18">
        <f t="shared" si="57"/>
        <v>0</v>
      </c>
      <c r="CJ22" s="18">
        <f t="shared" si="57"/>
        <v>0</v>
      </c>
      <c r="CK22" s="18">
        <f t="shared" si="58"/>
        <v>0</v>
      </c>
      <c r="CL22" s="19">
        <f t="shared" si="59"/>
        <v>0</v>
      </c>
      <c r="CM22" s="19">
        <f t="shared" si="12"/>
        <v>0</v>
      </c>
      <c r="CN22" s="18"/>
      <c r="CO22" s="18">
        <f t="shared" si="60"/>
        <v>0</v>
      </c>
      <c r="CP22" s="18">
        <f t="shared" si="60"/>
        <v>0</v>
      </c>
      <c r="CQ22" s="18">
        <f t="shared" si="61"/>
        <v>0</v>
      </c>
      <c r="CR22" s="19">
        <f t="shared" si="62"/>
        <v>0</v>
      </c>
      <c r="CS22" s="19">
        <f t="shared" si="13"/>
        <v>0</v>
      </c>
      <c r="CT22" s="18"/>
      <c r="CU22" s="18">
        <f t="shared" si="63"/>
        <v>0</v>
      </c>
      <c r="CV22" s="18">
        <f t="shared" si="63"/>
        <v>0</v>
      </c>
      <c r="CW22" s="18">
        <f t="shared" si="64"/>
        <v>0</v>
      </c>
      <c r="CX22" s="19">
        <f t="shared" si="65"/>
        <v>0</v>
      </c>
      <c r="CY22" s="19">
        <f t="shared" si="14"/>
        <v>0</v>
      </c>
      <c r="CZ22" s="18"/>
      <c r="DA22" s="18">
        <f t="shared" si="66"/>
        <v>0</v>
      </c>
      <c r="DB22" s="18">
        <f t="shared" si="66"/>
        <v>0</v>
      </c>
      <c r="DC22" s="18">
        <f t="shared" si="67"/>
        <v>0</v>
      </c>
      <c r="DD22" s="19">
        <f t="shared" si="68"/>
        <v>0</v>
      </c>
      <c r="DE22" s="19">
        <f t="shared" si="15"/>
        <v>0</v>
      </c>
      <c r="DF22" s="18"/>
      <c r="DG22" s="18">
        <f t="shared" si="69"/>
        <v>0</v>
      </c>
      <c r="DH22" s="18">
        <f t="shared" si="69"/>
        <v>0</v>
      </c>
      <c r="DI22" s="18">
        <f t="shared" si="70"/>
        <v>0</v>
      </c>
      <c r="DJ22" s="19">
        <f t="shared" si="71"/>
        <v>0</v>
      </c>
      <c r="DK22" s="19">
        <f t="shared" si="16"/>
        <v>0</v>
      </c>
      <c r="DL22" s="18"/>
      <c r="DM22" s="67">
        <f t="shared" si="72"/>
        <v>0</v>
      </c>
      <c r="DN22" s="67">
        <f t="shared" si="72"/>
        <v>0</v>
      </c>
      <c r="DO22" s="67">
        <f t="shared" si="73"/>
        <v>0</v>
      </c>
      <c r="DP22" s="68">
        <f t="shared" si="74"/>
        <v>0</v>
      </c>
      <c r="DQ22" s="19">
        <f t="shared" si="17"/>
        <v>0</v>
      </c>
      <c r="DR22" s="18"/>
      <c r="DS22" s="18">
        <f t="shared" si="75"/>
        <v>0</v>
      </c>
      <c r="DT22" s="18">
        <f t="shared" si="75"/>
        <v>0</v>
      </c>
      <c r="DU22" s="18">
        <f t="shared" si="76"/>
        <v>0</v>
      </c>
      <c r="DV22" s="19">
        <f t="shared" si="77"/>
        <v>0</v>
      </c>
      <c r="DW22" s="19">
        <f t="shared" si="18"/>
        <v>0</v>
      </c>
      <c r="DX22" s="18"/>
      <c r="DY22" s="18">
        <f t="shared" si="78"/>
        <v>0</v>
      </c>
      <c r="DZ22" s="18">
        <f t="shared" si="78"/>
        <v>0</v>
      </c>
      <c r="EA22" s="18">
        <f t="shared" si="79"/>
        <v>0</v>
      </c>
      <c r="EB22" s="19">
        <f t="shared" si="80"/>
        <v>0</v>
      </c>
      <c r="EC22" s="19">
        <f t="shared" si="19"/>
        <v>0</v>
      </c>
      <c r="ED22" s="18"/>
      <c r="EE22" s="18">
        <f t="shared" si="81"/>
        <v>0</v>
      </c>
      <c r="EF22" s="18">
        <f t="shared" si="81"/>
        <v>0</v>
      </c>
      <c r="EG22" s="18">
        <f t="shared" si="82"/>
        <v>0</v>
      </c>
      <c r="EH22" s="19">
        <f t="shared" si="83"/>
        <v>0</v>
      </c>
      <c r="EI22" s="19">
        <f t="shared" si="20"/>
        <v>0</v>
      </c>
      <c r="EJ22" s="18"/>
      <c r="EK22" s="18">
        <f t="shared" si="84"/>
        <v>0</v>
      </c>
      <c r="EL22" s="18">
        <f t="shared" si="84"/>
        <v>0</v>
      </c>
      <c r="EM22" s="18">
        <f t="shared" si="85"/>
        <v>0</v>
      </c>
      <c r="EN22" s="19">
        <f t="shared" si="86"/>
        <v>0</v>
      </c>
      <c r="EO22" s="19">
        <f t="shared" si="21"/>
        <v>0</v>
      </c>
      <c r="EP22" s="18"/>
      <c r="EQ22" s="18">
        <f t="shared" si="87"/>
        <v>0</v>
      </c>
      <c r="ER22" s="18">
        <f t="shared" si="87"/>
        <v>0</v>
      </c>
      <c r="ES22" s="18">
        <f t="shared" si="88"/>
        <v>0</v>
      </c>
      <c r="ET22" s="19">
        <f t="shared" si="89"/>
        <v>0</v>
      </c>
      <c r="EU22" s="19">
        <f t="shared" si="22"/>
        <v>0</v>
      </c>
      <c r="EV22" s="18"/>
      <c r="EW22" s="18">
        <f t="shared" si="90"/>
        <v>0</v>
      </c>
      <c r="EX22" s="18">
        <f t="shared" si="90"/>
        <v>0</v>
      </c>
      <c r="EY22" s="18">
        <f t="shared" si="91"/>
        <v>0</v>
      </c>
      <c r="EZ22" s="19">
        <f t="shared" si="92"/>
        <v>0</v>
      </c>
      <c r="FA22" s="19">
        <f t="shared" si="23"/>
        <v>0</v>
      </c>
      <c r="FB22" s="18"/>
      <c r="FC22" s="18">
        <f t="shared" si="93"/>
        <v>0</v>
      </c>
      <c r="FD22" s="18">
        <f t="shared" si="93"/>
        <v>0</v>
      </c>
      <c r="FE22" s="18">
        <f t="shared" si="94"/>
        <v>0</v>
      </c>
      <c r="FF22" s="19">
        <f t="shared" si="95"/>
        <v>0</v>
      </c>
      <c r="FG22" s="19">
        <f t="shared" si="24"/>
        <v>0</v>
      </c>
      <c r="FH22" s="18"/>
      <c r="FI22" s="18">
        <f t="shared" si="96"/>
        <v>0</v>
      </c>
      <c r="FJ22" s="18">
        <f t="shared" si="96"/>
        <v>0</v>
      </c>
      <c r="FK22" s="18">
        <f t="shared" si="97"/>
        <v>0</v>
      </c>
      <c r="FL22" s="19">
        <f t="shared" si="98"/>
        <v>0</v>
      </c>
      <c r="FM22" s="19">
        <f t="shared" si="25"/>
        <v>0</v>
      </c>
      <c r="FN22" s="18"/>
      <c r="FO22" s="25"/>
      <c r="FP22" s="18"/>
      <c r="FQ22" s="18"/>
      <c r="FR22" s="18"/>
      <c r="FS22" s="19">
        <f t="shared" si="26"/>
        <v>0</v>
      </c>
    </row>
    <row r="23" spans="1:175" s="36" customFormat="1" ht="12">
      <c r="A23" s="35">
        <v>43922</v>
      </c>
      <c r="C23" s="19"/>
      <c r="D23" s="19"/>
      <c r="E23" s="19"/>
      <c r="F23" s="19"/>
      <c r="G23" s="19"/>
      <c r="K23" s="79">
        <f t="shared" si="27"/>
        <v>0</v>
      </c>
      <c r="O23" s="25"/>
      <c r="P23" s="25"/>
      <c r="Q23" s="19">
        <f t="shared" si="0"/>
        <v>0</v>
      </c>
      <c r="R23" s="19"/>
      <c r="S23" s="19"/>
      <c r="T23" s="19"/>
      <c r="U23" s="54">
        <f>'2012A Academic'!I23</f>
        <v>0</v>
      </c>
      <c r="V23" s="19">
        <f>'2012A Academic'!J23</f>
        <v>0</v>
      </c>
      <c r="W23" s="19">
        <f t="shared" si="1"/>
        <v>0</v>
      </c>
      <c r="X23" s="19">
        <f>'2012A Academic'!L23</f>
        <v>0</v>
      </c>
      <c r="Y23" s="19">
        <f>'2012A Academic'!M23</f>
        <v>0</v>
      </c>
      <c r="Z23" s="19"/>
      <c r="AA23" s="18">
        <f>AG23+AM23+AS23+AY23+BE23+BK23+BQ23+BW23+CC23+CI23+CO23+CU23+DA23+DG23+DM23+DS23+DY23+EE23+EK23+EQ23+EW23+FC23+FI23+FO23</f>
        <v>0</v>
      </c>
      <c r="AB23" s="18">
        <f t="shared" si="28"/>
        <v>0</v>
      </c>
      <c r="AC23" s="18">
        <f t="shared" si="29"/>
        <v>0</v>
      </c>
      <c r="AD23" s="18">
        <f t="shared" si="2"/>
        <v>0</v>
      </c>
      <c r="AE23" s="18">
        <f t="shared" si="2"/>
        <v>0</v>
      </c>
      <c r="AF23"/>
      <c r="AG23" s="18">
        <f t="shared" si="30"/>
        <v>0</v>
      </c>
      <c r="AH23" s="18">
        <f t="shared" si="30"/>
        <v>0</v>
      </c>
      <c r="AI23" s="18">
        <f t="shared" si="31"/>
        <v>0</v>
      </c>
      <c r="AJ23" s="19">
        <f t="shared" si="32"/>
        <v>0</v>
      </c>
      <c r="AK23" s="19">
        <f t="shared" si="3"/>
        <v>0</v>
      </c>
      <c r="AL23" s="18"/>
      <c r="AM23" s="18">
        <f t="shared" si="33"/>
        <v>0</v>
      </c>
      <c r="AN23" s="18">
        <f t="shared" si="33"/>
        <v>0</v>
      </c>
      <c r="AO23" s="18">
        <f t="shared" si="34"/>
        <v>0</v>
      </c>
      <c r="AP23" s="19">
        <f t="shared" si="35"/>
        <v>0</v>
      </c>
      <c r="AQ23" s="19">
        <f t="shared" si="4"/>
        <v>0</v>
      </c>
      <c r="AR23" s="18"/>
      <c r="AS23" s="18">
        <f t="shared" si="36"/>
        <v>0</v>
      </c>
      <c r="AT23" s="18">
        <f t="shared" si="36"/>
        <v>0</v>
      </c>
      <c r="AU23" s="18">
        <f t="shared" si="37"/>
        <v>0</v>
      </c>
      <c r="AV23" s="19">
        <f t="shared" si="38"/>
        <v>0</v>
      </c>
      <c r="AW23" s="19">
        <f t="shared" si="5"/>
        <v>0</v>
      </c>
      <c r="AX23" s="18"/>
      <c r="AY23" s="18">
        <f t="shared" si="39"/>
        <v>0</v>
      </c>
      <c r="AZ23" s="18">
        <f t="shared" si="39"/>
        <v>0</v>
      </c>
      <c r="BA23" s="18">
        <f t="shared" si="40"/>
        <v>0</v>
      </c>
      <c r="BB23" s="19">
        <f t="shared" si="41"/>
        <v>0</v>
      </c>
      <c r="BC23" s="19">
        <f t="shared" si="6"/>
        <v>0</v>
      </c>
      <c r="BD23" s="18"/>
      <c r="BE23" s="18">
        <f t="shared" si="42"/>
        <v>0</v>
      </c>
      <c r="BF23" s="18">
        <f t="shared" si="42"/>
        <v>0</v>
      </c>
      <c r="BG23" s="18">
        <f t="shared" si="43"/>
        <v>0</v>
      </c>
      <c r="BH23" s="19">
        <f t="shared" si="44"/>
        <v>0</v>
      </c>
      <c r="BI23" s="19">
        <f t="shared" si="7"/>
        <v>0</v>
      </c>
      <c r="BJ23" s="18"/>
      <c r="BK23" s="18">
        <f t="shared" si="45"/>
        <v>0</v>
      </c>
      <c r="BL23" s="18">
        <f t="shared" si="45"/>
        <v>0</v>
      </c>
      <c r="BM23" s="18">
        <f t="shared" si="46"/>
        <v>0</v>
      </c>
      <c r="BN23" s="19">
        <f t="shared" si="47"/>
        <v>0</v>
      </c>
      <c r="BO23" s="19">
        <f t="shared" si="8"/>
        <v>0</v>
      </c>
      <c r="BP23" s="18"/>
      <c r="BQ23" s="18">
        <f t="shared" si="48"/>
        <v>0</v>
      </c>
      <c r="BR23" s="18">
        <f t="shared" si="48"/>
        <v>0</v>
      </c>
      <c r="BS23" s="18">
        <f t="shared" si="49"/>
        <v>0</v>
      </c>
      <c r="BT23" s="19">
        <f t="shared" si="50"/>
        <v>0</v>
      </c>
      <c r="BU23" s="19">
        <f t="shared" si="9"/>
        <v>0</v>
      </c>
      <c r="BV23" s="18"/>
      <c r="BW23" s="18">
        <f t="shared" si="51"/>
        <v>0</v>
      </c>
      <c r="BX23" s="18">
        <f t="shared" si="51"/>
        <v>0</v>
      </c>
      <c r="BY23" s="18">
        <f t="shared" si="52"/>
        <v>0</v>
      </c>
      <c r="BZ23" s="19">
        <f t="shared" si="53"/>
        <v>0</v>
      </c>
      <c r="CA23" s="19">
        <f t="shared" si="10"/>
        <v>0</v>
      </c>
      <c r="CB23" s="18"/>
      <c r="CC23" s="18">
        <f t="shared" si="54"/>
        <v>0</v>
      </c>
      <c r="CD23" s="18">
        <f t="shared" si="54"/>
        <v>0</v>
      </c>
      <c r="CE23" s="18">
        <f t="shared" si="55"/>
        <v>0</v>
      </c>
      <c r="CF23" s="19">
        <f t="shared" si="56"/>
        <v>0</v>
      </c>
      <c r="CG23" s="19">
        <f t="shared" si="11"/>
        <v>0</v>
      </c>
      <c r="CH23" s="18"/>
      <c r="CI23" s="18">
        <f t="shared" si="57"/>
        <v>0</v>
      </c>
      <c r="CJ23" s="18">
        <f t="shared" si="57"/>
        <v>0</v>
      </c>
      <c r="CK23" s="18">
        <f t="shared" si="58"/>
        <v>0</v>
      </c>
      <c r="CL23" s="19">
        <f t="shared" si="59"/>
        <v>0</v>
      </c>
      <c r="CM23" s="19">
        <f t="shared" si="12"/>
        <v>0</v>
      </c>
      <c r="CN23" s="18"/>
      <c r="CO23" s="18">
        <f t="shared" si="60"/>
        <v>0</v>
      </c>
      <c r="CP23" s="18">
        <f t="shared" si="60"/>
        <v>0</v>
      </c>
      <c r="CQ23" s="18">
        <f t="shared" si="61"/>
        <v>0</v>
      </c>
      <c r="CR23" s="19">
        <f t="shared" si="62"/>
        <v>0</v>
      </c>
      <c r="CS23" s="19">
        <f t="shared" si="13"/>
        <v>0</v>
      </c>
      <c r="CT23" s="18"/>
      <c r="CU23" s="18">
        <f t="shared" si="63"/>
        <v>0</v>
      </c>
      <c r="CV23" s="18">
        <f t="shared" si="63"/>
        <v>0</v>
      </c>
      <c r="CW23" s="18">
        <f t="shared" si="64"/>
        <v>0</v>
      </c>
      <c r="CX23" s="19">
        <f t="shared" si="65"/>
        <v>0</v>
      </c>
      <c r="CY23" s="19">
        <f t="shared" si="14"/>
        <v>0</v>
      </c>
      <c r="CZ23" s="18"/>
      <c r="DA23" s="18">
        <f t="shared" si="66"/>
        <v>0</v>
      </c>
      <c r="DB23" s="18">
        <f t="shared" si="66"/>
        <v>0</v>
      </c>
      <c r="DC23" s="18">
        <f t="shared" si="67"/>
        <v>0</v>
      </c>
      <c r="DD23" s="19">
        <f t="shared" si="68"/>
        <v>0</v>
      </c>
      <c r="DE23" s="19">
        <f t="shared" si="15"/>
        <v>0</v>
      </c>
      <c r="DF23" s="18"/>
      <c r="DG23" s="18">
        <f t="shared" si="69"/>
        <v>0</v>
      </c>
      <c r="DH23" s="18">
        <f t="shared" si="69"/>
        <v>0</v>
      </c>
      <c r="DI23" s="18">
        <f t="shared" si="70"/>
        <v>0</v>
      </c>
      <c r="DJ23" s="19">
        <f t="shared" si="71"/>
        <v>0</v>
      </c>
      <c r="DK23" s="19">
        <f t="shared" si="16"/>
        <v>0</v>
      </c>
      <c r="DL23" s="18"/>
      <c r="DM23" s="67">
        <f t="shared" si="72"/>
        <v>0</v>
      </c>
      <c r="DN23" s="67">
        <f t="shared" si="72"/>
        <v>0</v>
      </c>
      <c r="DO23" s="67">
        <f t="shared" si="73"/>
        <v>0</v>
      </c>
      <c r="DP23" s="68">
        <f t="shared" si="74"/>
        <v>0</v>
      </c>
      <c r="DQ23" s="19">
        <f t="shared" si="17"/>
        <v>0</v>
      </c>
      <c r="DR23" s="18"/>
      <c r="DS23" s="18">
        <f t="shared" si="75"/>
        <v>0</v>
      </c>
      <c r="DT23" s="18">
        <f t="shared" si="75"/>
        <v>0</v>
      </c>
      <c r="DU23" s="18">
        <f t="shared" si="76"/>
        <v>0</v>
      </c>
      <c r="DV23" s="19">
        <f t="shared" si="77"/>
        <v>0</v>
      </c>
      <c r="DW23" s="19">
        <f t="shared" si="18"/>
        <v>0</v>
      </c>
      <c r="DX23" s="18"/>
      <c r="DY23" s="18">
        <f t="shared" si="78"/>
        <v>0</v>
      </c>
      <c r="DZ23" s="18">
        <f t="shared" si="78"/>
        <v>0</v>
      </c>
      <c r="EA23" s="18">
        <f t="shared" si="79"/>
        <v>0</v>
      </c>
      <c r="EB23" s="19">
        <f t="shared" si="80"/>
        <v>0</v>
      </c>
      <c r="EC23" s="19">
        <f t="shared" si="19"/>
        <v>0</v>
      </c>
      <c r="ED23" s="18"/>
      <c r="EE23" s="18">
        <f t="shared" si="81"/>
        <v>0</v>
      </c>
      <c r="EF23" s="18">
        <f t="shared" si="81"/>
        <v>0</v>
      </c>
      <c r="EG23" s="18">
        <f t="shared" si="82"/>
        <v>0</v>
      </c>
      <c r="EH23" s="19">
        <f t="shared" si="83"/>
        <v>0</v>
      </c>
      <c r="EI23" s="19">
        <f t="shared" si="20"/>
        <v>0</v>
      </c>
      <c r="EJ23" s="18"/>
      <c r="EK23" s="18">
        <f t="shared" si="84"/>
        <v>0</v>
      </c>
      <c r="EL23" s="18">
        <f t="shared" si="84"/>
        <v>0</v>
      </c>
      <c r="EM23" s="18">
        <f t="shared" si="85"/>
        <v>0</v>
      </c>
      <c r="EN23" s="19">
        <f t="shared" si="86"/>
        <v>0</v>
      </c>
      <c r="EO23" s="19">
        <f t="shared" si="21"/>
        <v>0</v>
      </c>
      <c r="EP23" s="18"/>
      <c r="EQ23" s="18">
        <f t="shared" si="87"/>
        <v>0</v>
      </c>
      <c r="ER23" s="18">
        <f t="shared" si="87"/>
        <v>0</v>
      </c>
      <c r="ES23" s="18">
        <f t="shared" si="88"/>
        <v>0</v>
      </c>
      <c r="ET23" s="19">
        <f t="shared" si="89"/>
        <v>0</v>
      </c>
      <c r="EU23" s="19">
        <f t="shared" si="22"/>
        <v>0</v>
      </c>
      <c r="EV23" s="18"/>
      <c r="EW23" s="18">
        <f t="shared" si="90"/>
        <v>0</v>
      </c>
      <c r="EX23" s="18">
        <f t="shared" si="90"/>
        <v>0</v>
      </c>
      <c r="EY23" s="18">
        <f t="shared" si="91"/>
        <v>0</v>
      </c>
      <c r="EZ23" s="19">
        <f t="shared" si="92"/>
        <v>0</v>
      </c>
      <c r="FA23" s="19">
        <f t="shared" si="23"/>
        <v>0</v>
      </c>
      <c r="FB23" s="18"/>
      <c r="FC23" s="18">
        <f t="shared" si="93"/>
        <v>0</v>
      </c>
      <c r="FD23" s="18">
        <f t="shared" si="93"/>
        <v>0</v>
      </c>
      <c r="FE23" s="18">
        <f t="shared" si="94"/>
        <v>0</v>
      </c>
      <c r="FF23" s="19">
        <f t="shared" si="95"/>
        <v>0</v>
      </c>
      <c r="FG23" s="19">
        <f t="shared" si="24"/>
        <v>0</v>
      </c>
      <c r="FH23" s="18"/>
      <c r="FI23" s="18">
        <f t="shared" si="96"/>
        <v>0</v>
      </c>
      <c r="FJ23" s="18">
        <f t="shared" si="96"/>
        <v>0</v>
      </c>
      <c r="FK23" s="18">
        <f t="shared" si="97"/>
        <v>0</v>
      </c>
      <c r="FL23" s="19">
        <f t="shared" si="98"/>
        <v>0</v>
      </c>
      <c r="FM23" s="19">
        <f t="shared" si="25"/>
        <v>0</v>
      </c>
      <c r="FN23" s="18"/>
      <c r="FO23" s="25"/>
      <c r="FP23" s="18"/>
      <c r="FQ23" s="18"/>
      <c r="FR23" s="18"/>
      <c r="FS23" s="19">
        <f t="shared" si="26"/>
        <v>0</v>
      </c>
    </row>
    <row r="24" spans="1:175" s="36" customFormat="1" ht="12">
      <c r="A24" s="35">
        <v>44105</v>
      </c>
      <c r="C24" s="19"/>
      <c r="D24" s="19"/>
      <c r="E24" s="19"/>
      <c r="F24" s="19"/>
      <c r="G24" s="19"/>
      <c r="K24" s="79">
        <f t="shared" si="27"/>
        <v>0</v>
      </c>
      <c r="O24" s="25"/>
      <c r="P24" s="25"/>
      <c r="Q24" s="19">
        <f t="shared" si="0"/>
        <v>0</v>
      </c>
      <c r="R24" s="19"/>
      <c r="S24" s="19"/>
      <c r="T24" s="19"/>
      <c r="U24" s="54">
        <f>'2012A Academic'!I24</f>
        <v>0</v>
      </c>
      <c r="V24" s="19">
        <f>'2012A Academic'!J24</f>
        <v>0</v>
      </c>
      <c r="W24" s="19">
        <f t="shared" si="1"/>
        <v>0</v>
      </c>
      <c r="X24" s="19">
        <f>'2012A Academic'!L24</f>
        <v>0</v>
      </c>
      <c r="Y24" s="19">
        <f>'2012A Academic'!M24</f>
        <v>0</v>
      </c>
      <c r="Z24" s="19"/>
      <c r="AA24" s="18"/>
      <c r="AB24" s="18">
        <f t="shared" si="28"/>
        <v>0</v>
      </c>
      <c r="AC24" s="18">
        <f t="shared" si="29"/>
        <v>0</v>
      </c>
      <c r="AD24" s="18">
        <f t="shared" si="2"/>
        <v>0</v>
      </c>
      <c r="AE24" s="18">
        <f t="shared" si="2"/>
        <v>0</v>
      </c>
      <c r="AF24"/>
      <c r="AG24" s="18">
        <f t="shared" si="30"/>
        <v>0</v>
      </c>
      <c r="AH24" s="18">
        <f t="shared" si="30"/>
        <v>0</v>
      </c>
      <c r="AI24" s="18">
        <f t="shared" si="31"/>
        <v>0</v>
      </c>
      <c r="AJ24" s="19">
        <f t="shared" si="32"/>
        <v>0</v>
      </c>
      <c r="AK24" s="19">
        <f t="shared" si="3"/>
        <v>0</v>
      </c>
      <c r="AL24" s="18"/>
      <c r="AM24" s="18">
        <f t="shared" si="33"/>
        <v>0</v>
      </c>
      <c r="AN24" s="18">
        <f t="shared" si="33"/>
        <v>0</v>
      </c>
      <c r="AO24" s="18">
        <f t="shared" si="34"/>
        <v>0</v>
      </c>
      <c r="AP24" s="19">
        <f t="shared" si="35"/>
        <v>0</v>
      </c>
      <c r="AQ24" s="19">
        <f t="shared" si="4"/>
        <v>0</v>
      </c>
      <c r="AR24" s="18"/>
      <c r="AS24" s="18">
        <f t="shared" si="36"/>
        <v>0</v>
      </c>
      <c r="AT24" s="18">
        <f t="shared" si="36"/>
        <v>0</v>
      </c>
      <c r="AU24" s="18">
        <f t="shared" si="37"/>
        <v>0</v>
      </c>
      <c r="AV24" s="19">
        <f t="shared" si="38"/>
        <v>0</v>
      </c>
      <c r="AW24" s="19">
        <f t="shared" si="5"/>
        <v>0</v>
      </c>
      <c r="AX24" s="18"/>
      <c r="AY24" s="18">
        <f t="shared" si="39"/>
        <v>0</v>
      </c>
      <c r="AZ24" s="18">
        <f t="shared" si="39"/>
        <v>0</v>
      </c>
      <c r="BA24" s="18">
        <f t="shared" si="40"/>
        <v>0</v>
      </c>
      <c r="BB24" s="19">
        <f t="shared" si="41"/>
        <v>0</v>
      </c>
      <c r="BC24" s="19">
        <f t="shared" si="6"/>
        <v>0</v>
      </c>
      <c r="BD24" s="18"/>
      <c r="BE24" s="18">
        <f t="shared" si="42"/>
        <v>0</v>
      </c>
      <c r="BF24" s="18">
        <f t="shared" si="42"/>
        <v>0</v>
      </c>
      <c r="BG24" s="18">
        <f t="shared" si="43"/>
        <v>0</v>
      </c>
      <c r="BH24" s="19">
        <f t="shared" si="44"/>
        <v>0</v>
      </c>
      <c r="BI24" s="19">
        <f t="shared" si="7"/>
        <v>0</v>
      </c>
      <c r="BJ24" s="18"/>
      <c r="BK24" s="18">
        <f t="shared" si="45"/>
        <v>0</v>
      </c>
      <c r="BL24" s="18">
        <f t="shared" si="45"/>
        <v>0</v>
      </c>
      <c r="BM24" s="18">
        <f t="shared" si="46"/>
        <v>0</v>
      </c>
      <c r="BN24" s="19">
        <f t="shared" si="47"/>
        <v>0</v>
      </c>
      <c r="BO24" s="19">
        <f t="shared" si="8"/>
        <v>0</v>
      </c>
      <c r="BP24" s="18"/>
      <c r="BQ24" s="18">
        <f t="shared" si="48"/>
        <v>0</v>
      </c>
      <c r="BR24" s="18">
        <f t="shared" si="48"/>
        <v>0</v>
      </c>
      <c r="BS24" s="18">
        <f t="shared" si="49"/>
        <v>0</v>
      </c>
      <c r="BT24" s="19">
        <f t="shared" si="50"/>
        <v>0</v>
      </c>
      <c r="BU24" s="19">
        <f t="shared" si="9"/>
        <v>0</v>
      </c>
      <c r="BV24" s="18"/>
      <c r="BW24" s="18">
        <f t="shared" si="51"/>
        <v>0</v>
      </c>
      <c r="BX24" s="18">
        <f t="shared" si="51"/>
        <v>0</v>
      </c>
      <c r="BY24" s="18">
        <f t="shared" si="52"/>
        <v>0</v>
      </c>
      <c r="BZ24" s="19">
        <f t="shared" si="53"/>
        <v>0</v>
      </c>
      <c r="CA24" s="19">
        <f t="shared" si="10"/>
        <v>0</v>
      </c>
      <c r="CB24" s="18"/>
      <c r="CC24" s="18">
        <f t="shared" si="54"/>
        <v>0</v>
      </c>
      <c r="CD24" s="18">
        <f t="shared" si="54"/>
        <v>0</v>
      </c>
      <c r="CE24" s="18">
        <f t="shared" si="55"/>
        <v>0</v>
      </c>
      <c r="CF24" s="19">
        <f t="shared" si="56"/>
        <v>0</v>
      </c>
      <c r="CG24" s="19">
        <f t="shared" si="11"/>
        <v>0</v>
      </c>
      <c r="CH24" s="18"/>
      <c r="CI24" s="18">
        <f t="shared" si="57"/>
        <v>0</v>
      </c>
      <c r="CJ24" s="18">
        <f t="shared" si="57"/>
        <v>0</v>
      </c>
      <c r="CK24" s="18">
        <f t="shared" si="58"/>
        <v>0</v>
      </c>
      <c r="CL24" s="19">
        <f t="shared" si="59"/>
        <v>0</v>
      </c>
      <c r="CM24" s="19">
        <f t="shared" si="12"/>
        <v>0</v>
      </c>
      <c r="CN24" s="18"/>
      <c r="CO24" s="18">
        <f t="shared" si="60"/>
        <v>0</v>
      </c>
      <c r="CP24" s="18">
        <f t="shared" si="60"/>
        <v>0</v>
      </c>
      <c r="CQ24" s="18">
        <f t="shared" si="61"/>
        <v>0</v>
      </c>
      <c r="CR24" s="19">
        <f t="shared" si="62"/>
        <v>0</v>
      </c>
      <c r="CS24" s="19">
        <f t="shared" si="13"/>
        <v>0</v>
      </c>
      <c r="CT24" s="18"/>
      <c r="CU24" s="18">
        <f t="shared" si="63"/>
        <v>0</v>
      </c>
      <c r="CV24" s="18">
        <f t="shared" si="63"/>
        <v>0</v>
      </c>
      <c r="CW24" s="18">
        <f t="shared" si="64"/>
        <v>0</v>
      </c>
      <c r="CX24" s="19">
        <f t="shared" si="65"/>
        <v>0</v>
      </c>
      <c r="CY24" s="19">
        <f t="shared" si="14"/>
        <v>0</v>
      </c>
      <c r="CZ24" s="18"/>
      <c r="DA24" s="18">
        <f t="shared" si="66"/>
        <v>0</v>
      </c>
      <c r="DB24" s="18">
        <f t="shared" si="66"/>
        <v>0</v>
      </c>
      <c r="DC24" s="18">
        <f t="shared" si="67"/>
        <v>0</v>
      </c>
      <c r="DD24" s="19">
        <f t="shared" si="68"/>
        <v>0</v>
      </c>
      <c r="DE24" s="19">
        <f t="shared" si="15"/>
        <v>0</v>
      </c>
      <c r="DF24" s="18"/>
      <c r="DG24" s="18">
        <f t="shared" si="69"/>
        <v>0</v>
      </c>
      <c r="DH24" s="18">
        <f t="shared" si="69"/>
        <v>0</v>
      </c>
      <c r="DI24" s="18">
        <f t="shared" si="70"/>
        <v>0</v>
      </c>
      <c r="DJ24" s="19">
        <f t="shared" si="71"/>
        <v>0</v>
      </c>
      <c r="DK24" s="19">
        <f t="shared" si="16"/>
        <v>0</v>
      </c>
      <c r="DL24" s="18"/>
      <c r="DM24" s="67">
        <f t="shared" si="72"/>
        <v>0</v>
      </c>
      <c r="DN24" s="67">
        <f t="shared" si="72"/>
        <v>0</v>
      </c>
      <c r="DO24" s="67">
        <f t="shared" si="73"/>
        <v>0</v>
      </c>
      <c r="DP24" s="68">
        <f t="shared" si="74"/>
        <v>0</v>
      </c>
      <c r="DQ24" s="19">
        <f t="shared" si="17"/>
        <v>0</v>
      </c>
      <c r="DR24" s="18"/>
      <c r="DS24" s="18">
        <f t="shared" si="75"/>
        <v>0</v>
      </c>
      <c r="DT24" s="18">
        <f t="shared" si="75"/>
        <v>0</v>
      </c>
      <c r="DU24" s="18">
        <f t="shared" si="76"/>
        <v>0</v>
      </c>
      <c r="DV24" s="19">
        <f t="shared" si="77"/>
        <v>0</v>
      </c>
      <c r="DW24" s="19">
        <f t="shared" si="18"/>
        <v>0</v>
      </c>
      <c r="DX24" s="18"/>
      <c r="DY24" s="18">
        <f t="shared" si="78"/>
        <v>0</v>
      </c>
      <c r="DZ24" s="18">
        <f t="shared" si="78"/>
        <v>0</v>
      </c>
      <c r="EA24" s="18">
        <f t="shared" si="79"/>
        <v>0</v>
      </c>
      <c r="EB24" s="19">
        <f t="shared" si="80"/>
        <v>0</v>
      </c>
      <c r="EC24" s="19">
        <f t="shared" si="19"/>
        <v>0</v>
      </c>
      <c r="ED24" s="18"/>
      <c r="EE24" s="18">
        <f t="shared" si="81"/>
        <v>0</v>
      </c>
      <c r="EF24" s="18">
        <f t="shared" si="81"/>
        <v>0</v>
      </c>
      <c r="EG24" s="18">
        <f t="shared" si="82"/>
        <v>0</v>
      </c>
      <c r="EH24" s="19">
        <f t="shared" si="83"/>
        <v>0</v>
      </c>
      <c r="EI24" s="19">
        <f t="shared" si="20"/>
        <v>0</v>
      </c>
      <c r="EJ24" s="18"/>
      <c r="EK24" s="18">
        <f t="shared" si="84"/>
        <v>0</v>
      </c>
      <c r="EL24" s="18">
        <f t="shared" si="84"/>
        <v>0</v>
      </c>
      <c r="EM24" s="18">
        <f t="shared" si="85"/>
        <v>0</v>
      </c>
      <c r="EN24" s="19">
        <f t="shared" si="86"/>
        <v>0</v>
      </c>
      <c r="EO24" s="19">
        <f t="shared" si="21"/>
        <v>0</v>
      </c>
      <c r="EP24" s="18"/>
      <c r="EQ24" s="18">
        <f t="shared" si="87"/>
        <v>0</v>
      </c>
      <c r="ER24" s="18">
        <f t="shared" si="87"/>
        <v>0</v>
      </c>
      <c r="ES24" s="18">
        <f t="shared" si="88"/>
        <v>0</v>
      </c>
      <c r="ET24" s="19">
        <f t="shared" si="89"/>
        <v>0</v>
      </c>
      <c r="EU24" s="19">
        <f t="shared" si="22"/>
        <v>0</v>
      </c>
      <c r="EV24" s="18"/>
      <c r="EW24" s="18">
        <f t="shared" si="90"/>
        <v>0</v>
      </c>
      <c r="EX24" s="18">
        <f t="shared" si="90"/>
        <v>0</v>
      </c>
      <c r="EY24" s="18">
        <f t="shared" si="91"/>
        <v>0</v>
      </c>
      <c r="EZ24" s="19">
        <f t="shared" si="92"/>
        <v>0</v>
      </c>
      <c r="FA24" s="19">
        <f t="shared" si="23"/>
        <v>0</v>
      </c>
      <c r="FB24" s="18"/>
      <c r="FC24" s="18">
        <f t="shared" si="93"/>
        <v>0</v>
      </c>
      <c r="FD24" s="18">
        <f t="shared" si="93"/>
        <v>0</v>
      </c>
      <c r="FE24" s="18">
        <f t="shared" si="94"/>
        <v>0</v>
      </c>
      <c r="FF24" s="19">
        <f t="shared" si="95"/>
        <v>0</v>
      </c>
      <c r="FG24" s="19">
        <f t="shared" si="24"/>
        <v>0</v>
      </c>
      <c r="FH24" s="18"/>
      <c r="FI24" s="18">
        <f t="shared" si="96"/>
        <v>0</v>
      </c>
      <c r="FJ24" s="18">
        <f t="shared" si="96"/>
        <v>0</v>
      </c>
      <c r="FK24" s="18">
        <f t="shared" si="97"/>
        <v>0</v>
      </c>
      <c r="FL24" s="19">
        <f t="shared" si="98"/>
        <v>0</v>
      </c>
      <c r="FM24" s="19">
        <f t="shared" si="25"/>
        <v>0</v>
      </c>
      <c r="FN24" s="18"/>
      <c r="FO24" s="25"/>
      <c r="FP24" s="18"/>
      <c r="FQ24" s="18"/>
      <c r="FR24" s="18"/>
      <c r="FS24" s="19">
        <f t="shared" si="26"/>
        <v>0</v>
      </c>
    </row>
    <row r="25" spans="1:175" s="36" customFormat="1" ht="12">
      <c r="A25" s="35">
        <v>44287</v>
      </c>
      <c r="C25" s="19"/>
      <c r="D25" s="19"/>
      <c r="E25" s="19"/>
      <c r="F25" s="19"/>
      <c r="G25" s="19"/>
      <c r="K25" s="79">
        <f t="shared" si="27"/>
        <v>0</v>
      </c>
      <c r="O25" s="25"/>
      <c r="P25" s="25"/>
      <c r="Q25" s="19">
        <f t="shared" si="0"/>
        <v>0</v>
      </c>
      <c r="R25" s="19"/>
      <c r="S25" s="19"/>
      <c r="T25" s="19"/>
      <c r="U25" s="54">
        <f>'2012A Academic'!I25</f>
        <v>0</v>
      </c>
      <c r="V25" s="19">
        <f>'2012A Academic'!J25</f>
        <v>0</v>
      </c>
      <c r="W25" s="19">
        <f t="shared" si="1"/>
        <v>0</v>
      </c>
      <c r="X25" s="19">
        <f>'2012A Academic'!L25</f>
        <v>0</v>
      </c>
      <c r="Y25" s="19">
        <f>'2012A Academic'!M25</f>
        <v>0</v>
      </c>
      <c r="Z25" s="19"/>
      <c r="AA25" s="18">
        <f>AG25+AM25+AS25+AY25+BE25+BK25+BQ25+BW25+CC25+CI25+CO25+CU25+DA25+DG25+DM25+DS25+DY25+EE25+EK25+EQ25+EW25+FC25+FI25+FO25</f>
        <v>0</v>
      </c>
      <c r="AB25" s="18">
        <f t="shared" si="28"/>
        <v>0</v>
      </c>
      <c r="AC25" s="18">
        <f t="shared" si="29"/>
        <v>0</v>
      </c>
      <c r="AD25" s="18">
        <f t="shared" si="2"/>
        <v>0</v>
      </c>
      <c r="AE25" s="18">
        <f t="shared" si="2"/>
        <v>0</v>
      </c>
      <c r="AF25"/>
      <c r="AG25" s="18">
        <f t="shared" si="30"/>
        <v>0</v>
      </c>
      <c r="AH25" s="18">
        <f t="shared" si="30"/>
        <v>0</v>
      </c>
      <c r="AI25" s="18">
        <f t="shared" si="31"/>
        <v>0</v>
      </c>
      <c r="AJ25" s="19">
        <f t="shared" si="32"/>
        <v>0</v>
      </c>
      <c r="AK25" s="19">
        <f t="shared" si="3"/>
        <v>0</v>
      </c>
      <c r="AL25" s="18"/>
      <c r="AM25" s="18">
        <f t="shared" si="33"/>
        <v>0</v>
      </c>
      <c r="AN25" s="18">
        <f t="shared" si="33"/>
        <v>0</v>
      </c>
      <c r="AO25" s="18">
        <f t="shared" si="34"/>
        <v>0</v>
      </c>
      <c r="AP25" s="19">
        <f t="shared" si="35"/>
        <v>0</v>
      </c>
      <c r="AQ25" s="19">
        <f t="shared" si="4"/>
        <v>0</v>
      </c>
      <c r="AR25" s="18"/>
      <c r="AS25" s="18">
        <f t="shared" si="36"/>
        <v>0</v>
      </c>
      <c r="AT25" s="18">
        <f t="shared" si="36"/>
        <v>0</v>
      </c>
      <c r="AU25" s="18">
        <f t="shared" si="37"/>
        <v>0</v>
      </c>
      <c r="AV25" s="19">
        <f t="shared" si="38"/>
        <v>0</v>
      </c>
      <c r="AW25" s="19">
        <f t="shared" si="5"/>
        <v>0</v>
      </c>
      <c r="AX25" s="18"/>
      <c r="AY25" s="18">
        <f t="shared" si="39"/>
        <v>0</v>
      </c>
      <c r="AZ25" s="18">
        <f t="shared" si="39"/>
        <v>0</v>
      </c>
      <c r="BA25" s="18">
        <f t="shared" si="40"/>
        <v>0</v>
      </c>
      <c r="BB25" s="19">
        <f t="shared" si="41"/>
        <v>0</v>
      </c>
      <c r="BC25" s="19">
        <f t="shared" si="6"/>
        <v>0</v>
      </c>
      <c r="BD25" s="18"/>
      <c r="BE25" s="18">
        <f t="shared" si="42"/>
        <v>0</v>
      </c>
      <c r="BF25" s="18">
        <f t="shared" si="42"/>
        <v>0</v>
      </c>
      <c r="BG25" s="18">
        <f t="shared" si="43"/>
        <v>0</v>
      </c>
      <c r="BH25" s="19">
        <f t="shared" si="44"/>
        <v>0</v>
      </c>
      <c r="BI25" s="19">
        <f t="shared" si="7"/>
        <v>0</v>
      </c>
      <c r="BJ25" s="18"/>
      <c r="BK25" s="18">
        <f t="shared" si="45"/>
        <v>0</v>
      </c>
      <c r="BL25" s="18">
        <f t="shared" si="45"/>
        <v>0</v>
      </c>
      <c r="BM25" s="18">
        <f t="shared" si="46"/>
        <v>0</v>
      </c>
      <c r="BN25" s="19">
        <f t="shared" si="47"/>
        <v>0</v>
      </c>
      <c r="BO25" s="19">
        <f t="shared" si="8"/>
        <v>0</v>
      </c>
      <c r="BP25" s="18"/>
      <c r="BQ25" s="18">
        <f t="shared" si="48"/>
        <v>0</v>
      </c>
      <c r="BR25" s="18">
        <f t="shared" si="48"/>
        <v>0</v>
      </c>
      <c r="BS25" s="18">
        <f t="shared" si="49"/>
        <v>0</v>
      </c>
      <c r="BT25" s="19">
        <f t="shared" si="50"/>
        <v>0</v>
      </c>
      <c r="BU25" s="19">
        <f t="shared" si="9"/>
        <v>0</v>
      </c>
      <c r="BV25" s="18"/>
      <c r="BW25" s="18">
        <f t="shared" si="51"/>
        <v>0</v>
      </c>
      <c r="BX25" s="18">
        <f t="shared" si="51"/>
        <v>0</v>
      </c>
      <c r="BY25" s="18">
        <f t="shared" si="52"/>
        <v>0</v>
      </c>
      <c r="BZ25" s="19">
        <f t="shared" si="53"/>
        <v>0</v>
      </c>
      <c r="CA25" s="19">
        <f t="shared" si="10"/>
        <v>0</v>
      </c>
      <c r="CB25" s="18"/>
      <c r="CC25" s="18">
        <f t="shared" si="54"/>
        <v>0</v>
      </c>
      <c r="CD25" s="18">
        <f t="shared" si="54"/>
        <v>0</v>
      </c>
      <c r="CE25" s="18">
        <f t="shared" si="55"/>
        <v>0</v>
      </c>
      <c r="CF25" s="19">
        <f t="shared" si="56"/>
        <v>0</v>
      </c>
      <c r="CG25" s="19">
        <f t="shared" si="11"/>
        <v>0</v>
      </c>
      <c r="CH25" s="18"/>
      <c r="CI25" s="18">
        <f t="shared" si="57"/>
        <v>0</v>
      </c>
      <c r="CJ25" s="18">
        <f t="shared" si="57"/>
        <v>0</v>
      </c>
      <c r="CK25" s="18">
        <f t="shared" si="58"/>
        <v>0</v>
      </c>
      <c r="CL25" s="19">
        <f t="shared" si="59"/>
        <v>0</v>
      </c>
      <c r="CM25" s="19">
        <f t="shared" si="12"/>
        <v>0</v>
      </c>
      <c r="CN25" s="18"/>
      <c r="CO25" s="18">
        <f t="shared" si="60"/>
        <v>0</v>
      </c>
      <c r="CP25" s="18">
        <f t="shared" si="60"/>
        <v>0</v>
      </c>
      <c r="CQ25" s="18">
        <f t="shared" si="61"/>
        <v>0</v>
      </c>
      <c r="CR25" s="19">
        <f t="shared" si="62"/>
        <v>0</v>
      </c>
      <c r="CS25" s="19">
        <f t="shared" si="13"/>
        <v>0</v>
      </c>
      <c r="CT25" s="18"/>
      <c r="CU25" s="18">
        <f t="shared" si="63"/>
        <v>0</v>
      </c>
      <c r="CV25" s="18">
        <f t="shared" si="63"/>
        <v>0</v>
      </c>
      <c r="CW25" s="18">
        <f t="shared" si="64"/>
        <v>0</v>
      </c>
      <c r="CX25" s="19">
        <f t="shared" si="65"/>
        <v>0</v>
      </c>
      <c r="CY25" s="19">
        <f t="shared" si="14"/>
        <v>0</v>
      </c>
      <c r="CZ25" s="18"/>
      <c r="DA25" s="18">
        <f t="shared" si="66"/>
        <v>0</v>
      </c>
      <c r="DB25" s="18">
        <f t="shared" si="66"/>
        <v>0</v>
      </c>
      <c r="DC25" s="18">
        <f t="shared" si="67"/>
        <v>0</v>
      </c>
      <c r="DD25" s="19">
        <f t="shared" si="68"/>
        <v>0</v>
      </c>
      <c r="DE25" s="19">
        <f t="shared" si="15"/>
        <v>0</v>
      </c>
      <c r="DF25" s="18"/>
      <c r="DG25" s="18">
        <f t="shared" si="69"/>
        <v>0</v>
      </c>
      <c r="DH25" s="18">
        <f t="shared" si="69"/>
        <v>0</v>
      </c>
      <c r="DI25" s="18">
        <f t="shared" si="70"/>
        <v>0</v>
      </c>
      <c r="DJ25" s="19">
        <f t="shared" si="71"/>
        <v>0</v>
      </c>
      <c r="DK25" s="19">
        <f t="shared" si="16"/>
        <v>0</v>
      </c>
      <c r="DL25" s="18"/>
      <c r="DM25" s="67">
        <f t="shared" si="72"/>
        <v>0</v>
      </c>
      <c r="DN25" s="67">
        <f t="shared" si="72"/>
        <v>0</v>
      </c>
      <c r="DO25" s="67">
        <f t="shared" si="73"/>
        <v>0</v>
      </c>
      <c r="DP25" s="68">
        <f t="shared" si="74"/>
        <v>0</v>
      </c>
      <c r="DQ25" s="19">
        <f t="shared" si="17"/>
        <v>0</v>
      </c>
      <c r="DR25" s="18"/>
      <c r="DS25" s="18">
        <f t="shared" si="75"/>
        <v>0</v>
      </c>
      <c r="DT25" s="18">
        <f t="shared" si="75"/>
        <v>0</v>
      </c>
      <c r="DU25" s="18">
        <f t="shared" si="76"/>
        <v>0</v>
      </c>
      <c r="DV25" s="19">
        <f t="shared" si="77"/>
        <v>0</v>
      </c>
      <c r="DW25" s="19">
        <f t="shared" si="18"/>
        <v>0</v>
      </c>
      <c r="DX25" s="18"/>
      <c r="DY25" s="18">
        <f t="shared" si="78"/>
        <v>0</v>
      </c>
      <c r="DZ25" s="18">
        <f t="shared" si="78"/>
        <v>0</v>
      </c>
      <c r="EA25" s="18">
        <f t="shared" si="79"/>
        <v>0</v>
      </c>
      <c r="EB25" s="19">
        <f t="shared" si="80"/>
        <v>0</v>
      </c>
      <c r="EC25" s="19">
        <f t="shared" si="19"/>
        <v>0</v>
      </c>
      <c r="ED25" s="18"/>
      <c r="EE25" s="18">
        <f t="shared" si="81"/>
        <v>0</v>
      </c>
      <c r="EF25" s="18">
        <f t="shared" si="81"/>
        <v>0</v>
      </c>
      <c r="EG25" s="18">
        <f t="shared" si="82"/>
        <v>0</v>
      </c>
      <c r="EH25" s="19">
        <f t="shared" si="83"/>
        <v>0</v>
      </c>
      <c r="EI25" s="19">
        <f t="shared" si="20"/>
        <v>0</v>
      </c>
      <c r="EJ25" s="18"/>
      <c r="EK25" s="18">
        <f t="shared" si="84"/>
        <v>0</v>
      </c>
      <c r="EL25" s="18">
        <f t="shared" si="84"/>
        <v>0</v>
      </c>
      <c r="EM25" s="18">
        <f t="shared" si="85"/>
        <v>0</v>
      </c>
      <c r="EN25" s="19">
        <f t="shared" si="86"/>
        <v>0</v>
      </c>
      <c r="EO25" s="19">
        <f t="shared" si="21"/>
        <v>0</v>
      </c>
      <c r="EP25" s="18"/>
      <c r="EQ25" s="18">
        <f t="shared" si="87"/>
        <v>0</v>
      </c>
      <c r="ER25" s="18">
        <f t="shared" si="87"/>
        <v>0</v>
      </c>
      <c r="ES25" s="18">
        <f t="shared" si="88"/>
        <v>0</v>
      </c>
      <c r="ET25" s="19">
        <f t="shared" si="89"/>
        <v>0</v>
      </c>
      <c r="EU25" s="19">
        <f t="shared" si="22"/>
        <v>0</v>
      </c>
      <c r="EV25" s="18"/>
      <c r="EW25" s="18">
        <f t="shared" si="90"/>
        <v>0</v>
      </c>
      <c r="EX25" s="18">
        <f t="shared" si="90"/>
        <v>0</v>
      </c>
      <c r="EY25" s="18">
        <f t="shared" si="91"/>
        <v>0</v>
      </c>
      <c r="EZ25" s="19">
        <f t="shared" si="92"/>
        <v>0</v>
      </c>
      <c r="FA25" s="19">
        <f t="shared" si="23"/>
        <v>0</v>
      </c>
      <c r="FB25" s="18"/>
      <c r="FC25" s="18">
        <f t="shared" si="93"/>
        <v>0</v>
      </c>
      <c r="FD25" s="18">
        <f t="shared" si="93"/>
        <v>0</v>
      </c>
      <c r="FE25" s="18">
        <f t="shared" si="94"/>
        <v>0</v>
      </c>
      <c r="FF25" s="19">
        <f t="shared" si="95"/>
        <v>0</v>
      </c>
      <c r="FG25" s="19">
        <f t="shared" si="24"/>
        <v>0</v>
      </c>
      <c r="FH25" s="18"/>
      <c r="FI25" s="18">
        <f t="shared" si="96"/>
        <v>0</v>
      </c>
      <c r="FJ25" s="18">
        <f t="shared" si="96"/>
        <v>0</v>
      </c>
      <c r="FK25" s="18">
        <f t="shared" si="97"/>
        <v>0</v>
      </c>
      <c r="FL25" s="19">
        <f t="shared" si="98"/>
        <v>0</v>
      </c>
      <c r="FM25" s="19">
        <f t="shared" si="25"/>
        <v>0</v>
      </c>
      <c r="FN25" s="18"/>
      <c r="FO25" s="25"/>
      <c r="FP25" s="18"/>
      <c r="FQ25" s="18"/>
      <c r="FR25" s="18"/>
      <c r="FS25" s="19">
        <f t="shared" si="26"/>
        <v>0</v>
      </c>
    </row>
    <row r="26" spans="1:175" s="36" customFormat="1" ht="12">
      <c r="A26" s="35">
        <v>44470</v>
      </c>
      <c r="C26" s="19"/>
      <c r="D26" s="19"/>
      <c r="E26" s="19"/>
      <c r="F26" s="19"/>
      <c r="G26" s="19"/>
      <c r="K26" s="79">
        <f t="shared" si="27"/>
        <v>0</v>
      </c>
      <c r="O26" s="25"/>
      <c r="P26" s="25"/>
      <c r="Q26" s="19">
        <f t="shared" si="0"/>
        <v>0</v>
      </c>
      <c r="R26" s="19"/>
      <c r="S26" s="19"/>
      <c r="T26" s="19"/>
      <c r="U26" s="54">
        <f>'2012A Academic'!I26</f>
        <v>0</v>
      </c>
      <c r="V26" s="19">
        <f>'2012A Academic'!J26</f>
        <v>0</v>
      </c>
      <c r="W26" s="19">
        <f t="shared" si="1"/>
        <v>0</v>
      </c>
      <c r="X26" s="19">
        <f>'2012A Academic'!L26</f>
        <v>0</v>
      </c>
      <c r="Y26" s="19">
        <f>'2012A Academic'!M26</f>
        <v>0</v>
      </c>
      <c r="Z26" s="19"/>
      <c r="AA26" s="18"/>
      <c r="AB26" s="18">
        <f t="shared" si="28"/>
        <v>0</v>
      </c>
      <c r="AC26" s="18">
        <f t="shared" si="29"/>
        <v>0</v>
      </c>
      <c r="AD26" s="18">
        <f t="shared" si="2"/>
        <v>0</v>
      </c>
      <c r="AE26" s="18">
        <f t="shared" si="2"/>
        <v>0</v>
      </c>
      <c r="AF26"/>
      <c r="AG26" s="18">
        <f t="shared" si="30"/>
        <v>0</v>
      </c>
      <c r="AH26" s="18">
        <f t="shared" si="30"/>
        <v>0</v>
      </c>
      <c r="AI26" s="18">
        <f t="shared" si="31"/>
        <v>0</v>
      </c>
      <c r="AJ26" s="19">
        <f t="shared" si="32"/>
        <v>0</v>
      </c>
      <c r="AK26" s="19">
        <f t="shared" si="3"/>
        <v>0</v>
      </c>
      <c r="AL26" s="18"/>
      <c r="AM26" s="18">
        <f t="shared" si="33"/>
        <v>0</v>
      </c>
      <c r="AN26" s="18">
        <f t="shared" si="33"/>
        <v>0</v>
      </c>
      <c r="AO26" s="18">
        <f t="shared" si="34"/>
        <v>0</v>
      </c>
      <c r="AP26" s="19">
        <f t="shared" si="35"/>
        <v>0</v>
      </c>
      <c r="AQ26" s="19">
        <f t="shared" si="4"/>
        <v>0</v>
      </c>
      <c r="AR26" s="18"/>
      <c r="AS26" s="18">
        <f t="shared" si="36"/>
        <v>0</v>
      </c>
      <c r="AT26" s="18">
        <f t="shared" si="36"/>
        <v>0</v>
      </c>
      <c r="AU26" s="18">
        <f t="shared" si="37"/>
        <v>0</v>
      </c>
      <c r="AV26" s="19">
        <f t="shared" si="38"/>
        <v>0</v>
      </c>
      <c r="AW26" s="19">
        <f t="shared" si="5"/>
        <v>0</v>
      </c>
      <c r="AX26" s="18"/>
      <c r="AY26" s="18">
        <f t="shared" si="39"/>
        <v>0</v>
      </c>
      <c r="AZ26" s="18">
        <f t="shared" si="39"/>
        <v>0</v>
      </c>
      <c r="BA26" s="18">
        <f t="shared" si="40"/>
        <v>0</v>
      </c>
      <c r="BB26" s="19">
        <f t="shared" si="41"/>
        <v>0</v>
      </c>
      <c r="BC26" s="19">
        <f t="shared" si="6"/>
        <v>0</v>
      </c>
      <c r="BD26" s="18"/>
      <c r="BE26" s="18">
        <f t="shared" si="42"/>
        <v>0</v>
      </c>
      <c r="BF26" s="18">
        <f t="shared" si="42"/>
        <v>0</v>
      </c>
      <c r="BG26" s="18">
        <f t="shared" si="43"/>
        <v>0</v>
      </c>
      <c r="BH26" s="19">
        <f t="shared" si="44"/>
        <v>0</v>
      </c>
      <c r="BI26" s="19">
        <f t="shared" si="7"/>
        <v>0</v>
      </c>
      <c r="BJ26" s="18"/>
      <c r="BK26" s="18">
        <f t="shared" si="45"/>
        <v>0</v>
      </c>
      <c r="BL26" s="18">
        <f t="shared" si="45"/>
        <v>0</v>
      </c>
      <c r="BM26" s="18">
        <f t="shared" si="46"/>
        <v>0</v>
      </c>
      <c r="BN26" s="19">
        <f t="shared" si="47"/>
        <v>0</v>
      </c>
      <c r="BO26" s="19">
        <f t="shared" si="8"/>
        <v>0</v>
      </c>
      <c r="BP26" s="18"/>
      <c r="BQ26" s="18">
        <f t="shared" si="48"/>
        <v>0</v>
      </c>
      <c r="BR26" s="18">
        <f t="shared" si="48"/>
        <v>0</v>
      </c>
      <c r="BS26" s="18">
        <f t="shared" si="49"/>
        <v>0</v>
      </c>
      <c r="BT26" s="19">
        <f t="shared" si="50"/>
        <v>0</v>
      </c>
      <c r="BU26" s="19">
        <f t="shared" si="9"/>
        <v>0</v>
      </c>
      <c r="BV26" s="18"/>
      <c r="BW26" s="18">
        <f t="shared" si="51"/>
        <v>0</v>
      </c>
      <c r="BX26" s="18">
        <f t="shared" si="51"/>
        <v>0</v>
      </c>
      <c r="BY26" s="18">
        <f t="shared" si="52"/>
        <v>0</v>
      </c>
      <c r="BZ26" s="19">
        <f t="shared" si="53"/>
        <v>0</v>
      </c>
      <c r="CA26" s="19">
        <f t="shared" si="10"/>
        <v>0</v>
      </c>
      <c r="CB26" s="18"/>
      <c r="CC26" s="18">
        <f t="shared" si="54"/>
        <v>0</v>
      </c>
      <c r="CD26" s="18">
        <f t="shared" si="54"/>
        <v>0</v>
      </c>
      <c r="CE26" s="18">
        <f t="shared" si="55"/>
        <v>0</v>
      </c>
      <c r="CF26" s="19">
        <f t="shared" si="56"/>
        <v>0</v>
      </c>
      <c r="CG26" s="19">
        <f t="shared" si="11"/>
        <v>0</v>
      </c>
      <c r="CH26" s="18"/>
      <c r="CI26" s="18">
        <f t="shared" si="57"/>
        <v>0</v>
      </c>
      <c r="CJ26" s="18">
        <f t="shared" si="57"/>
        <v>0</v>
      </c>
      <c r="CK26" s="18">
        <f t="shared" si="58"/>
        <v>0</v>
      </c>
      <c r="CL26" s="19">
        <f t="shared" si="59"/>
        <v>0</v>
      </c>
      <c r="CM26" s="19">
        <f t="shared" si="12"/>
        <v>0</v>
      </c>
      <c r="CN26" s="18"/>
      <c r="CO26" s="18">
        <f t="shared" si="60"/>
        <v>0</v>
      </c>
      <c r="CP26" s="18">
        <f t="shared" si="60"/>
        <v>0</v>
      </c>
      <c r="CQ26" s="18">
        <f t="shared" si="61"/>
        <v>0</v>
      </c>
      <c r="CR26" s="19">
        <f t="shared" si="62"/>
        <v>0</v>
      </c>
      <c r="CS26" s="19">
        <f t="shared" si="13"/>
        <v>0</v>
      </c>
      <c r="CT26" s="18"/>
      <c r="CU26" s="18">
        <f t="shared" si="63"/>
        <v>0</v>
      </c>
      <c r="CV26" s="18">
        <f t="shared" si="63"/>
        <v>0</v>
      </c>
      <c r="CW26" s="18">
        <f t="shared" si="64"/>
        <v>0</v>
      </c>
      <c r="CX26" s="19">
        <f t="shared" si="65"/>
        <v>0</v>
      </c>
      <c r="CY26" s="19">
        <f t="shared" si="14"/>
        <v>0</v>
      </c>
      <c r="CZ26" s="18"/>
      <c r="DA26" s="18">
        <f t="shared" si="66"/>
        <v>0</v>
      </c>
      <c r="DB26" s="18">
        <f t="shared" si="66"/>
        <v>0</v>
      </c>
      <c r="DC26" s="18">
        <f t="shared" si="67"/>
        <v>0</v>
      </c>
      <c r="DD26" s="19">
        <f t="shared" si="68"/>
        <v>0</v>
      </c>
      <c r="DE26" s="19">
        <f t="shared" si="15"/>
        <v>0</v>
      </c>
      <c r="DF26" s="18"/>
      <c r="DG26" s="18">
        <f t="shared" si="69"/>
        <v>0</v>
      </c>
      <c r="DH26" s="18">
        <f t="shared" si="69"/>
        <v>0</v>
      </c>
      <c r="DI26" s="18">
        <f t="shared" si="70"/>
        <v>0</v>
      </c>
      <c r="DJ26" s="19">
        <f t="shared" si="71"/>
        <v>0</v>
      </c>
      <c r="DK26" s="19">
        <f t="shared" si="16"/>
        <v>0</v>
      </c>
      <c r="DL26" s="18"/>
      <c r="DM26" s="67">
        <f t="shared" si="72"/>
        <v>0</v>
      </c>
      <c r="DN26" s="67">
        <f t="shared" si="72"/>
        <v>0</v>
      </c>
      <c r="DO26" s="67">
        <f t="shared" si="73"/>
        <v>0</v>
      </c>
      <c r="DP26" s="68">
        <f t="shared" si="74"/>
        <v>0</v>
      </c>
      <c r="DQ26" s="19">
        <f t="shared" si="17"/>
        <v>0</v>
      </c>
      <c r="DR26" s="18"/>
      <c r="DS26" s="18">
        <f t="shared" si="75"/>
        <v>0</v>
      </c>
      <c r="DT26" s="18">
        <f t="shared" si="75"/>
        <v>0</v>
      </c>
      <c r="DU26" s="18">
        <f t="shared" si="76"/>
        <v>0</v>
      </c>
      <c r="DV26" s="19">
        <f t="shared" si="77"/>
        <v>0</v>
      </c>
      <c r="DW26" s="19">
        <f t="shared" si="18"/>
        <v>0</v>
      </c>
      <c r="DX26" s="18"/>
      <c r="DY26" s="18">
        <f t="shared" si="78"/>
        <v>0</v>
      </c>
      <c r="DZ26" s="18">
        <f t="shared" si="78"/>
        <v>0</v>
      </c>
      <c r="EA26" s="18">
        <f t="shared" si="79"/>
        <v>0</v>
      </c>
      <c r="EB26" s="19">
        <f t="shared" si="80"/>
        <v>0</v>
      </c>
      <c r="EC26" s="19">
        <f t="shared" si="19"/>
        <v>0</v>
      </c>
      <c r="ED26" s="18"/>
      <c r="EE26" s="18">
        <f t="shared" si="81"/>
        <v>0</v>
      </c>
      <c r="EF26" s="18">
        <f t="shared" si="81"/>
        <v>0</v>
      </c>
      <c r="EG26" s="18">
        <f t="shared" si="82"/>
        <v>0</v>
      </c>
      <c r="EH26" s="19">
        <f t="shared" si="83"/>
        <v>0</v>
      </c>
      <c r="EI26" s="19">
        <f t="shared" si="20"/>
        <v>0</v>
      </c>
      <c r="EJ26" s="18"/>
      <c r="EK26" s="18">
        <f t="shared" si="84"/>
        <v>0</v>
      </c>
      <c r="EL26" s="18">
        <f t="shared" si="84"/>
        <v>0</v>
      </c>
      <c r="EM26" s="18">
        <f t="shared" si="85"/>
        <v>0</v>
      </c>
      <c r="EN26" s="19">
        <f t="shared" si="86"/>
        <v>0</v>
      </c>
      <c r="EO26" s="19">
        <f t="shared" si="21"/>
        <v>0</v>
      </c>
      <c r="EP26" s="18"/>
      <c r="EQ26" s="18">
        <f t="shared" si="87"/>
        <v>0</v>
      </c>
      <c r="ER26" s="18">
        <f t="shared" si="87"/>
        <v>0</v>
      </c>
      <c r="ES26" s="18">
        <f t="shared" si="88"/>
        <v>0</v>
      </c>
      <c r="ET26" s="19">
        <f t="shared" si="89"/>
        <v>0</v>
      </c>
      <c r="EU26" s="19">
        <f t="shared" si="22"/>
        <v>0</v>
      </c>
      <c r="EV26" s="18"/>
      <c r="EW26" s="18">
        <f t="shared" si="90"/>
        <v>0</v>
      </c>
      <c r="EX26" s="18">
        <f t="shared" si="90"/>
        <v>0</v>
      </c>
      <c r="EY26" s="18">
        <f t="shared" si="91"/>
        <v>0</v>
      </c>
      <c r="EZ26" s="19">
        <f t="shared" si="92"/>
        <v>0</v>
      </c>
      <c r="FA26" s="19">
        <f t="shared" si="23"/>
        <v>0</v>
      </c>
      <c r="FB26" s="18"/>
      <c r="FC26" s="18">
        <f t="shared" si="93"/>
        <v>0</v>
      </c>
      <c r="FD26" s="18">
        <f t="shared" si="93"/>
        <v>0</v>
      </c>
      <c r="FE26" s="18">
        <f t="shared" si="94"/>
        <v>0</v>
      </c>
      <c r="FF26" s="19">
        <f t="shared" si="95"/>
        <v>0</v>
      </c>
      <c r="FG26" s="19">
        <f t="shared" si="24"/>
        <v>0</v>
      </c>
      <c r="FH26" s="18"/>
      <c r="FI26" s="18">
        <f t="shared" si="96"/>
        <v>0</v>
      </c>
      <c r="FJ26" s="18">
        <f t="shared" si="96"/>
        <v>0</v>
      </c>
      <c r="FK26" s="18">
        <f t="shared" si="97"/>
        <v>0</v>
      </c>
      <c r="FL26" s="19">
        <f t="shared" si="98"/>
        <v>0</v>
      </c>
      <c r="FM26" s="19">
        <f t="shared" si="25"/>
        <v>0</v>
      </c>
      <c r="FN26" s="18"/>
      <c r="FO26" s="25"/>
      <c r="FP26" s="18"/>
      <c r="FQ26" s="18"/>
      <c r="FR26" s="18"/>
      <c r="FS26" s="19">
        <f t="shared" si="26"/>
        <v>0</v>
      </c>
    </row>
    <row r="27" spans="1:175" s="36" customFormat="1" ht="12">
      <c r="A27" s="35">
        <v>44652</v>
      </c>
      <c r="C27" s="19"/>
      <c r="D27" s="19"/>
      <c r="E27" s="19"/>
      <c r="F27" s="19"/>
      <c r="G27" s="19"/>
      <c r="K27" s="79">
        <f t="shared" si="27"/>
        <v>0</v>
      </c>
      <c r="O27" s="25"/>
      <c r="P27" s="25"/>
      <c r="Q27" s="19">
        <f t="shared" si="0"/>
        <v>0</v>
      </c>
      <c r="R27" s="19"/>
      <c r="S27" s="19"/>
      <c r="T27" s="19"/>
      <c r="U27" s="54">
        <f>'2012A Academic'!I27</f>
        <v>0</v>
      </c>
      <c r="V27" s="19">
        <f>'2012A Academic'!J27</f>
        <v>0</v>
      </c>
      <c r="W27" s="19">
        <f t="shared" si="1"/>
        <v>0</v>
      </c>
      <c r="X27" s="19">
        <f>'2012A Academic'!L27</f>
        <v>0</v>
      </c>
      <c r="Y27" s="19">
        <f>'2012A Academic'!M27</f>
        <v>0</v>
      </c>
      <c r="Z27" s="19"/>
      <c r="AA27" s="18">
        <f>AG27+AM27+AS27+AY27+BE27+BK27+BQ27+BW27+CC27+CI27+CO27+CU27+DA27+DG27+DM27+DS27+DY27+EE27+EK27+EQ27+EW27+FC27+FI27+FO27</f>
        <v>0</v>
      </c>
      <c r="AB27" s="18">
        <f t="shared" si="28"/>
        <v>0</v>
      </c>
      <c r="AC27" s="18">
        <f t="shared" si="29"/>
        <v>0</v>
      </c>
      <c r="AD27" s="18">
        <f t="shared" si="2"/>
        <v>0</v>
      </c>
      <c r="AE27" s="18">
        <f t="shared" si="2"/>
        <v>0</v>
      </c>
      <c r="AF27"/>
      <c r="AG27" s="18">
        <f t="shared" si="30"/>
        <v>0</v>
      </c>
      <c r="AH27" s="18">
        <f t="shared" si="30"/>
        <v>0</v>
      </c>
      <c r="AI27" s="18">
        <f t="shared" si="31"/>
        <v>0</v>
      </c>
      <c r="AJ27" s="19">
        <f t="shared" si="32"/>
        <v>0</v>
      </c>
      <c r="AK27" s="19">
        <f t="shared" si="3"/>
        <v>0</v>
      </c>
      <c r="AL27" s="18"/>
      <c r="AM27" s="18">
        <f t="shared" si="33"/>
        <v>0</v>
      </c>
      <c r="AN27" s="18">
        <f t="shared" si="33"/>
        <v>0</v>
      </c>
      <c r="AO27" s="18">
        <f t="shared" si="34"/>
        <v>0</v>
      </c>
      <c r="AP27" s="19">
        <f t="shared" si="35"/>
        <v>0</v>
      </c>
      <c r="AQ27" s="19">
        <f t="shared" si="4"/>
        <v>0</v>
      </c>
      <c r="AR27" s="18"/>
      <c r="AS27" s="18">
        <f t="shared" si="36"/>
        <v>0</v>
      </c>
      <c r="AT27" s="18">
        <f t="shared" si="36"/>
        <v>0</v>
      </c>
      <c r="AU27" s="18">
        <f t="shared" si="37"/>
        <v>0</v>
      </c>
      <c r="AV27" s="19">
        <f t="shared" si="38"/>
        <v>0</v>
      </c>
      <c r="AW27" s="19">
        <f t="shared" si="5"/>
        <v>0</v>
      </c>
      <c r="AX27" s="18"/>
      <c r="AY27" s="18">
        <f t="shared" si="39"/>
        <v>0</v>
      </c>
      <c r="AZ27" s="18">
        <f t="shared" si="39"/>
        <v>0</v>
      </c>
      <c r="BA27" s="18">
        <f t="shared" si="40"/>
        <v>0</v>
      </c>
      <c r="BB27" s="19">
        <f t="shared" si="41"/>
        <v>0</v>
      </c>
      <c r="BC27" s="19">
        <f t="shared" si="6"/>
        <v>0</v>
      </c>
      <c r="BD27" s="18"/>
      <c r="BE27" s="18">
        <f t="shared" si="42"/>
        <v>0</v>
      </c>
      <c r="BF27" s="18">
        <f t="shared" si="42"/>
        <v>0</v>
      </c>
      <c r="BG27" s="18">
        <f t="shared" si="43"/>
        <v>0</v>
      </c>
      <c r="BH27" s="19">
        <f t="shared" si="44"/>
        <v>0</v>
      </c>
      <c r="BI27" s="19">
        <f t="shared" si="7"/>
        <v>0</v>
      </c>
      <c r="BJ27" s="18"/>
      <c r="BK27" s="18">
        <f t="shared" si="45"/>
        <v>0</v>
      </c>
      <c r="BL27" s="18">
        <f t="shared" si="45"/>
        <v>0</v>
      </c>
      <c r="BM27" s="18">
        <f t="shared" si="46"/>
        <v>0</v>
      </c>
      <c r="BN27" s="19">
        <f t="shared" si="47"/>
        <v>0</v>
      </c>
      <c r="BO27" s="19">
        <f t="shared" si="8"/>
        <v>0</v>
      </c>
      <c r="BP27" s="18"/>
      <c r="BQ27" s="18">
        <f t="shared" si="48"/>
        <v>0</v>
      </c>
      <c r="BR27" s="18">
        <f t="shared" si="48"/>
        <v>0</v>
      </c>
      <c r="BS27" s="18">
        <f t="shared" si="49"/>
        <v>0</v>
      </c>
      <c r="BT27" s="19">
        <f t="shared" si="50"/>
        <v>0</v>
      </c>
      <c r="BU27" s="19">
        <f t="shared" si="9"/>
        <v>0</v>
      </c>
      <c r="BV27" s="18"/>
      <c r="BW27" s="18">
        <f t="shared" si="51"/>
        <v>0</v>
      </c>
      <c r="BX27" s="18">
        <f t="shared" si="51"/>
        <v>0</v>
      </c>
      <c r="BY27" s="18">
        <f t="shared" si="52"/>
        <v>0</v>
      </c>
      <c r="BZ27" s="19">
        <f t="shared" si="53"/>
        <v>0</v>
      </c>
      <c r="CA27" s="19">
        <f t="shared" si="10"/>
        <v>0</v>
      </c>
      <c r="CB27" s="18"/>
      <c r="CC27" s="18">
        <f t="shared" si="54"/>
        <v>0</v>
      </c>
      <c r="CD27" s="18">
        <f t="shared" si="54"/>
        <v>0</v>
      </c>
      <c r="CE27" s="18">
        <f t="shared" si="55"/>
        <v>0</v>
      </c>
      <c r="CF27" s="19">
        <f t="shared" si="56"/>
        <v>0</v>
      </c>
      <c r="CG27" s="19">
        <f t="shared" si="11"/>
        <v>0</v>
      </c>
      <c r="CH27" s="18"/>
      <c r="CI27" s="18">
        <f t="shared" si="57"/>
        <v>0</v>
      </c>
      <c r="CJ27" s="18">
        <f t="shared" si="57"/>
        <v>0</v>
      </c>
      <c r="CK27" s="18">
        <f t="shared" si="58"/>
        <v>0</v>
      </c>
      <c r="CL27" s="19">
        <f t="shared" si="59"/>
        <v>0</v>
      </c>
      <c r="CM27" s="19">
        <f t="shared" si="12"/>
        <v>0</v>
      </c>
      <c r="CN27" s="18"/>
      <c r="CO27" s="18">
        <f t="shared" si="60"/>
        <v>0</v>
      </c>
      <c r="CP27" s="18">
        <f t="shared" si="60"/>
        <v>0</v>
      </c>
      <c r="CQ27" s="18">
        <f t="shared" si="61"/>
        <v>0</v>
      </c>
      <c r="CR27" s="19">
        <f t="shared" si="62"/>
        <v>0</v>
      </c>
      <c r="CS27" s="19">
        <f t="shared" si="13"/>
        <v>0</v>
      </c>
      <c r="CT27" s="18"/>
      <c r="CU27" s="18">
        <f t="shared" si="63"/>
        <v>0</v>
      </c>
      <c r="CV27" s="18">
        <f t="shared" si="63"/>
        <v>0</v>
      </c>
      <c r="CW27" s="18">
        <f t="shared" si="64"/>
        <v>0</v>
      </c>
      <c r="CX27" s="19">
        <f t="shared" si="65"/>
        <v>0</v>
      </c>
      <c r="CY27" s="19">
        <f t="shared" si="14"/>
        <v>0</v>
      </c>
      <c r="CZ27" s="18"/>
      <c r="DA27" s="18">
        <f t="shared" si="66"/>
        <v>0</v>
      </c>
      <c r="DB27" s="18">
        <f t="shared" si="66"/>
        <v>0</v>
      </c>
      <c r="DC27" s="18">
        <f t="shared" si="67"/>
        <v>0</v>
      </c>
      <c r="DD27" s="19">
        <f t="shared" si="68"/>
        <v>0</v>
      </c>
      <c r="DE27" s="19">
        <f t="shared" si="15"/>
        <v>0</v>
      </c>
      <c r="DF27" s="18"/>
      <c r="DG27" s="18">
        <f t="shared" si="69"/>
        <v>0</v>
      </c>
      <c r="DH27" s="18">
        <f t="shared" si="69"/>
        <v>0</v>
      </c>
      <c r="DI27" s="18">
        <f t="shared" si="70"/>
        <v>0</v>
      </c>
      <c r="DJ27" s="19">
        <f t="shared" si="71"/>
        <v>0</v>
      </c>
      <c r="DK27" s="19">
        <f t="shared" si="16"/>
        <v>0</v>
      </c>
      <c r="DL27" s="18"/>
      <c r="DM27" s="67">
        <f t="shared" si="72"/>
        <v>0</v>
      </c>
      <c r="DN27" s="67">
        <f t="shared" si="72"/>
        <v>0</v>
      </c>
      <c r="DO27" s="67">
        <f t="shared" si="73"/>
        <v>0</v>
      </c>
      <c r="DP27" s="68">
        <f t="shared" si="74"/>
        <v>0</v>
      </c>
      <c r="DQ27" s="19">
        <f t="shared" si="17"/>
        <v>0</v>
      </c>
      <c r="DR27" s="18"/>
      <c r="DS27" s="18">
        <f t="shared" si="75"/>
        <v>0</v>
      </c>
      <c r="DT27" s="18">
        <f t="shared" si="75"/>
        <v>0</v>
      </c>
      <c r="DU27" s="18">
        <f t="shared" si="76"/>
        <v>0</v>
      </c>
      <c r="DV27" s="19">
        <f t="shared" si="77"/>
        <v>0</v>
      </c>
      <c r="DW27" s="19">
        <f t="shared" si="18"/>
        <v>0</v>
      </c>
      <c r="DX27" s="18"/>
      <c r="DY27" s="18">
        <f t="shared" si="78"/>
        <v>0</v>
      </c>
      <c r="DZ27" s="18">
        <f t="shared" si="78"/>
        <v>0</v>
      </c>
      <c r="EA27" s="18">
        <f t="shared" si="79"/>
        <v>0</v>
      </c>
      <c r="EB27" s="19">
        <f t="shared" si="80"/>
        <v>0</v>
      </c>
      <c r="EC27" s="19">
        <f t="shared" si="19"/>
        <v>0</v>
      </c>
      <c r="ED27" s="18"/>
      <c r="EE27" s="18">
        <f t="shared" si="81"/>
        <v>0</v>
      </c>
      <c r="EF27" s="18">
        <f t="shared" si="81"/>
        <v>0</v>
      </c>
      <c r="EG27" s="18">
        <f t="shared" si="82"/>
        <v>0</v>
      </c>
      <c r="EH27" s="19">
        <f t="shared" si="83"/>
        <v>0</v>
      </c>
      <c r="EI27" s="19">
        <f t="shared" si="20"/>
        <v>0</v>
      </c>
      <c r="EJ27" s="18"/>
      <c r="EK27" s="18">
        <f t="shared" si="84"/>
        <v>0</v>
      </c>
      <c r="EL27" s="18">
        <f t="shared" si="84"/>
        <v>0</v>
      </c>
      <c r="EM27" s="18">
        <f t="shared" si="85"/>
        <v>0</v>
      </c>
      <c r="EN27" s="19">
        <f t="shared" si="86"/>
        <v>0</v>
      </c>
      <c r="EO27" s="19">
        <f t="shared" si="21"/>
        <v>0</v>
      </c>
      <c r="EP27" s="18"/>
      <c r="EQ27" s="18">
        <f t="shared" si="87"/>
        <v>0</v>
      </c>
      <c r="ER27" s="18">
        <f t="shared" si="87"/>
        <v>0</v>
      </c>
      <c r="ES27" s="18">
        <f t="shared" si="88"/>
        <v>0</v>
      </c>
      <c r="ET27" s="19">
        <f t="shared" si="89"/>
        <v>0</v>
      </c>
      <c r="EU27" s="19">
        <f t="shared" si="22"/>
        <v>0</v>
      </c>
      <c r="EV27" s="18"/>
      <c r="EW27" s="18">
        <f t="shared" si="90"/>
        <v>0</v>
      </c>
      <c r="EX27" s="18">
        <f t="shared" si="90"/>
        <v>0</v>
      </c>
      <c r="EY27" s="18">
        <f t="shared" si="91"/>
        <v>0</v>
      </c>
      <c r="EZ27" s="19">
        <f t="shared" si="92"/>
        <v>0</v>
      </c>
      <c r="FA27" s="19">
        <f t="shared" si="23"/>
        <v>0</v>
      </c>
      <c r="FB27" s="18"/>
      <c r="FC27" s="18">
        <f t="shared" si="93"/>
        <v>0</v>
      </c>
      <c r="FD27" s="18">
        <f t="shared" si="93"/>
        <v>0</v>
      </c>
      <c r="FE27" s="18">
        <f t="shared" si="94"/>
        <v>0</v>
      </c>
      <c r="FF27" s="19">
        <f t="shared" si="95"/>
        <v>0</v>
      </c>
      <c r="FG27" s="19">
        <f t="shared" si="24"/>
        <v>0</v>
      </c>
      <c r="FH27" s="18"/>
      <c r="FI27" s="18">
        <f t="shared" si="96"/>
        <v>0</v>
      </c>
      <c r="FJ27" s="18">
        <f t="shared" si="96"/>
        <v>0</v>
      </c>
      <c r="FK27" s="18">
        <f t="shared" si="97"/>
        <v>0</v>
      </c>
      <c r="FL27" s="19">
        <f t="shared" si="98"/>
        <v>0</v>
      </c>
      <c r="FM27" s="19">
        <f t="shared" si="25"/>
        <v>0</v>
      </c>
      <c r="FN27" s="18"/>
      <c r="FO27" s="25"/>
      <c r="FP27" s="18"/>
      <c r="FQ27" s="18"/>
      <c r="FR27" s="18"/>
      <c r="FS27" s="19">
        <f t="shared" si="26"/>
        <v>0</v>
      </c>
    </row>
    <row r="28" spans="3:175" ht="12">
      <c r="C28" s="25"/>
      <c r="D28" s="25"/>
      <c r="E28" s="25"/>
      <c r="F28" s="25"/>
      <c r="G28" s="25"/>
      <c r="I28" s="25"/>
      <c r="J28" s="25"/>
      <c r="K28" s="25"/>
      <c r="L28" s="25"/>
      <c r="M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/>
      <c r="AB28"/>
      <c r="AC28"/>
      <c r="AD28"/>
      <c r="AE28" s="25"/>
      <c r="AG28" s="34"/>
      <c r="AH28" s="34"/>
      <c r="AI28" s="34"/>
      <c r="AJ28" s="34"/>
      <c r="AK28" s="25"/>
      <c r="AL28" s="18"/>
      <c r="AM28" s="34"/>
      <c r="AN28" s="34"/>
      <c r="AO28" s="34"/>
      <c r="AP28" s="34"/>
      <c r="AQ28" s="25"/>
      <c r="AR28" s="18"/>
      <c r="AS28" s="34"/>
      <c r="AT28" s="34"/>
      <c r="AU28" s="34"/>
      <c r="AV28" s="34"/>
      <c r="AW28" s="25"/>
      <c r="AX28" s="18"/>
      <c r="AY28" s="34"/>
      <c r="AZ28" s="34"/>
      <c r="BA28" s="34"/>
      <c r="BB28" s="34"/>
      <c r="BC28" s="25"/>
      <c r="BD28" s="18"/>
      <c r="BE28" s="34"/>
      <c r="BF28" s="34"/>
      <c r="BG28" s="34"/>
      <c r="BH28" s="34"/>
      <c r="BI28" s="25"/>
      <c r="BJ28" s="18"/>
      <c r="BK28" s="34"/>
      <c r="BL28" s="34"/>
      <c r="BM28" s="34"/>
      <c r="BN28" s="34"/>
      <c r="BO28" s="25"/>
      <c r="BP28" s="18"/>
      <c r="BQ28" s="34"/>
      <c r="BR28" s="34"/>
      <c r="BS28" s="34"/>
      <c r="BT28" s="34"/>
      <c r="BU28" s="25"/>
      <c r="BV28" s="18"/>
      <c r="BW28" s="18"/>
      <c r="BX28" s="18"/>
      <c r="BY28" s="18"/>
      <c r="BZ28" s="18"/>
      <c r="CA28" s="25"/>
      <c r="CB28" s="18"/>
      <c r="CC28" s="18"/>
      <c r="CD28" s="18"/>
      <c r="CE28" s="18"/>
      <c r="CF28" s="18"/>
      <c r="CG28" s="25"/>
      <c r="CH28" s="18"/>
      <c r="CI28" s="18"/>
      <c r="CJ28" s="18"/>
      <c r="CK28" s="18"/>
      <c r="CL28" s="18"/>
      <c r="CM28" s="25"/>
      <c r="CN28" s="18"/>
      <c r="CO28" s="18"/>
      <c r="CP28" s="18"/>
      <c r="CQ28" s="18"/>
      <c r="CR28" s="18"/>
      <c r="CS28" s="25"/>
      <c r="CT28" s="18"/>
      <c r="CU28" s="34"/>
      <c r="CV28" s="34"/>
      <c r="CW28" s="34"/>
      <c r="CX28" s="34"/>
      <c r="CY28" s="25"/>
      <c r="CZ28" s="34"/>
      <c r="DA28" s="34"/>
      <c r="DB28" s="34"/>
      <c r="DC28" s="34"/>
      <c r="DD28" s="34"/>
      <c r="DE28" s="25"/>
      <c r="DF28" s="18"/>
      <c r="DG28" s="18"/>
      <c r="DH28" s="18"/>
      <c r="DI28" s="18"/>
      <c r="DJ28" s="18"/>
      <c r="DK28" s="25"/>
      <c r="DL28" s="18"/>
      <c r="DM28" s="67"/>
      <c r="DN28" s="67"/>
      <c r="DO28" s="67"/>
      <c r="DP28" s="67"/>
      <c r="DQ28" s="25"/>
      <c r="DR28" s="18"/>
      <c r="DS28" s="34"/>
      <c r="DT28" s="34"/>
      <c r="DU28" s="34"/>
      <c r="DV28" s="34"/>
      <c r="DW28" s="25"/>
      <c r="DX28" s="18"/>
      <c r="DY28" s="18"/>
      <c r="DZ28" s="18"/>
      <c r="EA28" s="18"/>
      <c r="EB28" s="18"/>
      <c r="EC28" s="25"/>
      <c r="ED28" s="18"/>
      <c r="EE28" s="34"/>
      <c r="EF28" s="34"/>
      <c r="EG28" s="34"/>
      <c r="EH28" s="34"/>
      <c r="EI28" s="25"/>
      <c r="EJ28" s="18"/>
      <c r="EK28" s="18"/>
      <c r="EL28" s="18"/>
      <c r="EM28" s="18"/>
      <c r="EN28" s="18"/>
      <c r="EO28" s="25"/>
      <c r="EP28" s="18"/>
      <c r="EQ28" s="18"/>
      <c r="ER28" s="18"/>
      <c r="ES28" s="18"/>
      <c r="ET28" s="18"/>
      <c r="EU28" s="25"/>
      <c r="EV28" s="18"/>
      <c r="EW28" s="18"/>
      <c r="EX28" s="18"/>
      <c r="EY28" s="18"/>
      <c r="EZ28" s="18"/>
      <c r="FA28" s="25"/>
      <c r="FB28" s="18"/>
      <c r="FC28" s="18"/>
      <c r="FD28" s="18"/>
      <c r="FE28" s="18"/>
      <c r="FF28" s="18"/>
      <c r="FG28" s="25"/>
      <c r="FH28" s="18"/>
      <c r="FI28" s="18"/>
      <c r="FJ28" s="18"/>
      <c r="FK28" s="18"/>
      <c r="FL28" s="18"/>
      <c r="FM28" s="25"/>
      <c r="FN28" s="18"/>
      <c r="FO28" s="34"/>
      <c r="FP28" s="34"/>
      <c r="FQ28" s="34"/>
      <c r="FR28" s="18"/>
      <c r="FS28" s="25"/>
    </row>
    <row r="29" spans="1:175" ht="12.75" thickBot="1">
      <c r="A29" s="16" t="s">
        <v>0</v>
      </c>
      <c r="C29" s="33">
        <f>SUM(C8:C28)</f>
        <v>7275000</v>
      </c>
      <c r="D29" s="33">
        <f>SUM(D8:D28)</f>
        <v>249775</v>
      </c>
      <c r="E29" s="33">
        <f>SUM(E8:E28)</f>
        <v>7524775</v>
      </c>
      <c r="F29" s="33">
        <f>SUM(F8:F28)</f>
        <v>653062</v>
      </c>
      <c r="G29" s="33">
        <f>SUM(G8:G28)</f>
        <v>591911</v>
      </c>
      <c r="I29" s="33">
        <f>SUM(I8:I28)</f>
        <v>5815000</v>
      </c>
      <c r="J29" s="33">
        <f>SUM(J8:J28)</f>
        <v>199648</v>
      </c>
      <c r="K29" s="33">
        <f>SUM(K8:K28)</f>
        <v>6014648</v>
      </c>
      <c r="L29" s="33">
        <f>SUM(L8:L28)</f>
        <v>522001</v>
      </c>
      <c r="M29" s="33">
        <f>SUM(M8:M28)</f>
        <v>476771</v>
      </c>
      <c r="O29" s="33">
        <f>SUM(O8:O28)</f>
        <v>1460000</v>
      </c>
      <c r="P29" s="33">
        <f>SUM(P8:P28)</f>
        <v>50127</v>
      </c>
      <c r="Q29" s="33">
        <f>SUM(Q8:Q28)</f>
        <v>1510127</v>
      </c>
      <c r="R29" s="33">
        <f>SUM(R8:R28)</f>
        <v>131061</v>
      </c>
      <c r="S29" s="33">
        <f>SUM(S8:S28)</f>
        <v>115140</v>
      </c>
      <c r="T29" s="25"/>
      <c r="U29" s="33">
        <f>SUM(U8:U28)</f>
        <v>147469.05199999994</v>
      </c>
      <c r="V29" s="33">
        <f>SUM(V8:V28)</f>
        <v>5063.1377874</v>
      </c>
      <c r="W29" s="33">
        <f>SUM(W8:W28)</f>
        <v>152532.18978739996</v>
      </c>
      <c r="X29" s="33">
        <f>SUM(X8:X28)</f>
        <v>13237.973578199997</v>
      </c>
      <c r="Y29" s="33">
        <f>SUM(Y8:Y28)</f>
        <v>11629.853868000002</v>
      </c>
      <c r="Z29" s="25"/>
      <c r="AA29" s="33">
        <f>SUM(AA8:AA28)</f>
        <v>1312531.3860000002</v>
      </c>
      <c r="AB29" s="33">
        <f>SUM(AB8:AB28)</f>
        <v>45063.87725069999</v>
      </c>
      <c r="AC29" s="33">
        <f>SUM(AC8:AC28)</f>
        <v>1357595.2632507002</v>
      </c>
      <c r="AD29" s="33">
        <f>SUM(AD8:AD28)</f>
        <v>117823.06574009999</v>
      </c>
      <c r="AE29" s="33">
        <f>SUM(AE8:AE28)</f>
        <v>103510.180674</v>
      </c>
      <c r="AG29" s="33">
        <f>SUM(AG8:AG28)</f>
        <v>587916.8879999999</v>
      </c>
      <c r="AH29" s="33">
        <f>SUM(AH8:AH28)</f>
        <v>20185.280715599998</v>
      </c>
      <c r="AI29" s="33">
        <f>SUM(AI8:AI28)</f>
        <v>608102.1687155999</v>
      </c>
      <c r="AJ29" s="33">
        <f>SUM(AJ8:AJ28)</f>
        <v>52776.0104508</v>
      </c>
      <c r="AK29" s="33">
        <f>SUM(AK8:AK28)</f>
        <v>46364.897592</v>
      </c>
      <c r="AL29" s="18"/>
      <c r="AM29" s="33">
        <f>SUM(AM8:AM28)</f>
        <v>26412.86</v>
      </c>
      <c r="AN29" s="33">
        <f>SUM(AN8:AN28)</f>
        <v>906.847557</v>
      </c>
      <c r="AO29" s="33">
        <f>SUM(AO8:AO28)</f>
        <v>27319.707557</v>
      </c>
      <c r="AP29" s="33">
        <f>SUM(AP8:AP28)</f>
        <v>2371.024551</v>
      </c>
      <c r="AQ29" s="33">
        <f>SUM(AQ8:AQ28)</f>
        <v>2082.99774</v>
      </c>
      <c r="AR29" s="18"/>
      <c r="AS29" s="33">
        <f>SUM(AS8:AS28)</f>
        <v>61817.71400000001</v>
      </c>
      <c r="AT29" s="33">
        <f>SUM(AT8:AT28)</f>
        <v>2122.4222943</v>
      </c>
      <c r="AU29" s="33">
        <f>SUM(AU8:AU28)</f>
        <v>63940.136294300006</v>
      </c>
      <c r="AV29" s="33">
        <f>SUM(AV8:AV28)</f>
        <v>5549.2406949</v>
      </c>
      <c r="AW29" s="33">
        <f>SUM(AW8:AW28)</f>
        <v>4875.131226</v>
      </c>
      <c r="AX29" s="18"/>
      <c r="AY29" s="33">
        <f>SUM(AY8:AY28)</f>
        <v>4472.418</v>
      </c>
      <c r="AZ29" s="33">
        <f>SUM(AZ8:AZ28)</f>
        <v>153.5540391</v>
      </c>
      <c r="BA29" s="33">
        <f>SUM(BA8:BA28)</f>
        <v>4625.972039099999</v>
      </c>
      <c r="BB29" s="33">
        <f>SUM(BB8:BB28)</f>
        <v>401.4791613</v>
      </c>
      <c r="BC29" s="33">
        <f>SUM(BC8:BC28)</f>
        <v>352.708362</v>
      </c>
      <c r="BD29" s="18"/>
      <c r="BE29" s="33">
        <f>SUM(BE8:BE28)</f>
        <v>94807.436</v>
      </c>
      <c r="BF29" s="33">
        <f>SUM(BF8:BF28)</f>
        <v>3255.0769482</v>
      </c>
      <c r="BG29" s="33">
        <f>SUM(BG8:BG28)</f>
        <v>98062.5129482</v>
      </c>
      <c r="BH29" s="33">
        <f>SUM(BH8:BH28)</f>
        <v>8510.6557326</v>
      </c>
      <c r="BI29" s="33">
        <f>SUM(BI8:BI28)</f>
        <v>7476.800123999999</v>
      </c>
      <c r="BJ29" s="18"/>
      <c r="BK29" s="33">
        <f>SUM(BK8:BK28)</f>
        <v>1223.7720000000002</v>
      </c>
      <c r="BL29" s="33">
        <f>SUM(BL8:BL28)</f>
        <v>42.0164514</v>
      </c>
      <c r="BM29" s="33">
        <f>SUM(BM8:BM28)</f>
        <v>1265.7884514</v>
      </c>
      <c r="BN29" s="33">
        <f>SUM(BN8:BN28)</f>
        <v>109.8553302</v>
      </c>
      <c r="BO29" s="33">
        <f>SUM(BO8:BO28)</f>
        <v>96.510348</v>
      </c>
      <c r="BP29" s="18"/>
      <c r="BQ29" s="33">
        <f>SUM(BQ8:BQ28)</f>
        <v>1845.4400000000003</v>
      </c>
      <c r="BR29" s="33">
        <f>SUM(BR8:BR28)</f>
        <v>63.36052800000001</v>
      </c>
      <c r="BS29" s="33">
        <f>SUM(BS8:BS28)</f>
        <v>1908.8005280000004</v>
      </c>
      <c r="BT29" s="33">
        <f>SUM(BT8:BT28)</f>
        <v>165.661104</v>
      </c>
      <c r="BU29" s="33">
        <f>SUM(BU8:BU28)</f>
        <v>145.53696</v>
      </c>
      <c r="BV29" s="18"/>
      <c r="BW29" s="33">
        <f>SUM(BW8:BW28)</f>
        <v>75280.958</v>
      </c>
      <c r="BX29" s="33">
        <f>SUM(BX8:BX28)</f>
        <v>2584.6634120999997</v>
      </c>
      <c r="BY29" s="33">
        <f>SUM(BY8:BY28)</f>
        <v>77865.6214121</v>
      </c>
      <c r="BZ29" s="33">
        <f>SUM(BZ8:BZ28)</f>
        <v>6757.8066003</v>
      </c>
      <c r="CA29" s="33">
        <f>SUM(CA8:CA28)</f>
        <v>5936.8832219999995</v>
      </c>
      <c r="CB29" s="18"/>
      <c r="CC29" s="33">
        <f>SUM(CC8:CC28)</f>
        <v>12912.386</v>
      </c>
      <c r="CD29" s="33">
        <f>SUM(CD8:CD28)</f>
        <v>443.3282007</v>
      </c>
      <c r="CE29" s="33">
        <f>SUM(CE8:CE28)</f>
        <v>13355.7142007</v>
      </c>
      <c r="CF29" s="33">
        <f>SUM(CF8:CF28)</f>
        <v>1159.1165901</v>
      </c>
      <c r="CG29" s="33">
        <f>SUM(CG8:CG28)</f>
        <v>1018.3096740000001</v>
      </c>
      <c r="CH29" s="18"/>
      <c r="CI29" s="33">
        <f>SUM(CI8:CI28)</f>
        <v>2300.376</v>
      </c>
      <c r="CJ29" s="33">
        <f>SUM(CJ8:CJ28)</f>
        <v>78.98010120000001</v>
      </c>
      <c r="CK29" s="33">
        <f>SUM(CK8:CK28)</f>
        <v>2379.3561012</v>
      </c>
      <c r="CL29" s="33">
        <f>SUM(CL8:CL28)</f>
        <v>206.49971159999998</v>
      </c>
      <c r="CM29" s="33">
        <f>SUM(CM8:CM28)</f>
        <v>181.414584</v>
      </c>
      <c r="CN29" s="18"/>
      <c r="CO29" s="33">
        <f>SUM(CO8:CO28)</f>
        <v>26763.114000000005</v>
      </c>
      <c r="CP29" s="33">
        <f>SUM(CP8:CP28)</f>
        <v>918.8730243</v>
      </c>
      <c r="CQ29" s="33">
        <f>SUM(CQ8:CQ28)</f>
        <v>27681.987024300004</v>
      </c>
      <c r="CR29" s="33">
        <f>SUM(CR8:CR28)</f>
        <v>2402.4660849</v>
      </c>
      <c r="CS29" s="33">
        <f>SUM(CS8:CS28)</f>
        <v>2110.619826</v>
      </c>
      <c r="CT29" s="18"/>
      <c r="CU29" s="33">
        <f>SUM(CU8:CU28)</f>
        <v>12945.528</v>
      </c>
      <c r="CV29" s="33">
        <f>SUM(CV8:CV28)</f>
        <v>444.46608360000005</v>
      </c>
      <c r="CW29" s="33">
        <f>SUM(CW8:CW28)</f>
        <v>13389.994083599999</v>
      </c>
      <c r="CX29" s="33">
        <f>SUM(CX8:CX28)</f>
        <v>1162.0916748</v>
      </c>
      <c r="CY29" s="33">
        <f>SUM(CY8:CY28)</f>
        <v>1020.9233519999999</v>
      </c>
      <c r="CZ29" s="25"/>
      <c r="DA29" s="33">
        <f>SUM(DA8:DA28)</f>
        <v>18505.645999999997</v>
      </c>
      <c r="DB29" s="33">
        <f>SUM(DB8:DB28)</f>
        <v>635.3647377</v>
      </c>
      <c r="DC29" s="33">
        <f>SUM(DC8:DC28)</f>
        <v>19141.010737699995</v>
      </c>
      <c r="DD29" s="33">
        <f>SUM(DD8:DD28)</f>
        <v>1661.2112811</v>
      </c>
      <c r="DE29" s="33">
        <f>SUM(DE8:DE28)</f>
        <v>1459.411014</v>
      </c>
      <c r="DF29" s="18"/>
      <c r="DG29" s="33">
        <f>SUM(DG8:DG28)</f>
        <v>34788.734</v>
      </c>
      <c r="DH29" s="33">
        <f>SUM(DH8:DH28)</f>
        <v>1194.4211433</v>
      </c>
      <c r="DI29" s="33">
        <f>SUM(DI8:DI28)</f>
        <v>35983.1551433</v>
      </c>
      <c r="DJ29" s="33">
        <f>SUM(DJ8:DJ28)</f>
        <v>3122.9084018999997</v>
      </c>
      <c r="DK29" s="33">
        <f>SUM(DK8:DK28)</f>
        <v>2743.544406</v>
      </c>
      <c r="DL29" s="18"/>
      <c r="DM29" s="69">
        <f>SUM(DM8:DM28)</f>
        <v>26804.578</v>
      </c>
      <c r="DN29" s="69">
        <f>SUM(DN8:DN28)</f>
        <v>920.2966311</v>
      </c>
      <c r="DO29" s="69">
        <f>SUM(DO8:DO28)</f>
        <v>27724.874631100003</v>
      </c>
      <c r="DP29" s="69">
        <f>SUM(DP8:DP28)</f>
        <v>2406.1882172999995</v>
      </c>
      <c r="DQ29" s="33">
        <f>SUM(DQ8:DQ28)</f>
        <v>2113.8898019999997</v>
      </c>
      <c r="DR29" s="18"/>
      <c r="DS29" s="33">
        <f>SUM(DS8:DS28)</f>
        <v>16.644</v>
      </c>
      <c r="DT29" s="33">
        <f>SUM(DT8:DT28)</f>
        <v>0.5714478</v>
      </c>
      <c r="DU29" s="33">
        <f>SUM(DU8:DU28)</f>
        <v>17.215447799999996</v>
      </c>
      <c r="DV29" s="33">
        <f>SUM(DV8:DV28)</f>
        <v>1.4940954</v>
      </c>
      <c r="DW29" s="33">
        <f>SUM(DW8:DW28)</f>
        <v>1.3125959999999999</v>
      </c>
      <c r="DX29" s="18"/>
      <c r="DY29" s="33">
        <f>SUM(DY8:DY28)</f>
        <v>146.87599999999998</v>
      </c>
      <c r="DZ29" s="33">
        <f>SUM(DZ8:DZ28)</f>
        <v>5.0427762</v>
      </c>
      <c r="EA29" s="33">
        <f>SUM(EA8:EA28)</f>
        <v>151.91877619999997</v>
      </c>
      <c r="EB29" s="33">
        <f>SUM(EB8:EB28)</f>
        <v>13.1847366</v>
      </c>
      <c r="EC29" s="33">
        <f>SUM(EC8:EC28)</f>
        <v>11.583084000000001</v>
      </c>
      <c r="ED29" s="18"/>
      <c r="EE29" s="33">
        <f>SUM(EE8:EE28)</f>
        <v>1714.3319999999999</v>
      </c>
      <c r="EF29" s="33">
        <f>SUM(EF8:EF28)</f>
        <v>58.8591234</v>
      </c>
      <c r="EG29" s="33">
        <f>SUM(EG8:EG28)</f>
        <v>1773.1911234</v>
      </c>
      <c r="EH29" s="33">
        <f>SUM(EH8:EH28)</f>
        <v>153.89182620000003</v>
      </c>
      <c r="EI29" s="33">
        <f>SUM(EI8:EI28)</f>
        <v>135.197388</v>
      </c>
      <c r="EJ29" s="18"/>
      <c r="EK29" s="33">
        <f>SUM(EK8:EK28)</f>
        <v>7433.297999999999</v>
      </c>
      <c r="EL29" s="33">
        <f>SUM(EL8:EL28)</f>
        <v>255.21159509999998</v>
      </c>
      <c r="EM29" s="33">
        <f>SUM(EM8:EM28)</f>
        <v>7688.5095950999985</v>
      </c>
      <c r="EN29" s="33">
        <f>SUM(EN8:EN28)</f>
        <v>667.2708693</v>
      </c>
      <c r="EO29" s="33">
        <f>SUM(EO8:EO28)</f>
        <v>586.212282</v>
      </c>
      <c r="EP29" s="18"/>
      <c r="EQ29" s="33">
        <f>SUM(EQ8:EQ28)</f>
        <v>1958.006</v>
      </c>
      <c r="ER29" s="33">
        <f>SUM(ER8:ER28)</f>
        <v>67.2253197</v>
      </c>
      <c r="ES29" s="33">
        <f>SUM(ES8:ES28)</f>
        <v>2025.2313197</v>
      </c>
      <c r="ET29" s="33">
        <f>SUM(ET8:ET28)</f>
        <v>175.7659071</v>
      </c>
      <c r="EU29" s="33">
        <f>SUM(EU8:EU28)</f>
        <v>154.414254</v>
      </c>
      <c r="EV29" s="18"/>
      <c r="EW29" s="33">
        <f>SUM(EW8:EW28)</f>
        <v>41310.554</v>
      </c>
      <c r="EX29" s="33">
        <f>SUM(EX8:EX28)</f>
        <v>1418.3384523</v>
      </c>
      <c r="EY29" s="33">
        <f>SUM(EY8:EY28)</f>
        <v>42728.892452299995</v>
      </c>
      <c r="EZ29" s="33">
        <f>SUM(EZ8:EZ28)</f>
        <v>3708.3578889</v>
      </c>
      <c r="FA29" s="33">
        <f>SUM(FA8:FA28)</f>
        <v>3257.8747860000003</v>
      </c>
      <c r="FB29" s="18"/>
      <c r="FC29" s="33">
        <f>SUM(FC8:FC28)</f>
        <v>260271.57200000004</v>
      </c>
      <c r="FD29" s="33">
        <f>SUM(FD8:FD28)</f>
        <v>8936.050061400001</v>
      </c>
      <c r="FE29" s="33">
        <f>SUM(FE8:FE28)</f>
        <v>269207.6220614001</v>
      </c>
      <c r="FF29" s="33">
        <f>SUM(FF8:FF28)</f>
        <v>23364.008560199996</v>
      </c>
      <c r="FG29" s="33">
        <f>SUM(FG8:FG28)</f>
        <v>20525.800548</v>
      </c>
      <c r="FH29" s="18"/>
      <c r="FI29" s="33">
        <f>SUM(FI8:FI28)</f>
        <v>10882.256000000001</v>
      </c>
      <c r="FJ29" s="33">
        <f>SUM(FJ8:FJ28)</f>
        <v>373.62660719999997</v>
      </c>
      <c r="FK29" s="33">
        <f>SUM(FK8:FK28)</f>
        <v>11255.882607200003</v>
      </c>
      <c r="FL29" s="33">
        <f>SUM(FL8:FL28)</f>
        <v>976.8762696000001</v>
      </c>
      <c r="FM29" s="33">
        <f>SUM(FM8:FM28)</f>
        <v>858.2075040000001</v>
      </c>
      <c r="FN29" s="18"/>
      <c r="FO29" s="33">
        <f>SUM(FO8:FO28)</f>
        <v>0</v>
      </c>
      <c r="FP29" s="33">
        <f>SUM(FP8:FP28)</f>
        <v>0</v>
      </c>
      <c r="FQ29" s="33">
        <f>SUM(FQ8:FQ28)</f>
        <v>0</v>
      </c>
      <c r="FR29" s="18"/>
      <c r="FS29" s="33">
        <f>SUM(FS8:FS28)</f>
        <v>0</v>
      </c>
    </row>
    <row r="30" spans="3:7" ht="12.75" thickTop="1">
      <c r="C30" s="18"/>
      <c r="D30" s="18"/>
      <c r="E30" s="18"/>
      <c r="F30" s="18"/>
      <c r="G30" s="18"/>
    </row>
    <row r="31" spans="3:7" ht="12">
      <c r="C31" s="18">
        <f>I29+O29</f>
        <v>7275000</v>
      </c>
      <c r="D31" s="18">
        <f>J29+P29</f>
        <v>249775</v>
      </c>
      <c r="F31" s="18">
        <f>L29+R29</f>
        <v>653062</v>
      </c>
      <c r="G31" s="18">
        <f>M29+S29</f>
        <v>591911</v>
      </c>
    </row>
    <row r="32" spans="15:19" ht="12">
      <c r="O32" s="18">
        <f>U29+AA29</f>
        <v>1460000.438</v>
      </c>
      <c r="P32" s="18">
        <f>V29+AB29</f>
        <v>50127.01503809999</v>
      </c>
      <c r="R32" s="18">
        <f>X29+AD29</f>
        <v>131061.03931829998</v>
      </c>
      <c r="S32" s="18">
        <f>Y29+AE29</f>
        <v>115140.03454200001</v>
      </c>
    </row>
  </sheetData>
  <sheetProtection/>
  <printOptions/>
  <pageMargins left="0.75" right="0.75" top="1" bottom="1" header="0.5" footer="0.5"/>
  <pageSetup orientation="landscape" scale="86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B43"/>
  <sheetViews>
    <sheetView workbookViewId="0" topLeftCell="A1">
      <selection activeCell="J34" sqref="J34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8" hidden="1" customWidth="1"/>
    <col min="7" max="7" width="15.7109375" style="18" hidden="1" customWidth="1"/>
    <col min="8" max="8" width="3.7109375" style="18" hidden="1" customWidth="1"/>
    <col min="9" max="9" width="13.7109375" style="18" customWidth="1"/>
    <col min="10" max="10" width="15.421875" style="18" customWidth="1"/>
    <col min="11" max="11" width="17.8515625" style="18" customWidth="1"/>
    <col min="12" max="12" width="13.8515625" style="18" customWidth="1"/>
    <col min="13" max="13" width="16.421875" style="18" customWidth="1"/>
    <col min="14" max="14" width="3.7109375" style="18" customWidth="1"/>
    <col min="15" max="19" width="13.7109375" style="18" customWidth="1"/>
    <col min="20" max="20" width="3.421875" style="18" customWidth="1"/>
    <col min="21" max="22" width="13.7109375" style="18" customWidth="1"/>
    <col min="23" max="25" width="14.7109375" style="18" customWidth="1"/>
    <col min="26" max="26" width="3.7109375" style="18" customWidth="1"/>
    <col min="27" max="31" width="14.7109375" style="18" customWidth="1"/>
    <col min="32" max="32" width="3.7109375" style="18" customWidth="1"/>
    <col min="33" max="37" width="14.7109375" style="18" customWidth="1"/>
    <col min="38" max="38" width="3.7109375" style="18" customWidth="1"/>
    <col min="39" max="43" width="14.7109375" style="18" customWidth="1"/>
    <col min="44" max="44" width="3.7109375" style="18" customWidth="1"/>
    <col min="45" max="49" width="14.7109375" style="18" customWidth="1"/>
    <col min="50" max="50" width="3.8515625" style="18" customWidth="1"/>
    <col min="51" max="55" width="14.7109375" style="18" customWidth="1"/>
    <col min="56" max="56" width="3.7109375" style="18" customWidth="1"/>
    <col min="57" max="61" width="13.7109375" style="18" customWidth="1"/>
    <col min="62" max="62" width="3.7109375" style="0" customWidth="1"/>
    <col min="63" max="63" width="11.7109375" style="0" customWidth="1"/>
    <col min="64" max="64" width="12.7109375" style="0" customWidth="1"/>
    <col min="65" max="67" width="11.8515625" style="0" customWidth="1"/>
    <col min="68" max="68" width="3.7109375" style="0" customWidth="1"/>
    <col min="69" max="69" width="13.8515625" style="0" customWidth="1"/>
    <col min="70" max="73" width="13.7109375" style="0" customWidth="1"/>
    <col min="74" max="74" width="3.7109375" style="0" customWidth="1"/>
    <col min="75" max="79" width="13.710937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3.7109375" style="0" customWidth="1"/>
    <col min="93" max="97" width="13.7109375" style="0" customWidth="1"/>
    <col min="98" max="98" width="3.7109375" style="0" customWidth="1"/>
    <col min="99" max="103" width="13.7109375" style="0" customWidth="1"/>
    <col min="104" max="104" width="3.7109375" style="0" customWidth="1"/>
    <col min="105" max="109" width="13.7109375" style="0" customWidth="1"/>
    <col min="110" max="110" width="3.7109375" style="0" customWidth="1"/>
    <col min="111" max="115" width="13.7109375" style="0" customWidth="1"/>
    <col min="116" max="116" width="3.7109375" style="0" customWidth="1"/>
    <col min="117" max="121" width="13.7109375" style="0" customWidth="1"/>
    <col min="122" max="122" width="3.7109375" style="0" customWidth="1"/>
    <col min="123" max="127" width="13.7109375" style="0" customWidth="1"/>
    <col min="128" max="16384" width="14.421875" style="0" customWidth="1"/>
  </cols>
  <sheetData>
    <row r="1" spans="1:127" ht="12">
      <c r="A1" s="27"/>
      <c r="B1" s="13"/>
      <c r="C1" s="28"/>
      <c r="H1" s="28"/>
      <c r="I1" s="28" t="s">
        <v>6</v>
      </c>
      <c r="J1" s="19"/>
      <c r="L1"/>
      <c r="M1"/>
      <c r="N1" s="3"/>
      <c r="P1" s="28"/>
      <c r="Q1" s="28" t="s">
        <v>6</v>
      </c>
      <c r="R1" s="3"/>
      <c r="S1" s="3"/>
      <c r="U1" s="3"/>
      <c r="V1" s="3"/>
      <c r="W1" s="3"/>
      <c r="Z1" s="28"/>
      <c r="AA1" s="4"/>
      <c r="AB1" s="3"/>
      <c r="AD1" s="28"/>
      <c r="AE1" s="28"/>
      <c r="AF1" s="28" t="s">
        <v>6</v>
      </c>
      <c r="AG1" s="3"/>
      <c r="AI1" s="28"/>
      <c r="AJ1" s="4"/>
      <c r="AK1" s="4"/>
      <c r="AL1" s="3"/>
      <c r="AN1" s="28"/>
      <c r="AO1" s="3"/>
      <c r="AP1" s="3"/>
      <c r="AQ1" s="3"/>
      <c r="AS1" s="28"/>
      <c r="AT1" s="28" t="s">
        <v>6</v>
      </c>
      <c r="AU1" s="3"/>
      <c r="AX1" s="3"/>
      <c r="AY1" s="3"/>
      <c r="AZ1" s="3"/>
      <c r="BB1" s="28"/>
      <c r="BC1" s="28"/>
      <c r="BD1" s="3"/>
      <c r="BE1" s="3"/>
      <c r="BG1" s="28"/>
      <c r="BH1" s="28" t="s">
        <v>6</v>
      </c>
      <c r="BI1" s="28"/>
      <c r="BJ1" s="3"/>
      <c r="BK1" s="18"/>
      <c r="BL1" s="3"/>
      <c r="BM1" s="4"/>
      <c r="BN1" s="3"/>
      <c r="BO1" s="3"/>
      <c r="BP1" s="18"/>
      <c r="BQ1" s="28"/>
      <c r="BR1" s="3"/>
      <c r="BS1" s="3"/>
      <c r="BT1" s="18"/>
      <c r="BU1" s="18"/>
      <c r="BV1" s="28"/>
      <c r="BW1" s="28" t="s">
        <v>6</v>
      </c>
      <c r="BX1" s="3"/>
      <c r="BY1" s="18"/>
      <c r="BZ1" s="3"/>
      <c r="CA1" s="3"/>
      <c r="CB1" s="3"/>
      <c r="CC1" s="3"/>
      <c r="CD1" s="18"/>
      <c r="CE1" s="28"/>
      <c r="CF1" s="3"/>
      <c r="CG1" s="3"/>
      <c r="CH1" s="3"/>
      <c r="CI1" s="18"/>
      <c r="CJ1" s="28"/>
      <c r="CK1" s="28" t="s">
        <v>6</v>
      </c>
      <c r="CL1" s="3"/>
      <c r="CM1" s="3"/>
      <c r="CN1" s="18"/>
      <c r="CO1" s="3"/>
      <c r="CP1" s="4"/>
      <c r="CQ1" s="3"/>
      <c r="CR1" s="18"/>
      <c r="CS1" s="18"/>
      <c r="CT1" s="28"/>
      <c r="CU1" s="3"/>
      <c r="CV1" s="3"/>
      <c r="CW1" s="18"/>
      <c r="CX1" s="28"/>
      <c r="CY1" s="28"/>
      <c r="CZ1" s="28" t="s">
        <v>6</v>
      </c>
      <c r="DA1" s="3"/>
      <c r="DB1" s="18"/>
      <c r="DC1" s="3"/>
      <c r="DD1" s="3"/>
      <c r="DE1" s="3"/>
      <c r="DF1" s="3"/>
      <c r="DG1" s="18"/>
      <c r="DH1" s="28"/>
      <c r="DI1" s="3"/>
      <c r="DJ1" s="3"/>
      <c r="DK1" s="3"/>
      <c r="DL1" s="18"/>
      <c r="DM1" s="28"/>
      <c r="DN1" s="28" t="s">
        <v>6</v>
      </c>
      <c r="DO1" s="3"/>
      <c r="DP1" s="18"/>
      <c r="DQ1" s="18"/>
      <c r="DR1" s="28"/>
      <c r="DS1" s="3"/>
      <c r="DT1" s="3"/>
      <c r="DV1" s="28"/>
      <c r="DW1" s="28"/>
    </row>
    <row r="2" spans="1:127" ht="12">
      <c r="A2" s="27"/>
      <c r="B2" s="13"/>
      <c r="C2" s="28"/>
      <c r="H2" s="28" t="s">
        <v>65</v>
      </c>
      <c r="I2" s="73" t="str">
        <f>P2</f>
        <v>           Distribution of Debt Services after 2012A Bond Issue</v>
      </c>
      <c r="J2" s="19"/>
      <c r="L2"/>
      <c r="M2"/>
      <c r="N2" s="3"/>
      <c r="P2" s="28" t="str">
        <f>H2</f>
        <v>           Distribution of Debt Services after 2012A Bond Issue</v>
      </c>
      <c r="Q2" s="19"/>
      <c r="R2" s="3"/>
      <c r="S2" s="3"/>
      <c r="U2" s="3"/>
      <c r="V2" s="3"/>
      <c r="W2" s="3"/>
      <c r="Z2" s="28"/>
      <c r="AA2" s="4"/>
      <c r="AB2" s="3"/>
      <c r="AD2" s="28" t="str">
        <f>P2</f>
        <v>           Distribution of Debt Services after 2012A Bond Issue</v>
      </c>
      <c r="AE2" s="28"/>
      <c r="AF2" s="19"/>
      <c r="AG2" s="3"/>
      <c r="AI2" s="28"/>
      <c r="AJ2" s="4"/>
      <c r="AK2" s="4"/>
      <c r="AL2" s="3"/>
      <c r="AN2" s="28"/>
      <c r="AO2" s="3"/>
      <c r="AP2" s="3"/>
      <c r="AQ2" s="3"/>
      <c r="AS2" s="28" t="str">
        <f>AD2</f>
        <v>           Distribution of Debt Services after 2012A Bond Issue</v>
      </c>
      <c r="AT2" s="19"/>
      <c r="AU2" s="3"/>
      <c r="AX2" s="3"/>
      <c r="AY2" s="3"/>
      <c r="AZ2" s="3"/>
      <c r="BB2" s="28"/>
      <c r="BC2" s="28"/>
      <c r="BD2" s="3"/>
      <c r="BE2" s="3"/>
      <c r="BG2" s="28" t="str">
        <f>AS2</f>
        <v>           Distribution of Debt Services after 2012A Bond Issue</v>
      </c>
      <c r="BH2" s="19"/>
      <c r="BI2" s="19"/>
      <c r="BJ2" s="3"/>
      <c r="BK2" s="18"/>
      <c r="BL2" s="3"/>
      <c r="BM2" s="4"/>
      <c r="BN2" s="3"/>
      <c r="BO2" s="3"/>
      <c r="BP2" s="18"/>
      <c r="BQ2" s="28"/>
      <c r="BR2" s="3"/>
      <c r="BS2" s="3"/>
      <c r="BT2" s="18"/>
      <c r="BU2" s="18"/>
      <c r="BV2" s="28" t="s">
        <v>57</v>
      </c>
      <c r="BW2" s="19" t="str">
        <f>BG2</f>
        <v>           Distribution of Debt Services after 2012A Bond Issue</v>
      </c>
      <c r="BX2" s="3"/>
      <c r="BY2" s="18"/>
      <c r="BZ2" s="3"/>
      <c r="CA2" s="3"/>
      <c r="CB2" s="3"/>
      <c r="CC2" s="3"/>
      <c r="CD2" s="18"/>
      <c r="CE2" s="28"/>
      <c r="CF2" s="3"/>
      <c r="CG2" s="3"/>
      <c r="CH2" s="3"/>
      <c r="CI2" s="18"/>
      <c r="CJ2" s="28" t="str">
        <f>BW2</f>
        <v>           Distribution of Debt Services after 2012A Bond Issue</v>
      </c>
      <c r="CK2" s="19"/>
      <c r="CL2" s="3"/>
      <c r="CM2" s="3"/>
      <c r="CN2" s="18"/>
      <c r="CO2" s="3"/>
      <c r="CP2" s="4"/>
      <c r="CQ2" s="3"/>
      <c r="CR2" s="18"/>
      <c r="CS2" s="18"/>
      <c r="CT2" s="28"/>
      <c r="CU2" s="3"/>
      <c r="CV2" s="3"/>
      <c r="CW2" s="18"/>
      <c r="CX2" s="28" t="str">
        <f>CJ2</f>
        <v>           Distribution of Debt Services after 2012A Bond Issue</v>
      </c>
      <c r="CY2" s="28"/>
      <c r="CZ2" s="19"/>
      <c r="DA2" s="3"/>
      <c r="DB2" s="18"/>
      <c r="DC2" s="3"/>
      <c r="DD2" s="3"/>
      <c r="DE2" s="3"/>
      <c r="DF2" s="3"/>
      <c r="DG2" s="18"/>
      <c r="DH2" s="28"/>
      <c r="DI2" s="3"/>
      <c r="DJ2" s="3"/>
      <c r="DK2" s="3"/>
      <c r="DL2" s="18"/>
      <c r="DM2" s="28" t="str">
        <f>CX2</f>
        <v>           Distribution of Debt Services after 2012A Bond Issue</v>
      </c>
      <c r="DN2" s="19"/>
      <c r="DO2" s="3"/>
      <c r="DP2" s="18"/>
      <c r="DQ2" s="18"/>
      <c r="DR2" s="28"/>
      <c r="DS2" s="3"/>
      <c r="DT2" s="3"/>
      <c r="DV2" s="28"/>
      <c r="DW2" s="28"/>
    </row>
    <row r="3" spans="1:127" ht="12">
      <c r="A3" s="27"/>
      <c r="B3" s="13"/>
      <c r="C3" s="28"/>
      <c r="H3" s="26"/>
      <c r="I3" s="28" t="s">
        <v>7</v>
      </c>
      <c r="J3" s="19"/>
      <c r="L3"/>
      <c r="M3"/>
      <c r="N3" s="3"/>
      <c r="P3" s="26"/>
      <c r="Q3" s="28" t="s">
        <v>7</v>
      </c>
      <c r="R3" s="3"/>
      <c r="S3" s="3"/>
      <c r="U3" s="3"/>
      <c r="V3" s="3"/>
      <c r="W3" s="3"/>
      <c r="Z3" s="28"/>
      <c r="AA3" s="3"/>
      <c r="AB3" s="3"/>
      <c r="AD3" s="26"/>
      <c r="AE3" s="26"/>
      <c r="AF3" s="28" t="s">
        <v>7</v>
      </c>
      <c r="AG3" s="3"/>
      <c r="AJ3" s="3"/>
      <c r="AK3" s="3"/>
      <c r="AL3" s="3"/>
      <c r="AN3" s="28"/>
      <c r="AO3" s="3"/>
      <c r="AP3" s="3"/>
      <c r="AQ3" s="3"/>
      <c r="AS3" s="26"/>
      <c r="AT3" s="28" t="s">
        <v>7</v>
      </c>
      <c r="AU3" s="3"/>
      <c r="AX3" s="3"/>
      <c r="AY3" s="3"/>
      <c r="AZ3" s="3"/>
      <c r="BB3" s="28"/>
      <c r="BC3" s="28"/>
      <c r="BD3" s="3"/>
      <c r="BE3" s="3"/>
      <c r="BG3" s="26"/>
      <c r="BH3" s="28" t="s">
        <v>7</v>
      </c>
      <c r="BI3" s="28"/>
      <c r="BJ3" s="3"/>
      <c r="BK3" s="18"/>
      <c r="BL3" s="3"/>
      <c r="BM3" s="3"/>
      <c r="BN3" s="3"/>
      <c r="BO3" s="3"/>
      <c r="BP3" s="18"/>
      <c r="BQ3" s="28"/>
      <c r="BR3" s="3"/>
      <c r="BS3" s="3"/>
      <c r="BT3" s="18"/>
      <c r="BU3" s="18"/>
      <c r="BV3" s="26"/>
      <c r="BW3" s="28" t="s">
        <v>7</v>
      </c>
      <c r="BX3" s="3"/>
      <c r="BY3" s="18"/>
      <c r="BZ3" s="3"/>
      <c r="CA3" s="3"/>
      <c r="CB3" s="3"/>
      <c r="CC3" s="3"/>
      <c r="CD3" s="18"/>
      <c r="CE3" s="28"/>
      <c r="CF3" s="3"/>
      <c r="CG3" s="3"/>
      <c r="CH3" s="3"/>
      <c r="CI3" s="18"/>
      <c r="CJ3" s="26"/>
      <c r="CK3" s="28" t="s">
        <v>7</v>
      </c>
      <c r="CL3" s="3"/>
      <c r="CM3" s="3"/>
      <c r="CN3" s="18"/>
      <c r="CO3" s="3"/>
      <c r="CP3" s="3"/>
      <c r="CQ3" s="3"/>
      <c r="CR3" s="18"/>
      <c r="CS3" s="18"/>
      <c r="CT3" s="28"/>
      <c r="CU3" s="3"/>
      <c r="CV3" s="3"/>
      <c r="CW3" s="18"/>
      <c r="CX3" s="26"/>
      <c r="CY3" s="26"/>
      <c r="CZ3" s="28" t="s">
        <v>7</v>
      </c>
      <c r="DA3" s="3"/>
      <c r="DB3" s="18"/>
      <c r="DC3" s="3"/>
      <c r="DD3" s="3"/>
      <c r="DE3" s="3"/>
      <c r="DF3" s="3"/>
      <c r="DG3" s="18"/>
      <c r="DH3" s="28"/>
      <c r="DI3" s="3"/>
      <c r="DJ3" s="3"/>
      <c r="DK3" s="3"/>
      <c r="DL3" s="18"/>
      <c r="DM3" s="26"/>
      <c r="DN3" s="28" t="s">
        <v>7</v>
      </c>
      <c r="DO3" s="3"/>
      <c r="DP3" s="18"/>
      <c r="DQ3" s="18"/>
      <c r="DR3" s="28"/>
      <c r="DS3" s="3"/>
      <c r="DT3" s="3"/>
      <c r="DV3" s="28"/>
      <c r="DW3" s="28"/>
    </row>
    <row r="4" spans="1:61" ht="12">
      <c r="A4" s="27"/>
      <c r="B4" s="1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pans="1:127" ht="12">
      <c r="A5" s="5" t="s">
        <v>1</v>
      </c>
      <c r="C5" s="72" t="s">
        <v>66</v>
      </c>
      <c r="D5" s="44"/>
      <c r="E5" s="45"/>
      <c r="F5" s="51"/>
      <c r="G5" s="46"/>
      <c r="H5" s="25"/>
      <c r="I5" s="75" t="s">
        <v>68</v>
      </c>
      <c r="J5" s="21"/>
      <c r="K5" s="22"/>
      <c r="L5" s="24"/>
      <c r="M5" s="38"/>
      <c r="N5" s="25"/>
      <c r="O5" s="39" t="s">
        <v>35</v>
      </c>
      <c r="P5" s="21"/>
      <c r="Q5" s="22"/>
      <c r="R5" s="24"/>
      <c r="S5" s="38"/>
      <c r="T5" s="25"/>
      <c r="U5" s="39" t="s">
        <v>36</v>
      </c>
      <c r="V5" s="21"/>
      <c r="W5" s="22"/>
      <c r="X5" s="24"/>
      <c r="Y5" s="38"/>
      <c r="Z5" s="25"/>
      <c r="AA5" s="43" t="s">
        <v>37</v>
      </c>
      <c r="AB5" s="44"/>
      <c r="AC5" s="45"/>
      <c r="AD5" s="24"/>
      <c r="AE5" s="38"/>
      <c r="AF5" s="25"/>
      <c r="AG5" s="43" t="s">
        <v>38</v>
      </c>
      <c r="AH5" s="44"/>
      <c r="AI5" s="45"/>
      <c r="AJ5" s="24"/>
      <c r="AK5" s="38"/>
      <c r="AL5" s="25"/>
      <c r="AM5" s="40" t="s">
        <v>39</v>
      </c>
      <c r="AN5" s="41"/>
      <c r="AO5" s="42"/>
      <c r="AP5" s="24"/>
      <c r="AQ5" s="38"/>
      <c r="AR5" s="25"/>
      <c r="AS5" s="40" t="s">
        <v>40</v>
      </c>
      <c r="AT5" s="41"/>
      <c r="AU5" s="42"/>
      <c r="AV5" s="24"/>
      <c r="AW5" s="38"/>
      <c r="AX5" s="46"/>
      <c r="AY5" s="47" t="s">
        <v>41</v>
      </c>
      <c r="AZ5" s="44"/>
      <c r="BA5" s="45"/>
      <c r="BB5" s="24"/>
      <c r="BC5" s="38"/>
      <c r="BD5" s="25"/>
      <c r="BE5" s="47" t="s">
        <v>42</v>
      </c>
      <c r="BF5" s="44"/>
      <c r="BG5" s="45"/>
      <c r="BH5" s="24"/>
      <c r="BI5" s="38"/>
      <c r="BK5" s="47" t="s">
        <v>43</v>
      </c>
      <c r="BL5" s="44"/>
      <c r="BM5" s="45"/>
      <c r="BN5" s="24"/>
      <c r="BO5" s="38"/>
      <c r="BQ5" s="47" t="s">
        <v>44</v>
      </c>
      <c r="BR5" s="44"/>
      <c r="BS5" s="45"/>
      <c r="BT5" s="24"/>
      <c r="BU5" s="38"/>
      <c r="BW5" s="47" t="s">
        <v>45</v>
      </c>
      <c r="BX5" s="44"/>
      <c r="BY5" s="45"/>
      <c r="BZ5" s="24"/>
      <c r="CA5" s="38"/>
      <c r="CC5" s="47" t="s">
        <v>46</v>
      </c>
      <c r="CD5" s="44"/>
      <c r="CE5" s="45"/>
      <c r="CF5" s="24"/>
      <c r="CG5" s="38"/>
      <c r="CI5" s="47" t="s">
        <v>47</v>
      </c>
      <c r="CJ5" s="44"/>
      <c r="CK5" s="45"/>
      <c r="CL5" s="24"/>
      <c r="CM5" s="38"/>
      <c r="CO5" s="47" t="s">
        <v>48</v>
      </c>
      <c r="CP5" s="44"/>
      <c r="CQ5" s="45"/>
      <c r="CR5" s="24"/>
      <c r="CS5" s="38"/>
      <c r="CU5" s="47" t="s">
        <v>49</v>
      </c>
      <c r="CV5" s="44"/>
      <c r="CW5" s="45"/>
      <c r="CX5" s="24"/>
      <c r="CY5" s="38"/>
      <c r="DA5" s="47" t="s">
        <v>50</v>
      </c>
      <c r="DB5" s="44"/>
      <c r="DC5" s="45"/>
      <c r="DD5" s="24"/>
      <c r="DE5" s="38"/>
      <c r="DG5" s="47" t="s">
        <v>51</v>
      </c>
      <c r="DH5" s="44"/>
      <c r="DI5" s="45"/>
      <c r="DJ5" s="24"/>
      <c r="DK5" s="38"/>
      <c r="DM5" s="47" t="s">
        <v>52</v>
      </c>
      <c r="DN5" s="44"/>
      <c r="DO5" s="45"/>
      <c r="DP5" s="24"/>
      <c r="DQ5" s="38"/>
      <c r="DS5" s="47" t="s">
        <v>53</v>
      </c>
      <c r="DT5" s="44"/>
      <c r="DU5" s="45"/>
      <c r="DV5" s="24"/>
      <c r="DW5" s="38"/>
    </row>
    <row r="6" spans="1:127" s="1" customFormat="1" ht="12">
      <c r="A6" s="29" t="s">
        <v>3</v>
      </c>
      <c r="C6" s="74" t="s">
        <v>67</v>
      </c>
      <c r="D6" s="44"/>
      <c r="E6" s="45"/>
      <c r="F6" s="24" t="s">
        <v>55</v>
      </c>
      <c r="G6" s="24" t="s">
        <v>61</v>
      </c>
      <c r="H6" s="25"/>
      <c r="I6" s="23"/>
      <c r="J6" s="37">
        <f>P6+V6+AB6+AH6+AN6+AT6+AZ6+BF6+BL6+BR6+BX6+CD6+CJ6+CP6+CV6+DB6+DH6+DN6+DT6</f>
        <v>0.10100619999999999</v>
      </c>
      <c r="K6" s="22"/>
      <c r="L6" s="24" t="s">
        <v>55</v>
      </c>
      <c r="M6" s="24" t="s">
        <v>61</v>
      </c>
      <c r="N6" s="25"/>
      <c r="O6" s="23"/>
      <c r="P6" s="37">
        <v>0.010918</v>
      </c>
      <c r="Q6" s="22"/>
      <c r="R6" s="24" t="s">
        <v>55</v>
      </c>
      <c r="S6" s="24" t="s">
        <v>61</v>
      </c>
      <c r="T6" s="25"/>
      <c r="U6" s="23"/>
      <c r="V6" s="37">
        <v>0.0227367</v>
      </c>
      <c r="W6" s="22"/>
      <c r="X6" s="24" t="s">
        <v>55</v>
      </c>
      <c r="Y6" s="24" t="s">
        <v>61</v>
      </c>
      <c r="Z6" s="25"/>
      <c r="AA6" s="23"/>
      <c r="AB6" s="37">
        <v>0.0013518</v>
      </c>
      <c r="AC6" s="22"/>
      <c r="AD6" s="24" t="s">
        <v>55</v>
      </c>
      <c r="AE6" s="24" t="s">
        <v>61</v>
      </c>
      <c r="AF6" s="25"/>
      <c r="AG6" s="23"/>
      <c r="AH6" s="37">
        <v>0.00023</v>
      </c>
      <c r="AI6" s="22"/>
      <c r="AJ6" s="24" t="s">
        <v>55</v>
      </c>
      <c r="AK6" s="24" t="s">
        <v>61</v>
      </c>
      <c r="AL6" s="25"/>
      <c r="AM6" s="23"/>
      <c r="AN6" s="37">
        <v>0.045646</v>
      </c>
      <c r="AO6" s="22"/>
      <c r="AP6" s="24" t="s">
        <v>55</v>
      </c>
      <c r="AQ6" s="24" t="s">
        <v>61</v>
      </c>
      <c r="AR6" s="25"/>
      <c r="AS6" s="23"/>
      <c r="AT6" s="37">
        <v>0.0005393</v>
      </c>
      <c r="AU6" s="22"/>
      <c r="AV6" s="24" t="s">
        <v>55</v>
      </c>
      <c r="AW6" s="24" t="s">
        <v>61</v>
      </c>
      <c r="AX6" s="25"/>
      <c r="AY6" s="23"/>
      <c r="AZ6" s="37">
        <v>0.0018469</v>
      </c>
      <c r="BA6" s="22"/>
      <c r="BB6" s="24" t="s">
        <v>55</v>
      </c>
      <c r="BC6" s="24" t="s">
        <v>61</v>
      </c>
      <c r="BD6" s="25"/>
      <c r="BE6" s="23"/>
      <c r="BF6" s="37">
        <v>7.71E-05</v>
      </c>
      <c r="BG6" s="22"/>
      <c r="BH6" s="24" t="s">
        <v>55</v>
      </c>
      <c r="BI6" s="24" t="s">
        <v>61</v>
      </c>
      <c r="BK6" s="23"/>
      <c r="BL6" s="37">
        <v>0.0045607</v>
      </c>
      <c r="BM6" s="22"/>
      <c r="BN6" s="24" t="s">
        <v>55</v>
      </c>
      <c r="BO6" s="24" t="s">
        <v>61</v>
      </c>
      <c r="BQ6" s="23"/>
      <c r="BR6" s="37">
        <v>5.3E-06</v>
      </c>
      <c r="BS6" s="22"/>
      <c r="BT6" s="24" t="s">
        <v>55</v>
      </c>
      <c r="BU6" s="24" t="s">
        <v>61</v>
      </c>
      <c r="BW6" s="23"/>
      <c r="BX6" s="37">
        <v>0.0015032</v>
      </c>
      <c r="BY6" s="22"/>
      <c r="BZ6" s="24" t="s">
        <v>55</v>
      </c>
      <c r="CA6" s="24" t="s">
        <v>61</v>
      </c>
      <c r="CC6" s="23"/>
      <c r="CD6" s="37">
        <v>0.0001676</v>
      </c>
      <c r="CE6" s="22"/>
      <c r="CF6" s="24" t="s">
        <v>55</v>
      </c>
      <c r="CG6" s="24" t="s">
        <v>61</v>
      </c>
      <c r="CI6" s="23"/>
      <c r="CJ6" s="37">
        <v>0.0003019</v>
      </c>
      <c r="CK6" s="22"/>
      <c r="CL6" s="24" t="s">
        <v>55</v>
      </c>
      <c r="CM6" s="24" t="s">
        <v>61</v>
      </c>
      <c r="CO6" s="23"/>
      <c r="CP6" s="37">
        <v>0.0003017</v>
      </c>
      <c r="CQ6" s="22"/>
      <c r="CR6" s="24" t="s">
        <v>55</v>
      </c>
      <c r="CS6" s="24" t="s">
        <v>61</v>
      </c>
      <c r="CU6" s="23"/>
      <c r="CV6" s="37">
        <v>0.00149</v>
      </c>
      <c r="CW6" s="22"/>
      <c r="CX6" s="24" t="s">
        <v>55</v>
      </c>
      <c r="CY6" s="24" t="s">
        <v>61</v>
      </c>
      <c r="DA6" s="23"/>
      <c r="DB6" s="37">
        <v>0.0028098</v>
      </c>
      <c r="DC6" s="22"/>
      <c r="DD6" s="24" t="s">
        <v>55</v>
      </c>
      <c r="DE6" s="24" t="s">
        <v>61</v>
      </c>
      <c r="DG6" s="23"/>
      <c r="DH6" s="37">
        <v>0.0014966</v>
      </c>
      <c r="DI6" s="22"/>
      <c r="DJ6" s="24" t="s">
        <v>55</v>
      </c>
      <c r="DK6" s="24" t="s">
        <v>61</v>
      </c>
      <c r="DM6" s="23"/>
      <c r="DN6" s="37">
        <v>0.0022932</v>
      </c>
      <c r="DO6" s="22"/>
      <c r="DP6" s="24" t="s">
        <v>55</v>
      </c>
      <c r="DQ6" s="24" t="s">
        <v>61</v>
      </c>
      <c r="DS6" s="23"/>
      <c r="DT6" s="37">
        <v>0.0027304</v>
      </c>
      <c r="DU6" s="22"/>
      <c r="DV6" s="24" t="s">
        <v>55</v>
      </c>
      <c r="DW6" s="24" t="s">
        <v>61</v>
      </c>
    </row>
    <row r="7" spans="1:127" ht="12">
      <c r="A7" s="9"/>
      <c r="C7" s="24" t="s">
        <v>4</v>
      </c>
      <c r="D7" s="24" t="s">
        <v>5</v>
      </c>
      <c r="E7" s="24" t="s">
        <v>0</v>
      </c>
      <c r="F7" s="24" t="s">
        <v>56</v>
      </c>
      <c r="G7" s="24" t="s">
        <v>62</v>
      </c>
      <c r="H7" s="38"/>
      <c r="I7" s="24" t="s">
        <v>4</v>
      </c>
      <c r="J7" s="24" t="s">
        <v>5</v>
      </c>
      <c r="K7" s="24" t="s">
        <v>0</v>
      </c>
      <c r="L7" s="24" t="s">
        <v>56</v>
      </c>
      <c r="M7" s="24" t="s">
        <v>62</v>
      </c>
      <c r="N7" s="38"/>
      <c r="O7" s="24" t="s">
        <v>4</v>
      </c>
      <c r="P7" s="24" t="s">
        <v>5</v>
      </c>
      <c r="Q7" s="24" t="s">
        <v>0</v>
      </c>
      <c r="R7" s="24" t="s">
        <v>56</v>
      </c>
      <c r="S7" s="24" t="s">
        <v>62</v>
      </c>
      <c r="T7" s="38"/>
      <c r="U7" s="24" t="s">
        <v>4</v>
      </c>
      <c r="V7" s="24" t="s">
        <v>5</v>
      </c>
      <c r="W7" s="24" t="s">
        <v>0</v>
      </c>
      <c r="X7" s="24" t="s">
        <v>56</v>
      </c>
      <c r="Y7" s="24" t="s">
        <v>62</v>
      </c>
      <c r="Z7" s="38"/>
      <c r="AA7" s="24" t="s">
        <v>4</v>
      </c>
      <c r="AB7" s="24" t="s">
        <v>5</v>
      </c>
      <c r="AC7" s="24" t="s">
        <v>0</v>
      </c>
      <c r="AD7" s="24" t="s">
        <v>56</v>
      </c>
      <c r="AE7" s="24" t="s">
        <v>62</v>
      </c>
      <c r="AF7" s="38"/>
      <c r="AG7" s="24" t="s">
        <v>4</v>
      </c>
      <c r="AH7" s="24" t="s">
        <v>5</v>
      </c>
      <c r="AI7" s="24" t="s">
        <v>0</v>
      </c>
      <c r="AJ7" s="24" t="s">
        <v>56</v>
      </c>
      <c r="AK7" s="24" t="s">
        <v>62</v>
      </c>
      <c r="AL7" s="38"/>
      <c r="AM7" s="24" t="s">
        <v>4</v>
      </c>
      <c r="AN7" s="24" t="s">
        <v>5</v>
      </c>
      <c r="AO7" s="24" t="s">
        <v>0</v>
      </c>
      <c r="AP7" s="24" t="s">
        <v>56</v>
      </c>
      <c r="AQ7" s="24" t="s">
        <v>62</v>
      </c>
      <c r="AR7" s="38"/>
      <c r="AS7" s="24" t="s">
        <v>4</v>
      </c>
      <c r="AT7" s="24" t="s">
        <v>5</v>
      </c>
      <c r="AU7" s="24" t="s">
        <v>0</v>
      </c>
      <c r="AV7" s="24" t="s">
        <v>56</v>
      </c>
      <c r="AW7" s="24" t="s">
        <v>62</v>
      </c>
      <c r="AX7" s="38"/>
      <c r="AY7" s="24" t="s">
        <v>4</v>
      </c>
      <c r="AZ7" s="24" t="s">
        <v>5</v>
      </c>
      <c r="BA7" s="24" t="s">
        <v>0</v>
      </c>
      <c r="BB7" s="24" t="s">
        <v>56</v>
      </c>
      <c r="BC7" s="24" t="s">
        <v>62</v>
      </c>
      <c r="BD7" s="38"/>
      <c r="BE7" s="24" t="s">
        <v>4</v>
      </c>
      <c r="BF7" s="24" t="s">
        <v>5</v>
      </c>
      <c r="BG7" s="24" t="s">
        <v>0</v>
      </c>
      <c r="BH7" s="24" t="s">
        <v>56</v>
      </c>
      <c r="BI7" s="24" t="s">
        <v>62</v>
      </c>
      <c r="BK7" s="24" t="s">
        <v>4</v>
      </c>
      <c r="BL7" s="24" t="s">
        <v>5</v>
      </c>
      <c r="BM7" s="24" t="s">
        <v>0</v>
      </c>
      <c r="BN7" s="24" t="s">
        <v>56</v>
      </c>
      <c r="BO7" s="24" t="s">
        <v>62</v>
      </c>
      <c r="BQ7" s="24" t="s">
        <v>4</v>
      </c>
      <c r="BR7" s="24" t="s">
        <v>5</v>
      </c>
      <c r="BS7" s="24" t="s">
        <v>0</v>
      </c>
      <c r="BT7" s="24" t="s">
        <v>56</v>
      </c>
      <c r="BU7" s="24" t="s">
        <v>62</v>
      </c>
      <c r="BW7" s="24" t="s">
        <v>4</v>
      </c>
      <c r="BX7" s="24" t="s">
        <v>5</v>
      </c>
      <c r="BY7" s="24" t="s">
        <v>0</v>
      </c>
      <c r="BZ7" s="24" t="s">
        <v>56</v>
      </c>
      <c r="CA7" s="24" t="s">
        <v>62</v>
      </c>
      <c r="CC7" s="24" t="s">
        <v>4</v>
      </c>
      <c r="CD7" s="24" t="s">
        <v>5</v>
      </c>
      <c r="CE7" s="24" t="s">
        <v>0</v>
      </c>
      <c r="CF7" s="24" t="s">
        <v>56</v>
      </c>
      <c r="CG7" s="24" t="s">
        <v>62</v>
      </c>
      <c r="CI7" s="24" t="s">
        <v>4</v>
      </c>
      <c r="CJ7" s="24" t="s">
        <v>5</v>
      </c>
      <c r="CK7" s="24" t="s">
        <v>0</v>
      </c>
      <c r="CL7" s="24" t="s">
        <v>56</v>
      </c>
      <c r="CM7" s="24" t="s">
        <v>62</v>
      </c>
      <c r="CO7" s="24" t="s">
        <v>4</v>
      </c>
      <c r="CP7" s="24" t="s">
        <v>5</v>
      </c>
      <c r="CQ7" s="24" t="s">
        <v>0</v>
      </c>
      <c r="CR7" s="24" t="s">
        <v>56</v>
      </c>
      <c r="CS7" s="24" t="s">
        <v>62</v>
      </c>
      <c r="CU7" s="24" t="s">
        <v>4</v>
      </c>
      <c r="CV7" s="24" t="s">
        <v>5</v>
      </c>
      <c r="CW7" s="24" t="s">
        <v>0</v>
      </c>
      <c r="CX7" s="24" t="s">
        <v>56</v>
      </c>
      <c r="CY7" s="24" t="s">
        <v>62</v>
      </c>
      <c r="DA7" s="24" t="s">
        <v>4</v>
      </c>
      <c r="DB7" s="24" t="s">
        <v>5</v>
      </c>
      <c r="DC7" s="24" t="s">
        <v>0</v>
      </c>
      <c r="DD7" s="24" t="s">
        <v>56</v>
      </c>
      <c r="DE7" s="24" t="s">
        <v>62</v>
      </c>
      <c r="DG7" s="24" t="s">
        <v>4</v>
      </c>
      <c r="DH7" s="24" t="s">
        <v>5</v>
      </c>
      <c r="DI7" s="24" t="s">
        <v>0</v>
      </c>
      <c r="DJ7" s="24" t="s">
        <v>56</v>
      </c>
      <c r="DK7" s="24" t="s">
        <v>62</v>
      </c>
      <c r="DM7" s="24" t="s">
        <v>4</v>
      </c>
      <c r="DN7" s="24" t="s">
        <v>5</v>
      </c>
      <c r="DO7" s="24" t="s">
        <v>0</v>
      </c>
      <c r="DP7" s="24" t="s">
        <v>56</v>
      </c>
      <c r="DQ7" s="24" t="s">
        <v>62</v>
      </c>
      <c r="DS7" s="24" t="s">
        <v>4</v>
      </c>
      <c r="DT7" s="24" t="s">
        <v>5</v>
      </c>
      <c r="DU7" s="24" t="s">
        <v>0</v>
      </c>
      <c r="DV7" s="24" t="s">
        <v>56</v>
      </c>
      <c r="DW7" s="24" t="s">
        <v>62</v>
      </c>
    </row>
    <row r="8" spans="1:132" ht="12">
      <c r="A8" s="2">
        <v>41183</v>
      </c>
      <c r="C8" s="19"/>
      <c r="D8" s="19">
        <v>28227</v>
      </c>
      <c r="E8" s="19">
        <f aca="true" t="shared" si="0" ref="E8:E27">C8+D8</f>
        <v>28227</v>
      </c>
      <c r="F8" s="19">
        <v>65531</v>
      </c>
      <c r="G8" s="19">
        <v>57570</v>
      </c>
      <c r="H8" s="19"/>
      <c r="I8" s="54"/>
      <c r="J8" s="54">
        <f aca="true" t="shared" si="1" ref="J8:J27">P8+V8+AB8+AH8+AN8+AT8+AZ8+BF8+BL8+BR8+BX8+CD8+CJ8+CP8+CV8+DB8+DH8+DN8+DT8</f>
        <v>2851.1020074</v>
      </c>
      <c r="K8" s="54">
        <f aca="true" t="shared" si="2" ref="K8:K27">I8+J8</f>
        <v>2851.1020074</v>
      </c>
      <c r="L8" s="54">
        <f aca="true" t="shared" si="3" ref="L8:M27">R8+X8+AD8+AJ8+AP8+AV8+BB8+BH8+BN8+BT8+BZ8+CF8+CL8+CR8+CX8+DD8+DJ8+DP8+DV8</f>
        <v>6619.037292199999</v>
      </c>
      <c r="M8" s="54">
        <f t="shared" si="3"/>
        <v>5814.926934000001</v>
      </c>
      <c r="N8" s="55"/>
      <c r="O8" s="54"/>
      <c r="P8" s="56">
        <f aca="true" t="shared" si="4" ref="P8:P27">+P$6*D8</f>
        <v>308.182386</v>
      </c>
      <c r="Q8" s="54">
        <f aca="true" t="shared" si="5" ref="Q8:Q27">O8+P8</f>
        <v>308.182386</v>
      </c>
      <c r="R8" s="54">
        <f aca="true" t="shared" si="6" ref="R8:R27">P$6*$F8</f>
        <v>715.4674580000001</v>
      </c>
      <c r="S8" s="54">
        <f aca="true" t="shared" si="7" ref="S8:S27">P$6*$G8</f>
        <v>628.54926</v>
      </c>
      <c r="T8" s="54"/>
      <c r="U8" s="54"/>
      <c r="V8" s="56">
        <f aca="true" t="shared" si="8" ref="V8:V27">V$6*D8</f>
        <v>641.7888309</v>
      </c>
      <c r="W8" s="54">
        <f aca="true" t="shared" si="9" ref="W8:W27">U8+V8</f>
        <v>641.7888309</v>
      </c>
      <c r="X8" s="54">
        <f aca="true" t="shared" si="10" ref="X8:X27">V$6*$F8</f>
        <v>1489.9586877</v>
      </c>
      <c r="Y8" s="54">
        <f aca="true" t="shared" si="11" ref="Y8:Y27">V$6*$G8</f>
        <v>1308.951819</v>
      </c>
      <c r="Z8" s="54"/>
      <c r="AA8" s="54"/>
      <c r="AB8" s="56">
        <f aca="true" t="shared" si="12" ref="AB8:AB27">AB$6*D8</f>
        <v>38.1572586</v>
      </c>
      <c r="AC8" s="54">
        <f aca="true" t="shared" si="13" ref="AC8:AC27">AA8+AB8</f>
        <v>38.1572586</v>
      </c>
      <c r="AD8" s="54">
        <f aca="true" t="shared" si="14" ref="AD8:AD27">AB$6*$F8</f>
        <v>88.5848058</v>
      </c>
      <c r="AE8" s="54">
        <f aca="true" t="shared" si="15" ref="AE8:AE27">AB$6*$G8</f>
        <v>77.823126</v>
      </c>
      <c r="AF8" s="54"/>
      <c r="AG8" s="54"/>
      <c r="AH8" s="56">
        <f aca="true" t="shared" si="16" ref="AH8:AH27">AH$6*D8</f>
        <v>6.49221</v>
      </c>
      <c r="AI8" s="54">
        <f aca="true" t="shared" si="17" ref="AI8:AI27">AG8+AH8</f>
        <v>6.49221</v>
      </c>
      <c r="AJ8" s="54">
        <f aca="true" t="shared" si="18" ref="AJ8:AJ27">AH$6*$F8</f>
        <v>15.07213</v>
      </c>
      <c r="AK8" s="54">
        <f aca="true" t="shared" si="19" ref="AK8:AK27">AH$6*$G8</f>
        <v>13.241100000000001</v>
      </c>
      <c r="AL8" s="54"/>
      <c r="AM8" s="54"/>
      <c r="AN8" s="56">
        <f aca="true" t="shared" si="20" ref="AN8:AN27">AN$6*D8</f>
        <v>1288.449642</v>
      </c>
      <c r="AO8" s="54">
        <f aca="true" t="shared" si="21" ref="AO8:AO27">AM8+AN8</f>
        <v>1288.449642</v>
      </c>
      <c r="AP8" s="54">
        <f aca="true" t="shared" si="22" ref="AP8:AP27">AN$6*$F8</f>
        <v>2991.2280259999998</v>
      </c>
      <c r="AQ8" s="54">
        <f aca="true" t="shared" si="23" ref="AQ8:AQ27">AN$6*$G8</f>
        <v>2627.84022</v>
      </c>
      <c r="AR8" s="54"/>
      <c r="AS8" s="54"/>
      <c r="AT8" s="56">
        <f aca="true" t="shared" si="24" ref="AT8:AT27">AT$6*D8</f>
        <v>15.2228211</v>
      </c>
      <c r="AU8" s="54">
        <f aca="true" t="shared" si="25" ref="AU8:AU27">AS8+AT8</f>
        <v>15.2228211</v>
      </c>
      <c r="AV8" s="54">
        <f aca="true" t="shared" si="26" ref="AV8:AV27">AT$6*$F8</f>
        <v>35.340868300000004</v>
      </c>
      <c r="AW8" s="54">
        <f aca="true" t="shared" si="27" ref="AW8:AW27">AT$6*$G8</f>
        <v>31.047501000000004</v>
      </c>
      <c r="AX8" s="54"/>
      <c r="AY8" s="54"/>
      <c r="AZ8" s="56">
        <f aca="true" t="shared" si="28" ref="AZ8:AZ27">AZ$6*D8</f>
        <v>52.132446300000005</v>
      </c>
      <c r="BA8" s="54">
        <f aca="true" t="shared" si="29" ref="BA8:BA27">AY8+AZ8</f>
        <v>52.132446300000005</v>
      </c>
      <c r="BB8" s="54">
        <f aca="true" t="shared" si="30" ref="BB8:BB27">AZ$6*$F8</f>
        <v>121.0292039</v>
      </c>
      <c r="BC8" s="54">
        <f aca="true" t="shared" si="31" ref="BC8:BC27">AZ$6*$G8</f>
        <v>106.32603300000001</v>
      </c>
      <c r="BD8" s="54"/>
      <c r="BE8" s="54"/>
      <c r="BF8" s="56">
        <f aca="true" t="shared" si="32" ref="BF8:BF27">BF$6*D8</f>
        <v>2.1763017000000002</v>
      </c>
      <c r="BG8" s="54">
        <f aca="true" t="shared" si="33" ref="BG8:BG27">BE8+BF8</f>
        <v>2.1763017000000002</v>
      </c>
      <c r="BH8" s="54">
        <f aca="true" t="shared" si="34" ref="BH8:BH27">BF$6*$F8</f>
        <v>5.0524401</v>
      </c>
      <c r="BI8" s="54">
        <f aca="true" t="shared" si="35" ref="BI8:BI27">BF$6*$G8</f>
        <v>4.4386470000000005</v>
      </c>
      <c r="BJ8" s="55"/>
      <c r="BK8" s="54"/>
      <c r="BL8" s="56">
        <f aca="true" t="shared" si="36" ref="BL8:BL27">BL$6*D8</f>
        <v>128.7348789</v>
      </c>
      <c r="BM8" s="54">
        <f aca="true" t="shared" si="37" ref="BM8:BM27">BK8+BL8</f>
        <v>128.7348789</v>
      </c>
      <c r="BN8" s="54">
        <f aca="true" t="shared" si="38" ref="BN8:BN27">BL$6*$F8</f>
        <v>298.8672317</v>
      </c>
      <c r="BO8" s="54">
        <f aca="true" t="shared" si="39" ref="BO8:BO27">BL$6*$G8</f>
        <v>262.559499</v>
      </c>
      <c r="BP8" s="55"/>
      <c r="BQ8" s="54"/>
      <c r="BR8" s="56">
        <f aca="true" t="shared" si="40" ref="BR8:BR27">BR$6*D8</f>
        <v>0.1496031</v>
      </c>
      <c r="BS8" s="54">
        <f aca="true" t="shared" si="41" ref="BS8:BS27">SUM(BQ8:BR8)</f>
        <v>0.1496031</v>
      </c>
      <c r="BT8" s="54">
        <f aca="true" t="shared" si="42" ref="BT8:BT27">BR$6*$F8</f>
        <v>0.3473143</v>
      </c>
      <c r="BU8" s="54">
        <f aca="true" t="shared" si="43" ref="BU8:BU27">BR$6*$G8</f>
        <v>0.30512100000000003</v>
      </c>
      <c r="BV8" s="55"/>
      <c r="BW8" s="54"/>
      <c r="BX8" s="56">
        <f aca="true" t="shared" si="44" ref="BX8:BX27">BX$6*D8</f>
        <v>42.430826399999994</v>
      </c>
      <c r="BY8" s="54">
        <f aca="true" t="shared" si="45" ref="BY8:BY27">BW8+BX8</f>
        <v>42.430826399999994</v>
      </c>
      <c r="BZ8" s="54">
        <f aca="true" t="shared" si="46" ref="BZ8:BZ27">BX$6*$F8</f>
        <v>98.5061992</v>
      </c>
      <c r="CA8" s="54">
        <f aca="true" t="shared" si="47" ref="CA8:CA27">BX$6*$G8</f>
        <v>86.53922399999999</v>
      </c>
      <c r="CB8" s="55"/>
      <c r="CC8" s="54"/>
      <c r="CD8" s="56">
        <f aca="true" t="shared" si="48" ref="CD8:CD27">CD$6*D8</f>
        <v>4.7308452</v>
      </c>
      <c r="CE8" s="54">
        <f aca="true" t="shared" si="49" ref="CE8:CE27">CC8+CD8</f>
        <v>4.7308452</v>
      </c>
      <c r="CF8" s="54">
        <f aca="true" t="shared" si="50" ref="CF8:CF27">CD$6*$F8</f>
        <v>10.9829956</v>
      </c>
      <c r="CG8" s="54">
        <f aca="true" t="shared" si="51" ref="CG8:CG27">CD$6*$G8</f>
        <v>9.648732</v>
      </c>
      <c r="CH8" s="55"/>
      <c r="CI8" s="54"/>
      <c r="CJ8" s="56">
        <f aca="true" t="shared" si="52" ref="CJ8:CJ27">CJ$6*D8</f>
        <v>8.5217313</v>
      </c>
      <c r="CK8" s="54">
        <f aca="true" t="shared" si="53" ref="CK8:CK27">CI8+CJ8</f>
        <v>8.5217313</v>
      </c>
      <c r="CL8" s="54">
        <f aca="true" t="shared" si="54" ref="CL8:CL27">CJ$6*$F8</f>
        <v>19.7838089</v>
      </c>
      <c r="CM8" s="54">
        <f aca="true" t="shared" si="55" ref="CM8:CM27">CJ$6*$G8</f>
        <v>17.380383000000002</v>
      </c>
      <c r="CN8" s="55"/>
      <c r="CO8" s="54"/>
      <c r="CP8" s="56">
        <f aca="true" t="shared" si="56" ref="CP8:CP27">CP$6*D8</f>
        <v>8.5160859</v>
      </c>
      <c r="CQ8" s="54">
        <f aca="true" t="shared" si="57" ref="CQ8:CQ27">CO8+CP8</f>
        <v>8.5160859</v>
      </c>
      <c r="CR8" s="54">
        <f aca="true" t="shared" si="58" ref="CR8:CR27">CP$6*$F8</f>
        <v>19.7707027</v>
      </c>
      <c r="CS8" s="54">
        <f aca="true" t="shared" si="59" ref="CS8:CS27">CP$6*$G8</f>
        <v>17.368869</v>
      </c>
      <c r="CT8" s="55"/>
      <c r="CU8" s="54"/>
      <c r="CV8" s="56">
        <f aca="true" t="shared" si="60" ref="CV8:CV27">CV$6*D8</f>
        <v>42.05823</v>
      </c>
      <c r="CW8" s="54">
        <f aca="true" t="shared" si="61" ref="CW8:CW27">CU8+CV8</f>
        <v>42.05823</v>
      </c>
      <c r="CX8" s="54">
        <f aca="true" t="shared" si="62" ref="CX8:CX27">CV$6*$F8</f>
        <v>97.64119</v>
      </c>
      <c r="CY8" s="54">
        <f aca="true" t="shared" si="63" ref="CY8:CY27">CV$6*$G8</f>
        <v>85.7793</v>
      </c>
      <c r="CZ8" s="55"/>
      <c r="DA8" s="54"/>
      <c r="DB8" s="56">
        <f aca="true" t="shared" si="64" ref="DB8:DB27">DB$6*D8</f>
        <v>79.3122246</v>
      </c>
      <c r="DC8" s="54">
        <f aca="true" t="shared" si="65" ref="DC8:DC27">DA8+DB8</f>
        <v>79.3122246</v>
      </c>
      <c r="DD8" s="54">
        <f aca="true" t="shared" si="66" ref="DD8:DD27">DB$6*$F8</f>
        <v>184.1290038</v>
      </c>
      <c r="DE8" s="54">
        <f aca="true" t="shared" si="67" ref="DE8:DE27">DB$6*$G8</f>
        <v>161.760186</v>
      </c>
      <c r="DF8" s="55"/>
      <c r="DG8" s="54"/>
      <c r="DH8" s="56">
        <f aca="true" t="shared" si="68" ref="DH8:DH27">DH$6*D8</f>
        <v>42.244528200000005</v>
      </c>
      <c r="DI8" s="54">
        <f aca="true" t="shared" si="69" ref="DI8:DI27">DG8+DH8</f>
        <v>42.244528200000005</v>
      </c>
      <c r="DJ8" s="54">
        <f aca="true" t="shared" si="70" ref="DJ8:DJ27">DH$6*$F8</f>
        <v>98.07369460000001</v>
      </c>
      <c r="DK8" s="54">
        <f aca="true" t="shared" si="71" ref="DK8:DK27">DH$6*$G8</f>
        <v>86.159262</v>
      </c>
      <c r="DL8" s="55"/>
      <c r="DM8" s="54"/>
      <c r="DN8" s="56">
        <f aca="true" t="shared" si="72" ref="DN8:DN27">DN$6*D8</f>
        <v>64.7301564</v>
      </c>
      <c r="DO8" s="54">
        <f aca="true" t="shared" si="73" ref="DO8:DO27">DM8+DN8</f>
        <v>64.7301564</v>
      </c>
      <c r="DP8" s="54">
        <f aca="true" t="shared" si="74" ref="DP8:DP27">DN$6*$F8</f>
        <v>150.2756892</v>
      </c>
      <c r="DQ8" s="54">
        <f aca="true" t="shared" si="75" ref="DQ8:DQ27">DN$6*$G8</f>
        <v>132.019524</v>
      </c>
      <c r="DR8" s="55"/>
      <c r="DS8" s="54"/>
      <c r="DT8" s="56">
        <f aca="true" t="shared" si="76" ref="DT8:DT27">DT$6*D8</f>
        <v>77.07100080000001</v>
      </c>
      <c r="DU8" s="54">
        <f aca="true" t="shared" si="77" ref="DU8:DU27">DS8+DT8</f>
        <v>77.07100080000001</v>
      </c>
      <c r="DV8" s="54">
        <f aca="true" t="shared" si="78" ref="DV8:DV27">DT$6*$F8</f>
        <v>178.9258424</v>
      </c>
      <c r="DW8" s="54">
        <f aca="true" t="shared" si="79" ref="DW8:DW27">DT$6*$G8</f>
        <v>157.189128</v>
      </c>
      <c r="DX8" s="55"/>
      <c r="DY8" s="55"/>
      <c r="DZ8" s="55"/>
      <c r="EA8" s="55"/>
      <c r="EB8" s="55"/>
    </row>
    <row r="9" spans="1:132" ht="12">
      <c r="A9" s="2">
        <v>41365</v>
      </c>
      <c r="C9" s="19">
        <v>1460000</v>
      </c>
      <c r="D9" s="19">
        <v>21900</v>
      </c>
      <c r="E9" s="19">
        <f t="shared" si="0"/>
        <v>1481900</v>
      </c>
      <c r="F9" s="19">
        <v>65530</v>
      </c>
      <c r="G9" s="19">
        <v>57570</v>
      </c>
      <c r="H9" s="19"/>
      <c r="I9" s="54">
        <f>O9+U9+AA9+AG9+AM9+AS9+AY9+BE9+BK9+BQ9+BW9+CC9+CI9+CO9+CU9+DA9+DG9+DM9+DS9</f>
        <v>147469.05199999994</v>
      </c>
      <c r="J9" s="54">
        <f t="shared" si="1"/>
        <v>2212.03578</v>
      </c>
      <c r="K9" s="54">
        <f t="shared" si="2"/>
        <v>149681.08777999994</v>
      </c>
      <c r="L9" s="54">
        <f t="shared" si="3"/>
        <v>6618.936285999998</v>
      </c>
      <c r="M9" s="54">
        <f t="shared" si="3"/>
        <v>5814.926934000001</v>
      </c>
      <c r="N9" s="55"/>
      <c r="O9" s="54">
        <f aca="true" t="shared" si="80" ref="O9:O27">P$6*C9</f>
        <v>15940.28</v>
      </c>
      <c r="P9" s="56">
        <f t="shared" si="4"/>
        <v>239.10420000000002</v>
      </c>
      <c r="Q9" s="54">
        <f t="shared" si="5"/>
        <v>16179.3842</v>
      </c>
      <c r="R9" s="54">
        <f t="shared" si="6"/>
        <v>715.45654</v>
      </c>
      <c r="S9" s="54">
        <f t="shared" si="7"/>
        <v>628.54926</v>
      </c>
      <c r="T9" s="54"/>
      <c r="U9" s="54">
        <f aca="true" t="shared" si="81" ref="U9:U27">C9*V$6</f>
        <v>33195.581999999995</v>
      </c>
      <c r="V9" s="56">
        <f t="shared" si="8"/>
        <v>497.93372999999997</v>
      </c>
      <c r="W9" s="54">
        <f t="shared" si="9"/>
        <v>33693.51572999999</v>
      </c>
      <c r="X9" s="54">
        <f t="shared" si="10"/>
        <v>1489.935951</v>
      </c>
      <c r="Y9" s="54">
        <f t="shared" si="11"/>
        <v>1308.951819</v>
      </c>
      <c r="Z9" s="54"/>
      <c r="AA9" s="54">
        <f aca="true" t="shared" si="82" ref="AA9:AA27">AB$6*C9</f>
        <v>1973.628</v>
      </c>
      <c r="AB9" s="56">
        <f t="shared" si="12"/>
        <v>29.60442</v>
      </c>
      <c r="AC9" s="54">
        <f t="shared" si="13"/>
        <v>2003.2324199999998</v>
      </c>
      <c r="AD9" s="54">
        <f t="shared" si="14"/>
        <v>88.583454</v>
      </c>
      <c r="AE9" s="54">
        <f t="shared" si="15"/>
        <v>77.823126</v>
      </c>
      <c r="AF9" s="54"/>
      <c r="AG9" s="54">
        <f aca="true" t="shared" si="83" ref="AG9:AG27">+AH$6*C9</f>
        <v>335.8</v>
      </c>
      <c r="AH9" s="56">
        <f t="shared" si="16"/>
        <v>5.037</v>
      </c>
      <c r="AI9" s="54">
        <f t="shared" si="17"/>
        <v>340.837</v>
      </c>
      <c r="AJ9" s="54">
        <f t="shared" si="18"/>
        <v>15.071900000000001</v>
      </c>
      <c r="AK9" s="54">
        <f t="shared" si="19"/>
        <v>13.241100000000001</v>
      </c>
      <c r="AL9" s="54"/>
      <c r="AM9" s="54">
        <f aca="true" t="shared" si="84" ref="AM9:AM27">AN$6*C9</f>
        <v>66643.16</v>
      </c>
      <c r="AN9" s="56">
        <f t="shared" si="20"/>
        <v>999.6474</v>
      </c>
      <c r="AO9" s="54">
        <f t="shared" si="21"/>
        <v>67642.8074</v>
      </c>
      <c r="AP9" s="54">
        <f t="shared" si="22"/>
        <v>2991.1823799999997</v>
      </c>
      <c r="AQ9" s="54">
        <f t="shared" si="23"/>
        <v>2627.84022</v>
      </c>
      <c r="AR9" s="54"/>
      <c r="AS9" s="54">
        <f aca="true" t="shared" si="85" ref="AS9:AS27">AT$6*C9</f>
        <v>787.378</v>
      </c>
      <c r="AT9" s="56">
        <f t="shared" si="24"/>
        <v>11.810670000000002</v>
      </c>
      <c r="AU9" s="54">
        <f t="shared" si="25"/>
        <v>799.18867</v>
      </c>
      <c r="AV9" s="54">
        <f t="shared" si="26"/>
        <v>35.340329000000004</v>
      </c>
      <c r="AW9" s="54">
        <f t="shared" si="27"/>
        <v>31.047501000000004</v>
      </c>
      <c r="AX9" s="54"/>
      <c r="AY9" s="54">
        <f aca="true" t="shared" si="86" ref="AY9:AY27">+AZ$6*C9</f>
        <v>2696.474</v>
      </c>
      <c r="AZ9" s="56">
        <f t="shared" si="28"/>
        <v>40.44711</v>
      </c>
      <c r="BA9" s="54">
        <f t="shared" si="29"/>
        <v>2736.92111</v>
      </c>
      <c r="BB9" s="54">
        <f t="shared" si="30"/>
        <v>121.02735700000001</v>
      </c>
      <c r="BC9" s="54">
        <f t="shared" si="31"/>
        <v>106.32603300000001</v>
      </c>
      <c r="BD9" s="54"/>
      <c r="BE9" s="54">
        <f aca="true" t="shared" si="87" ref="BE9:BE27">BF$6*C9</f>
        <v>112.566</v>
      </c>
      <c r="BF9" s="56">
        <f t="shared" si="32"/>
        <v>1.68849</v>
      </c>
      <c r="BG9" s="54">
        <f t="shared" si="33"/>
        <v>114.25449</v>
      </c>
      <c r="BH9" s="54">
        <f t="shared" si="34"/>
        <v>5.052363000000001</v>
      </c>
      <c r="BI9" s="54">
        <f t="shared" si="35"/>
        <v>4.4386470000000005</v>
      </c>
      <c r="BJ9" s="55"/>
      <c r="BK9" s="54">
        <f aca="true" t="shared" si="88" ref="BK9:BK27">BL$6*C9</f>
        <v>6658.622</v>
      </c>
      <c r="BL9" s="56">
        <f t="shared" si="36"/>
        <v>99.87933</v>
      </c>
      <c r="BM9" s="54">
        <f t="shared" si="37"/>
        <v>6758.50133</v>
      </c>
      <c r="BN9" s="54">
        <f t="shared" si="38"/>
        <v>298.862671</v>
      </c>
      <c r="BO9" s="54">
        <f t="shared" si="39"/>
        <v>262.559499</v>
      </c>
      <c r="BP9" s="55"/>
      <c r="BQ9" s="54">
        <f aca="true" t="shared" si="89" ref="BQ9:BQ27">BR$6*C9</f>
        <v>7.738</v>
      </c>
      <c r="BR9" s="56">
        <f t="shared" si="40"/>
        <v>0.11607</v>
      </c>
      <c r="BS9" s="54">
        <f t="shared" si="41"/>
        <v>7.85407</v>
      </c>
      <c r="BT9" s="54">
        <f t="shared" si="42"/>
        <v>0.347309</v>
      </c>
      <c r="BU9" s="54">
        <f t="shared" si="43"/>
        <v>0.30512100000000003</v>
      </c>
      <c r="BV9" s="55"/>
      <c r="BW9" s="54">
        <f aca="true" t="shared" si="90" ref="BW9:BW27">BX$6*C9</f>
        <v>2194.672</v>
      </c>
      <c r="BX9" s="56">
        <f t="shared" si="44"/>
        <v>32.92008</v>
      </c>
      <c r="BY9" s="54">
        <f t="shared" si="45"/>
        <v>2227.59208</v>
      </c>
      <c r="BZ9" s="54">
        <f t="shared" si="46"/>
        <v>98.504696</v>
      </c>
      <c r="CA9" s="54">
        <f t="shared" si="47"/>
        <v>86.53922399999999</v>
      </c>
      <c r="CB9" s="55"/>
      <c r="CC9" s="54">
        <f aca="true" t="shared" si="91" ref="CC9:CC27">CD$6*C9</f>
        <v>244.696</v>
      </c>
      <c r="CD9" s="56">
        <f t="shared" si="48"/>
        <v>3.67044</v>
      </c>
      <c r="CE9" s="54">
        <f t="shared" si="49"/>
        <v>248.36644</v>
      </c>
      <c r="CF9" s="54">
        <f t="shared" si="50"/>
        <v>10.982828000000001</v>
      </c>
      <c r="CG9" s="54">
        <f t="shared" si="51"/>
        <v>9.648732</v>
      </c>
      <c r="CH9" s="55"/>
      <c r="CI9" s="54">
        <f aca="true" t="shared" si="92" ref="CI9:CI27">CJ$6*C9</f>
        <v>440.774</v>
      </c>
      <c r="CJ9" s="56">
        <f t="shared" si="52"/>
        <v>6.611610000000001</v>
      </c>
      <c r="CK9" s="54">
        <f t="shared" si="53"/>
        <v>447.38561</v>
      </c>
      <c r="CL9" s="54">
        <f t="shared" si="54"/>
        <v>19.783507</v>
      </c>
      <c r="CM9" s="54">
        <f t="shared" si="55"/>
        <v>17.380383000000002</v>
      </c>
      <c r="CN9" s="55"/>
      <c r="CO9" s="54">
        <f aca="true" t="shared" si="93" ref="CO9:CO27">CP$6*C9</f>
        <v>440.482</v>
      </c>
      <c r="CP9" s="56">
        <f t="shared" si="56"/>
        <v>6.60723</v>
      </c>
      <c r="CQ9" s="54">
        <f t="shared" si="57"/>
        <v>447.08923000000004</v>
      </c>
      <c r="CR9" s="54">
        <f t="shared" si="58"/>
        <v>19.770401</v>
      </c>
      <c r="CS9" s="54">
        <f t="shared" si="59"/>
        <v>17.368869</v>
      </c>
      <c r="CT9" s="55"/>
      <c r="CU9" s="54">
        <f aca="true" t="shared" si="94" ref="CU9:CU27">CV$6*C9</f>
        <v>2175.4</v>
      </c>
      <c r="CV9" s="56">
        <f t="shared" si="60"/>
        <v>32.631</v>
      </c>
      <c r="CW9" s="54">
        <f t="shared" si="61"/>
        <v>2208.031</v>
      </c>
      <c r="CX9" s="54">
        <f t="shared" si="62"/>
        <v>97.6397</v>
      </c>
      <c r="CY9" s="54">
        <f t="shared" si="63"/>
        <v>85.7793</v>
      </c>
      <c r="CZ9" s="55"/>
      <c r="DA9" s="54">
        <f aca="true" t="shared" si="95" ref="DA9:DA27">DB$6*C9</f>
        <v>4102.308</v>
      </c>
      <c r="DB9" s="56">
        <f t="shared" si="64"/>
        <v>61.53462</v>
      </c>
      <c r="DC9" s="54">
        <f t="shared" si="65"/>
        <v>4163.84262</v>
      </c>
      <c r="DD9" s="54">
        <f t="shared" si="66"/>
        <v>184.126194</v>
      </c>
      <c r="DE9" s="54">
        <f t="shared" si="67"/>
        <v>161.760186</v>
      </c>
      <c r="DF9" s="55"/>
      <c r="DG9" s="54">
        <f aca="true" t="shared" si="96" ref="DG9:DG27">DH$6*C9</f>
        <v>2185.036</v>
      </c>
      <c r="DH9" s="56">
        <f t="shared" si="68"/>
        <v>32.77554</v>
      </c>
      <c r="DI9" s="54">
        <f t="shared" si="69"/>
        <v>2217.81154</v>
      </c>
      <c r="DJ9" s="54">
        <f t="shared" si="70"/>
        <v>98.072198</v>
      </c>
      <c r="DK9" s="54">
        <f t="shared" si="71"/>
        <v>86.159262</v>
      </c>
      <c r="DL9" s="55"/>
      <c r="DM9" s="54">
        <f aca="true" t="shared" si="97" ref="DM9:DM27">DN$6*C9</f>
        <v>3348.072</v>
      </c>
      <c r="DN9" s="56">
        <f t="shared" si="72"/>
        <v>50.22108</v>
      </c>
      <c r="DO9" s="54">
        <f t="shared" si="73"/>
        <v>3398.29308</v>
      </c>
      <c r="DP9" s="54">
        <f t="shared" si="74"/>
        <v>150.273396</v>
      </c>
      <c r="DQ9" s="54">
        <f t="shared" si="75"/>
        <v>132.019524</v>
      </c>
      <c r="DR9" s="55"/>
      <c r="DS9" s="54">
        <f aca="true" t="shared" si="98" ref="DS9:DS27">DT$6*C9</f>
        <v>3986.384</v>
      </c>
      <c r="DT9" s="56">
        <f t="shared" si="76"/>
        <v>59.79576</v>
      </c>
      <c r="DU9" s="54">
        <f t="shared" si="77"/>
        <v>4046.17976</v>
      </c>
      <c r="DV9" s="54">
        <f t="shared" si="78"/>
        <v>178.923112</v>
      </c>
      <c r="DW9" s="54">
        <f t="shared" si="79"/>
        <v>157.189128</v>
      </c>
      <c r="DX9" s="55"/>
      <c r="DY9" s="55"/>
      <c r="DZ9" s="55"/>
      <c r="EA9" s="55"/>
      <c r="EB9" s="55"/>
    </row>
    <row r="10" spans="1:132" ht="12">
      <c r="A10" s="2">
        <v>41548</v>
      </c>
      <c r="B10" s="11"/>
      <c r="C10" s="19"/>
      <c r="D10" s="19"/>
      <c r="E10" s="19">
        <f t="shared" si="0"/>
        <v>0</v>
      </c>
      <c r="F10" s="19"/>
      <c r="G10" s="19"/>
      <c r="H10" s="19"/>
      <c r="I10" s="54"/>
      <c r="J10" s="54">
        <f t="shared" si="1"/>
        <v>0</v>
      </c>
      <c r="K10" s="54">
        <f t="shared" si="2"/>
        <v>0</v>
      </c>
      <c r="L10" s="54">
        <f t="shared" si="3"/>
        <v>0</v>
      </c>
      <c r="M10" s="54">
        <f t="shared" si="3"/>
        <v>0</v>
      </c>
      <c r="N10" s="55"/>
      <c r="O10" s="54">
        <f t="shared" si="80"/>
        <v>0</v>
      </c>
      <c r="P10" s="56">
        <f t="shared" si="4"/>
        <v>0</v>
      </c>
      <c r="Q10" s="54">
        <f t="shared" si="5"/>
        <v>0</v>
      </c>
      <c r="R10" s="54">
        <f t="shared" si="6"/>
        <v>0</v>
      </c>
      <c r="S10" s="54">
        <f t="shared" si="7"/>
        <v>0</v>
      </c>
      <c r="T10" s="54"/>
      <c r="U10" s="54">
        <f t="shared" si="81"/>
        <v>0</v>
      </c>
      <c r="V10" s="56">
        <f t="shared" si="8"/>
        <v>0</v>
      </c>
      <c r="W10" s="54">
        <f t="shared" si="9"/>
        <v>0</v>
      </c>
      <c r="X10" s="54">
        <f t="shared" si="10"/>
        <v>0</v>
      </c>
      <c r="Y10" s="54">
        <f t="shared" si="11"/>
        <v>0</v>
      </c>
      <c r="Z10" s="54"/>
      <c r="AA10" s="54">
        <f t="shared" si="82"/>
        <v>0</v>
      </c>
      <c r="AB10" s="56">
        <f t="shared" si="12"/>
        <v>0</v>
      </c>
      <c r="AC10" s="54">
        <f t="shared" si="13"/>
        <v>0</v>
      </c>
      <c r="AD10" s="54">
        <f t="shared" si="14"/>
        <v>0</v>
      </c>
      <c r="AE10" s="54">
        <f t="shared" si="15"/>
        <v>0</v>
      </c>
      <c r="AF10" s="54"/>
      <c r="AG10" s="54">
        <f t="shared" si="83"/>
        <v>0</v>
      </c>
      <c r="AH10" s="56">
        <f t="shared" si="16"/>
        <v>0</v>
      </c>
      <c r="AI10" s="54">
        <f t="shared" si="17"/>
        <v>0</v>
      </c>
      <c r="AJ10" s="54">
        <f t="shared" si="18"/>
        <v>0</v>
      </c>
      <c r="AK10" s="54">
        <f t="shared" si="19"/>
        <v>0</v>
      </c>
      <c r="AL10" s="54"/>
      <c r="AM10" s="54">
        <f t="shared" si="84"/>
        <v>0</v>
      </c>
      <c r="AN10" s="56">
        <f t="shared" si="20"/>
        <v>0</v>
      </c>
      <c r="AO10" s="54">
        <f t="shared" si="21"/>
        <v>0</v>
      </c>
      <c r="AP10" s="54">
        <f t="shared" si="22"/>
        <v>0</v>
      </c>
      <c r="AQ10" s="54">
        <f t="shared" si="23"/>
        <v>0</v>
      </c>
      <c r="AR10" s="54"/>
      <c r="AS10" s="54">
        <f t="shared" si="85"/>
        <v>0</v>
      </c>
      <c r="AT10" s="56">
        <f t="shared" si="24"/>
        <v>0</v>
      </c>
      <c r="AU10" s="54">
        <f t="shared" si="25"/>
        <v>0</v>
      </c>
      <c r="AV10" s="54">
        <f t="shared" si="26"/>
        <v>0</v>
      </c>
      <c r="AW10" s="54">
        <f t="shared" si="27"/>
        <v>0</v>
      </c>
      <c r="AX10" s="54"/>
      <c r="AY10" s="54">
        <f t="shared" si="86"/>
        <v>0</v>
      </c>
      <c r="AZ10" s="56">
        <f t="shared" si="28"/>
        <v>0</v>
      </c>
      <c r="BA10" s="54">
        <f t="shared" si="29"/>
        <v>0</v>
      </c>
      <c r="BB10" s="54">
        <f t="shared" si="30"/>
        <v>0</v>
      </c>
      <c r="BC10" s="54">
        <f t="shared" si="31"/>
        <v>0</v>
      </c>
      <c r="BD10" s="54"/>
      <c r="BE10" s="54">
        <f t="shared" si="87"/>
        <v>0</v>
      </c>
      <c r="BF10" s="56">
        <f t="shared" si="32"/>
        <v>0</v>
      </c>
      <c r="BG10" s="54">
        <f t="shared" si="33"/>
        <v>0</v>
      </c>
      <c r="BH10" s="54">
        <f t="shared" si="34"/>
        <v>0</v>
      </c>
      <c r="BI10" s="54">
        <f t="shared" si="35"/>
        <v>0</v>
      </c>
      <c r="BJ10" s="55"/>
      <c r="BK10" s="54">
        <f t="shared" si="88"/>
        <v>0</v>
      </c>
      <c r="BL10" s="56">
        <f t="shared" si="36"/>
        <v>0</v>
      </c>
      <c r="BM10" s="54">
        <f t="shared" si="37"/>
        <v>0</v>
      </c>
      <c r="BN10" s="54">
        <f t="shared" si="38"/>
        <v>0</v>
      </c>
      <c r="BO10" s="54">
        <f t="shared" si="39"/>
        <v>0</v>
      </c>
      <c r="BP10" s="55"/>
      <c r="BQ10" s="54">
        <f t="shared" si="89"/>
        <v>0</v>
      </c>
      <c r="BR10" s="56">
        <f t="shared" si="40"/>
        <v>0</v>
      </c>
      <c r="BS10" s="54">
        <f t="shared" si="41"/>
        <v>0</v>
      </c>
      <c r="BT10" s="54">
        <f t="shared" si="42"/>
        <v>0</v>
      </c>
      <c r="BU10" s="54">
        <f t="shared" si="43"/>
        <v>0</v>
      </c>
      <c r="BV10" s="55"/>
      <c r="BW10" s="54">
        <f t="shared" si="90"/>
        <v>0</v>
      </c>
      <c r="BX10" s="56">
        <f t="shared" si="44"/>
        <v>0</v>
      </c>
      <c r="BY10" s="54">
        <f t="shared" si="45"/>
        <v>0</v>
      </c>
      <c r="BZ10" s="54">
        <f t="shared" si="46"/>
        <v>0</v>
      </c>
      <c r="CA10" s="54">
        <f t="shared" si="47"/>
        <v>0</v>
      </c>
      <c r="CB10" s="55"/>
      <c r="CC10" s="54">
        <f t="shared" si="91"/>
        <v>0</v>
      </c>
      <c r="CD10" s="56">
        <f t="shared" si="48"/>
        <v>0</v>
      </c>
      <c r="CE10" s="54">
        <f t="shared" si="49"/>
        <v>0</v>
      </c>
      <c r="CF10" s="54">
        <f t="shared" si="50"/>
        <v>0</v>
      </c>
      <c r="CG10" s="54">
        <f t="shared" si="51"/>
        <v>0</v>
      </c>
      <c r="CH10" s="55"/>
      <c r="CI10" s="54">
        <f t="shared" si="92"/>
        <v>0</v>
      </c>
      <c r="CJ10" s="56">
        <f t="shared" si="52"/>
        <v>0</v>
      </c>
      <c r="CK10" s="54">
        <f t="shared" si="53"/>
        <v>0</v>
      </c>
      <c r="CL10" s="54">
        <f t="shared" si="54"/>
        <v>0</v>
      </c>
      <c r="CM10" s="54">
        <f t="shared" si="55"/>
        <v>0</v>
      </c>
      <c r="CN10" s="55"/>
      <c r="CO10" s="54">
        <f t="shared" si="93"/>
        <v>0</v>
      </c>
      <c r="CP10" s="56">
        <f t="shared" si="56"/>
        <v>0</v>
      </c>
      <c r="CQ10" s="54">
        <f t="shared" si="57"/>
        <v>0</v>
      </c>
      <c r="CR10" s="54">
        <f t="shared" si="58"/>
        <v>0</v>
      </c>
      <c r="CS10" s="54">
        <f t="shared" si="59"/>
        <v>0</v>
      </c>
      <c r="CT10" s="55"/>
      <c r="CU10" s="54">
        <f t="shared" si="94"/>
        <v>0</v>
      </c>
      <c r="CV10" s="56">
        <f t="shared" si="60"/>
        <v>0</v>
      </c>
      <c r="CW10" s="54">
        <f t="shared" si="61"/>
        <v>0</v>
      </c>
      <c r="CX10" s="54">
        <f t="shared" si="62"/>
        <v>0</v>
      </c>
      <c r="CY10" s="54">
        <f t="shared" si="63"/>
        <v>0</v>
      </c>
      <c r="CZ10" s="55"/>
      <c r="DA10" s="54">
        <f t="shared" si="95"/>
        <v>0</v>
      </c>
      <c r="DB10" s="56">
        <f t="shared" si="64"/>
        <v>0</v>
      </c>
      <c r="DC10" s="54">
        <f t="shared" si="65"/>
        <v>0</v>
      </c>
      <c r="DD10" s="54">
        <f t="shared" si="66"/>
        <v>0</v>
      </c>
      <c r="DE10" s="54">
        <f t="shared" si="67"/>
        <v>0</v>
      </c>
      <c r="DF10" s="55"/>
      <c r="DG10" s="54">
        <f t="shared" si="96"/>
        <v>0</v>
      </c>
      <c r="DH10" s="56">
        <f t="shared" si="68"/>
        <v>0</v>
      </c>
      <c r="DI10" s="54">
        <f t="shared" si="69"/>
        <v>0</v>
      </c>
      <c r="DJ10" s="54">
        <f t="shared" si="70"/>
        <v>0</v>
      </c>
      <c r="DK10" s="54">
        <f t="shared" si="71"/>
        <v>0</v>
      </c>
      <c r="DL10" s="55"/>
      <c r="DM10" s="54">
        <f t="shared" si="97"/>
        <v>0</v>
      </c>
      <c r="DN10" s="56">
        <f t="shared" si="72"/>
        <v>0</v>
      </c>
      <c r="DO10" s="54">
        <f t="shared" si="73"/>
        <v>0</v>
      </c>
      <c r="DP10" s="54">
        <f t="shared" si="74"/>
        <v>0</v>
      </c>
      <c r="DQ10" s="54">
        <f t="shared" si="75"/>
        <v>0</v>
      </c>
      <c r="DR10" s="55"/>
      <c r="DS10" s="54">
        <f t="shared" si="98"/>
        <v>0</v>
      </c>
      <c r="DT10" s="56">
        <f t="shared" si="76"/>
        <v>0</v>
      </c>
      <c r="DU10" s="54">
        <f t="shared" si="77"/>
        <v>0</v>
      </c>
      <c r="DV10" s="54">
        <f t="shared" si="78"/>
        <v>0</v>
      </c>
      <c r="DW10" s="54">
        <f t="shared" si="79"/>
        <v>0</v>
      </c>
      <c r="DX10" s="55"/>
      <c r="DY10" s="55"/>
      <c r="DZ10" s="55"/>
      <c r="EA10" s="55"/>
      <c r="EB10" s="55"/>
    </row>
    <row r="11" spans="1:132" ht="12">
      <c r="A11" s="2">
        <v>41730</v>
      </c>
      <c r="C11" s="19"/>
      <c r="D11" s="19"/>
      <c r="E11" s="19">
        <f t="shared" si="0"/>
        <v>0</v>
      </c>
      <c r="F11" s="19"/>
      <c r="G11" s="19"/>
      <c r="H11" s="19"/>
      <c r="I11" s="54">
        <f>O11+U11+AA11+AG11+AM11+AS11+AY11+BE11+BK11+BQ11+BW11+CC11+CI11+CO11+CU11+DA11+DG11+DM11+DS11</f>
        <v>0</v>
      </c>
      <c r="J11" s="54">
        <f t="shared" si="1"/>
        <v>0</v>
      </c>
      <c r="K11" s="54">
        <f t="shared" si="2"/>
        <v>0</v>
      </c>
      <c r="L11" s="54">
        <f t="shared" si="3"/>
        <v>0</v>
      </c>
      <c r="M11" s="54">
        <f t="shared" si="3"/>
        <v>0</v>
      </c>
      <c r="N11" s="55"/>
      <c r="O11" s="54">
        <f t="shared" si="80"/>
        <v>0</v>
      </c>
      <c r="P11" s="56">
        <f t="shared" si="4"/>
        <v>0</v>
      </c>
      <c r="Q11" s="54">
        <f t="shared" si="5"/>
        <v>0</v>
      </c>
      <c r="R11" s="54">
        <f t="shared" si="6"/>
        <v>0</v>
      </c>
      <c r="S11" s="54">
        <f t="shared" si="7"/>
        <v>0</v>
      </c>
      <c r="T11" s="54"/>
      <c r="U11" s="54">
        <f t="shared" si="81"/>
        <v>0</v>
      </c>
      <c r="V11" s="56">
        <f t="shared" si="8"/>
        <v>0</v>
      </c>
      <c r="W11" s="54">
        <f t="shared" si="9"/>
        <v>0</v>
      </c>
      <c r="X11" s="54">
        <f t="shared" si="10"/>
        <v>0</v>
      </c>
      <c r="Y11" s="54">
        <f t="shared" si="11"/>
        <v>0</v>
      </c>
      <c r="Z11" s="54"/>
      <c r="AA11" s="54">
        <f t="shared" si="82"/>
        <v>0</v>
      </c>
      <c r="AB11" s="56">
        <f t="shared" si="12"/>
        <v>0</v>
      </c>
      <c r="AC11" s="54">
        <f t="shared" si="13"/>
        <v>0</v>
      </c>
      <c r="AD11" s="54">
        <f t="shared" si="14"/>
        <v>0</v>
      </c>
      <c r="AE11" s="54">
        <f t="shared" si="15"/>
        <v>0</v>
      </c>
      <c r="AF11" s="54"/>
      <c r="AG11" s="54">
        <f t="shared" si="83"/>
        <v>0</v>
      </c>
      <c r="AH11" s="56">
        <f t="shared" si="16"/>
        <v>0</v>
      </c>
      <c r="AI11" s="54">
        <f t="shared" si="17"/>
        <v>0</v>
      </c>
      <c r="AJ11" s="54">
        <f t="shared" si="18"/>
        <v>0</v>
      </c>
      <c r="AK11" s="54">
        <f t="shared" si="19"/>
        <v>0</v>
      </c>
      <c r="AL11" s="54"/>
      <c r="AM11" s="54">
        <f t="shared" si="84"/>
        <v>0</v>
      </c>
      <c r="AN11" s="56">
        <f t="shared" si="20"/>
        <v>0</v>
      </c>
      <c r="AO11" s="54">
        <f t="shared" si="21"/>
        <v>0</v>
      </c>
      <c r="AP11" s="54">
        <f t="shared" si="22"/>
        <v>0</v>
      </c>
      <c r="AQ11" s="54">
        <f t="shared" si="23"/>
        <v>0</v>
      </c>
      <c r="AR11" s="54"/>
      <c r="AS11" s="54">
        <f t="shared" si="85"/>
        <v>0</v>
      </c>
      <c r="AT11" s="56">
        <f t="shared" si="24"/>
        <v>0</v>
      </c>
      <c r="AU11" s="54">
        <f t="shared" si="25"/>
        <v>0</v>
      </c>
      <c r="AV11" s="54">
        <f t="shared" si="26"/>
        <v>0</v>
      </c>
      <c r="AW11" s="54">
        <f t="shared" si="27"/>
        <v>0</v>
      </c>
      <c r="AX11" s="54"/>
      <c r="AY11" s="54">
        <f t="shared" si="86"/>
        <v>0</v>
      </c>
      <c r="AZ11" s="56">
        <f t="shared" si="28"/>
        <v>0</v>
      </c>
      <c r="BA11" s="54">
        <f t="shared" si="29"/>
        <v>0</v>
      </c>
      <c r="BB11" s="54">
        <f t="shared" si="30"/>
        <v>0</v>
      </c>
      <c r="BC11" s="54">
        <f t="shared" si="31"/>
        <v>0</v>
      </c>
      <c r="BD11" s="54"/>
      <c r="BE11" s="54">
        <f t="shared" si="87"/>
        <v>0</v>
      </c>
      <c r="BF11" s="56">
        <f t="shared" si="32"/>
        <v>0</v>
      </c>
      <c r="BG11" s="54">
        <f t="shared" si="33"/>
        <v>0</v>
      </c>
      <c r="BH11" s="54">
        <f t="shared" si="34"/>
        <v>0</v>
      </c>
      <c r="BI11" s="54">
        <f t="shared" si="35"/>
        <v>0</v>
      </c>
      <c r="BJ11" s="55"/>
      <c r="BK11" s="54">
        <f t="shared" si="88"/>
        <v>0</v>
      </c>
      <c r="BL11" s="56">
        <f t="shared" si="36"/>
        <v>0</v>
      </c>
      <c r="BM11" s="54">
        <f t="shared" si="37"/>
        <v>0</v>
      </c>
      <c r="BN11" s="54">
        <f t="shared" si="38"/>
        <v>0</v>
      </c>
      <c r="BO11" s="54">
        <f t="shared" si="39"/>
        <v>0</v>
      </c>
      <c r="BP11" s="55"/>
      <c r="BQ11" s="54">
        <f t="shared" si="89"/>
        <v>0</v>
      </c>
      <c r="BR11" s="56">
        <f t="shared" si="40"/>
        <v>0</v>
      </c>
      <c r="BS11" s="54">
        <f t="shared" si="41"/>
        <v>0</v>
      </c>
      <c r="BT11" s="54">
        <f t="shared" si="42"/>
        <v>0</v>
      </c>
      <c r="BU11" s="54">
        <f t="shared" si="43"/>
        <v>0</v>
      </c>
      <c r="BV11" s="55"/>
      <c r="BW11" s="54">
        <f t="shared" si="90"/>
        <v>0</v>
      </c>
      <c r="BX11" s="56">
        <f t="shared" si="44"/>
        <v>0</v>
      </c>
      <c r="BY11" s="54">
        <f t="shared" si="45"/>
        <v>0</v>
      </c>
      <c r="BZ11" s="54">
        <f t="shared" si="46"/>
        <v>0</v>
      </c>
      <c r="CA11" s="54">
        <f t="shared" si="47"/>
        <v>0</v>
      </c>
      <c r="CB11" s="55"/>
      <c r="CC11" s="54">
        <f t="shared" si="91"/>
        <v>0</v>
      </c>
      <c r="CD11" s="56">
        <f t="shared" si="48"/>
        <v>0</v>
      </c>
      <c r="CE11" s="54">
        <f t="shared" si="49"/>
        <v>0</v>
      </c>
      <c r="CF11" s="54">
        <f t="shared" si="50"/>
        <v>0</v>
      </c>
      <c r="CG11" s="54">
        <f t="shared" si="51"/>
        <v>0</v>
      </c>
      <c r="CH11" s="55"/>
      <c r="CI11" s="54">
        <f t="shared" si="92"/>
        <v>0</v>
      </c>
      <c r="CJ11" s="56">
        <f t="shared" si="52"/>
        <v>0</v>
      </c>
      <c r="CK11" s="54">
        <f t="shared" si="53"/>
        <v>0</v>
      </c>
      <c r="CL11" s="54">
        <f t="shared" si="54"/>
        <v>0</v>
      </c>
      <c r="CM11" s="54">
        <f t="shared" si="55"/>
        <v>0</v>
      </c>
      <c r="CN11" s="55"/>
      <c r="CO11" s="54">
        <f t="shared" si="93"/>
        <v>0</v>
      </c>
      <c r="CP11" s="56">
        <f t="shared" si="56"/>
        <v>0</v>
      </c>
      <c r="CQ11" s="54">
        <f t="shared" si="57"/>
        <v>0</v>
      </c>
      <c r="CR11" s="54">
        <f t="shared" si="58"/>
        <v>0</v>
      </c>
      <c r="CS11" s="54">
        <f t="shared" si="59"/>
        <v>0</v>
      </c>
      <c r="CT11" s="55"/>
      <c r="CU11" s="54">
        <f t="shared" si="94"/>
        <v>0</v>
      </c>
      <c r="CV11" s="56">
        <f t="shared" si="60"/>
        <v>0</v>
      </c>
      <c r="CW11" s="54">
        <f t="shared" si="61"/>
        <v>0</v>
      </c>
      <c r="CX11" s="54">
        <f t="shared" si="62"/>
        <v>0</v>
      </c>
      <c r="CY11" s="54">
        <f t="shared" si="63"/>
        <v>0</v>
      </c>
      <c r="CZ11" s="55"/>
      <c r="DA11" s="54">
        <f t="shared" si="95"/>
        <v>0</v>
      </c>
      <c r="DB11" s="56">
        <f t="shared" si="64"/>
        <v>0</v>
      </c>
      <c r="DC11" s="54">
        <f t="shared" si="65"/>
        <v>0</v>
      </c>
      <c r="DD11" s="54">
        <f t="shared" si="66"/>
        <v>0</v>
      </c>
      <c r="DE11" s="54">
        <f t="shared" si="67"/>
        <v>0</v>
      </c>
      <c r="DF11" s="55"/>
      <c r="DG11" s="54">
        <f t="shared" si="96"/>
        <v>0</v>
      </c>
      <c r="DH11" s="56">
        <f t="shared" si="68"/>
        <v>0</v>
      </c>
      <c r="DI11" s="54">
        <f t="shared" si="69"/>
        <v>0</v>
      </c>
      <c r="DJ11" s="54">
        <f t="shared" si="70"/>
        <v>0</v>
      </c>
      <c r="DK11" s="54">
        <f t="shared" si="71"/>
        <v>0</v>
      </c>
      <c r="DL11" s="55"/>
      <c r="DM11" s="54">
        <f t="shared" si="97"/>
        <v>0</v>
      </c>
      <c r="DN11" s="56">
        <f t="shared" si="72"/>
        <v>0</v>
      </c>
      <c r="DO11" s="54">
        <f t="shared" si="73"/>
        <v>0</v>
      </c>
      <c r="DP11" s="54">
        <f t="shared" si="74"/>
        <v>0</v>
      </c>
      <c r="DQ11" s="54">
        <f t="shared" si="75"/>
        <v>0</v>
      </c>
      <c r="DR11" s="55"/>
      <c r="DS11" s="54">
        <f t="shared" si="98"/>
        <v>0</v>
      </c>
      <c r="DT11" s="56">
        <f t="shared" si="76"/>
        <v>0</v>
      </c>
      <c r="DU11" s="54">
        <f t="shared" si="77"/>
        <v>0</v>
      </c>
      <c r="DV11" s="54">
        <f t="shared" si="78"/>
        <v>0</v>
      </c>
      <c r="DW11" s="54">
        <f t="shared" si="79"/>
        <v>0</v>
      </c>
      <c r="DX11" s="55"/>
      <c r="DY11" s="55"/>
      <c r="DZ11" s="55"/>
      <c r="EA11" s="55"/>
      <c r="EB11" s="55"/>
    </row>
    <row r="12" spans="1:132" ht="12">
      <c r="A12" s="2">
        <v>41913</v>
      </c>
      <c r="C12" s="19"/>
      <c r="D12" s="19"/>
      <c r="E12" s="19">
        <f t="shared" si="0"/>
        <v>0</v>
      </c>
      <c r="F12" s="19"/>
      <c r="G12" s="19"/>
      <c r="H12" s="19"/>
      <c r="I12" s="54"/>
      <c r="J12" s="54">
        <f t="shared" si="1"/>
        <v>0</v>
      </c>
      <c r="K12" s="54">
        <f t="shared" si="2"/>
        <v>0</v>
      </c>
      <c r="L12" s="54">
        <f t="shared" si="3"/>
        <v>0</v>
      </c>
      <c r="M12" s="54">
        <f t="shared" si="3"/>
        <v>0</v>
      </c>
      <c r="N12" s="55"/>
      <c r="O12" s="54">
        <f t="shared" si="80"/>
        <v>0</v>
      </c>
      <c r="P12" s="56">
        <f t="shared" si="4"/>
        <v>0</v>
      </c>
      <c r="Q12" s="54">
        <f t="shared" si="5"/>
        <v>0</v>
      </c>
      <c r="R12" s="54">
        <f t="shared" si="6"/>
        <v>0</v>
      </c>
      <c r="S12" s="54">
        <f t="shared" si="7"/>
        <v>0</v>
      </c>
      <c r="T12" s="54"/>
      <c r="U12" s="54">
        <f t="shared" si="81"/>
        <v>0</v>
      </c>
      <c r="V12" s="56">
        <f t="shared" si="8"/>
        <v>0</v>
      </c>
      <c r="W12" s="54">
        <f t="shared" si="9"/>
        <v>0</v>
      </c>
      <c r="X12" s="54">
        <f t="shared" si="10"/>
        <v>0</v>
      </c>
      <c r="Y12" s="54">
        <f t="shared" si="11"/>
        <v>0</v>
      </c>
      <c r="Z12" s="54"/>
      <c r="AA12" s="54">
        <f t="shared" si="82"/>
        <v>0</v>
      </c>
      <c r="AB12" s="56">
        <f t="shared" si="12"/>
        <v>0</v>
      </c>
      <c r="AC12" s="54">
        <f t="shared" si="13"/>
        <v>0</v>
      </c>
      <c r="AD12" s="54">
        <f t="shared" si="14"/>
        <v>0</v>
      </c>
      <c r="AE12" s="54">
        <f t="shared" si="15"/>
        <v>0</v>
      </c>
      <c r="AF12" s="54"/>
      <c r="AG12" s="54">
        <f t="shared" si="83"/>
        <v>0</v>
      </c>
      <c r="AH12" s="56">
        <f t="shared" si="16"/>
        <v>0</v>
      </c>
      <c r="AI12" s="54">
        <f t="shared" si="17"/>
        <v>0</v>
      </c>
      <c r="AJ12" s="54">
        <f t="shared" si="18"/>
        <v>0</v>
      </c>
      <c r="AK12" s="54">
        <f t="shared" si="19"/>
        <v>0</v>
      </c>
      <c r="AL12" s="54"/>
      <c r="AM12" s="54">
        <f t="shared" si="84"/>
        <v>0</v>
      </c>
      <c r="AN12" s="56">
        <f t="shared" si="20"/>
        <v>0</v>
      </c>
      <c r="AO12" s="54">
        <f t="shared" si="21"/>
        <v>0</v>
      </c>
      <c r="AP12" s="54">
        <f t="shared" si="22"/>
        <v>0</v>
      </c>
      <c r="AQ12" s="54">
        <f t="shared" si="23"/>
        <v>0</v>
      </c>
      <c r="AR12" s="54"/>
      <c r="AS12" s="54">
        <f t="shared" si="85"/>
        <v>0</v>
      </c>
      <c r="AT12" s="56">
        <f t="shared" si="24"/>
        <v>0</v>
      </c>
      <c r="AU12" s="54">
        <f t="shared" si="25"/>
        <v>0</v>
      </c>
      <c r="AV12" s="54">
        <f t="shared" si="26"/>
        <v>0</v>
      </c>
      <c r="AW12" s="54">
        <f t="shared" si="27"/>
        <v>0</v>
      </c>
      <c r="AX12" s="54"/>
      <c r="AY12" s="54">
        <f t="shared" si="86"/>
        <v>0</v>
      </c>
      <c r="AZ12" s="56">
        <f t="shared" si="28"/>
        <v>0</v>
      </c>
      <c r="BA12" s="54">
        <f t="shared" si="29"/>
        <v>0</v>
      </c>
      <c r="BB12" s="54">
        <f t="shared" si="30"/>
        <v>0</v>
      </c>
      <c r="BC12" s="54">
        <f t="shared" si="31"/>
        <v>0</v>
      </c>
      <c r="BD12" s="54"/>
      <c r="BE12" s="54">
        <f t="shared" si="87"/>
        <v>0</v>
      </c>
      <c r="BF12" s="56">
        <f t="shared" si="32"/>
        <v>0</v>
      </c>
      <c r="BG12" s="54">
        <f t="shared" si="33"/>
        <v>0</v>
      </c>
      <c r="BH12" s="54">
        <f t="shared" si="34"/>
        <v>0</v>
      </c>
      <c r="BI12" s="54">
        <f t="shared" si="35"/>
        <v>0</v>
      </c>
      <c r="BJ12" s="55"/>
      <c r="BK12" s="54">
        <f t="shared" si="88"/>
        <v>0</v>
      </c>
      <c r="BL12" s="56">
        <f t="shared" si="36"/>
        <v>0</v>
      </c>
      <c r="BM12" s="54">
        <f t="shared" si="37"/>
        <v>0</v>
      </c>
      <c r="BN12" s="54">
        <f t="shared" si="38"/>
        <v>0</v>
      </c>
      <c r="BO12" s="54">
        <f t="shared" si="39"/>
        <v>0</v>
      </c>
      <c r="BP12" s="55"/>
      <c r="BQ12" s="54">
        <f t="shared" si="89"/>
        <v>0</v>
      </c>
      <c r="BR12" s="56">
        <f t="shared" si="40"/>
        <v>0</v>
      </c>
      <c r="BS12" s="54">
        <f t="shared" si="41"/>
        <v>0</v>
      </c>
      <c r="BT12" s="54">
        <f t="shared" si="42"/>
        <v>0</v>
      </c>
      <c r="BU12" s="54">
        <f t="shared" si="43"/>
        <v>0</v>
      </c>
      <c r="BV12" s="55"/>
      <c r="BW12" s="54">
        <f t="shared" si="90"/>
        <v>0</v>
      </c>
      <c r="BX12" s="56">
        <f t="shared" si="44"/>
        <v>0</v>
      </c>
      <c r="BY12" s="54">
        <f t="shared" si="45"/>
        <v>0</v>
      </c>
      <c r="BZ12" s="54">
        <f t="shared" si="46"/>
        <v>0</v>
      </c>
      <c r="CA12" s="54">
        <f t="shared" si="47"/>
        <v>0</v>
      </c>
      <c r="CB12" s="55"/>
      <c r="CC12" s="54">
        <f t="shared" si="91"/>
        <v>0</v>
      </c>
      <c r="CD12" s="56">
        <f t="shared" si="48"/>
        <v>0</v>
      </c>
      <c r="CE12" s="54">
        <f t="shared" si="49"/>
        <v>0</v>
      </c>
      <c r="CF12" s="54">
        <f t="shared" si="50"/>
        <v>0</v>
      </c>
      <c r="CG12" s="54">
        <f t="shared" si="51"/>
        <v>0</v>
      </c>
      <c r="CH12" s="55"/>
      <c r="CI12" s="54">
        <f t="shared" si="92"/>
        <v>0</v>
      </c>
      <c r="CJ12" s="56">
        <f t="shared" si="52"/>
        <v>0</v>
      </c>
      <c r="CK12" s="54">
        <f t="shared" si="53"/>
        <v>0</v>
      </c>
      <c r="CL12" s="54">
        <f t="shared" si="54"/>
        <v>0</v>
      </c>
      <c r="CM12" s="54">
        <f t="shared" si="55"/>
        <v>0</v>
      </c>
      <c r="CN12" s="55"/>
      <c r="CO12" s="54">
        <f t="shared" si="93"/>
        <v>0</v>
      </c>
      <c r="CP12" s="56">
        <f t="shared" si="56"/>
        <v>0</v>
      </c>
      <c r="CQ12" s="54">
        <f t="shared" si="57"/>
        <v>0</v>
      </c>
      <c r="CR12" s="54">
        <f t="shared" si="58"/>
        <v>0</v>
      </c>
      <c r="CS12" s="54">
        <f t="shared" si="59"/>
        <v>0</v>
      </c>
      <c r="CT12" s="55"/>
      <c r="CU12" s="54">
        <f t="shared" si="94"/>
        <v>0</v>
      </c>
      <c r="CV12" s="56">
        <f t="shared" si="60"/>
        <v>0</v>
      </c>
      <c r="CW12" s="54">
        <f t="shared" si="61"/>
        <v>0</v>
      </c>
      <c r="CX12" s="54">
        <f t="shared" si="62"/>
        <v>0</v>
      </c>
      <c r="CY12" s="54">
        <f t="shared" si="63"/>
        <v>0</v>
      </c>
      <c r="CZ12" s="55"/>
      <c r="DA12" s="54">
        <f t="shared" si="95"/>
        <v>0</v>
      </c>
      <c r="DB12" s="56">
        <f t="shared" si="64"/>
        <v>0</v>
      </c>
      <c r="DC12" s="54">
        <f t="shared" si="65"/>
        <v>0</v>
      </c>
      <c r="DD12" s="54">
        <f t="shared" si="66"/>
        <v>0</v>
      </c>
      <c r="DE12" s="54">
        <f t="shared" si="67"/>
        <v>0</v>
      </c>
      <c r="DF12" s="55"/>
      <c r="DG12" s="54">
        <f t="shared" si="96"/>
        <v>0</v>
      </c>
      <c r="DH12" s="56">
        <f t="shared" si="68"/>
        <v>0</v>
      </c>
      <c r="DI12" s="54">
        <f t="shared" si="69"/>
        <v>0</v>
      </c>
      <c r="DJ12" s="54">
        <f t="shared" si="70"/>
        <v>0</v>
      </c>
      <c r="DK12" s="54">
        <f t="shared" si="71"/>
        <v>0</v>
      </c>
      <c r="DL12" s="55"/>
      <c r="DM12" s="54">
        <f t="shared" si="97"/>
        <v>0</v>
      </c>
      <c r="DN12" s="56">
        <f t="shared" si="72"/>
        <v>0</v>
      </c>
      <c r="DO12" s="54">
        <f t="shared" si="73"/>
        <v>0</v>
      </c>
      <c r="DP12" s="54">
        <f t="shared" si="74"/>
        <v>0</v>
      </c>
      <c r="DQ12" s="54">
        <f t="shared" si="75"/>
        <v>0</v>
      </c>
      <c r="DR12" s="55"/>
      <c r="DS12" s="54">
        <f t="shared" si="98"/>
        <v>0</v>
      </c>
      <c r="DT12" s="56">
        <f t="shared" si="76"/>
        <v>0</v>
      </c>
      <c r="DU12" s="54">
        <f t="shared" si="77"/>
        <v>0</v>
      </c>
      <c r="DV12" s="54">
        <f t="shared" si="78"/>
        <v>0</v>
      </c>
      <c r="DW12" s="54">
        <f t="shared" si="79"/>
        <v>0</v>
      </c>
      <c r="DX12" s="55"/>
      <c r="DY12" s="55"/>
      <c r="DZ12" s="55"/>
      <c r="EA12" s="55"/>
      <c r="EB12" s="55"/>
    </row>
    <row r="13" spans="1:132" ht="12">
      <c r="A13" s="2">
        <v>42095</v>
      </c>
      <c r="C13" s="19"/>
      <c r="D13" s="19"/>
      <c r="E13" s="19">
        <f t="shared" si="0"/>
        <v>0</v>
      </c>
      <c r="F13" s="19"/>
      <c r="G13" s="19"/>
      <c r="H13" s="19"/>
      <c r="I13" s="54">
        <f>O13+U13+AA13+AG13+AM13+AS13+AY13+BE13+BK13+BQ13+BW13+CC13+CI13+CO13+CU13+DA13+DG13+DM13+DS13</f>
        <v>0</v>
      </c>
      <c r="J13" s="54">
        <f t="shared" si="1"/>
        <v>0</v>
      </c>
      <c r="K13" s="54">
        <f t="shared" si="2"/>
        <v>0</v>
      </c>
      <c r="L13" s="54">
        <f t="shared" si="3"/>
        <v>0</v>
      </c>
      <c r="M13" s="54">
        <f t="shared" si="3"/>
        <v>0</v>
      </c>
      <c r="N13" s="55"/>
      <c r="O13" s="54">
        <f t="shared" si="80"/>
        <v>0</v>
      </c>
      <c r="P13" s="56">
        <f t="shared" si="4"/>
        <v>0</v>
      </c>
      <c r="Q13" s="54">
        <f t="shared" si="5"/>
        <v>0</v>
      </c>
      <c r="R13" s="54">
        <f t="shared" si="6"/>
        <v>0</v>
      </c>
      <c r="S13" s="54">
        <f t="shared" si="7"/>
        <v>0</v>
      </c>
      <c r="T13" s="54"/>
      <c r="U13" s="54">
        <f t="shared" si="81"/>
        <v>0</v>
      </c>
      <c r="V13" s="56">
        <f t="shared" si="8"/>
        <v>0</v>
      </c>
      <c r="W13" s="54">
        <f t="shared" si="9"/>
        <v>0</v>
      </c>
      <c r="X13" s="54">
        <f t="shared" si="10"/>
        <v>0</v>
      </c>
      <c r="Y13" s="54">
        <f t="shared" si="11"/>
        <v>0</v>
      </c>
      <c r="Z13" s="54"/>
      <c r="AA13" s="54">
        <f t="shared" si="82"/>
        <v>0</v>
      </c>
      <c r="AB13" s="56">
        <f t="shared" si="12"/>
        <v>0</v>
      </c>
      <c r="AC13" s="54">
        <f t="shared" si="13"/>
        <v>0</v>
      </c>
      <c r="AD13" s="54">
        <f t="shared" si="14"/>
        <v>0</v>
      </c>
      <c r="AE13" s="54">
        <f t="shared" si="15"/>
        <v>0</v>
      </c>
      <c r="AF13" s="54"/>
      <c r="AG13" s="54">
        <f t="shared" si="83"/>
        <v>0</v>
      </c>
      <c r="AH13" s="56">
        <f t="shared" si="16"/>
        <v>0</v>
      </c>
      <c r="AI13" s="54">
        <f t="shared" si="17"/>
        <v>0</v>
      </c>
      <c r="AJ13" s="54">
        <f t="shared" si="18"/>
        <v>0</v>
      </c>
      <c r="AK13" s="54">
        <f t="shared" si="19"/>
        <v>0</v>
      </c>
      <c r="AL13" s="54"/>
      <c r="AM13" s="54">
        <f t="shared" si="84"/>
        <v>0</v>
      </c>
      <c r="AN13" s="56">
        <f t="shared" si="20"/>
        <v>0</v>
      </c>
      <c r="AO13" s="54">
        <f t="shared" si="21"/>
        <v>0</v>
      </c>
      <c r="AP13" s="54">
        <f t="shared" si="22"/>
        <v>0</v>
      </c>
      <c r="AQ13" s="54">
        <f t="shared" si="23"/>
        <v>0</v>
      </c>
      <c r="AR13" s="54"/>
      <c r="AS13" s="54">
        <f t="shared" si="85"/>
        <v>0</v>
      </c>
      <c r="AT13" s="56">
        <f t="shared" si="24"/>
        <v>0</v>
      </c>
      <c r="AU13" s="54">
        <f t="shared" si="25"/>
        <v>0</v>
      </c>
      <c r="AV13" s="54">
        <f t="shared" si="26"/>
        <v>0</v>
      </c>
      <c r="AW13" s="54">
        <f t="shared" si="27"/>
        <v>0</v>
      </c>
      <c r="AX13" s="54"/>
      <c r="AY13" s="54">
        <f t="shared" si="86"/>
        <v>0</v>
      </c>
      <c r="AZ13" s="56">
        <f t="shared" si="28"/>
        <v>0</v>
      </c>
      <c r="BA13" s="54">
        <f t="shared" si="29"/>
        <v>0</v>
      </c>
      <c r="BB13" s="54">
        <f t="shared" si="30"/>
        <v>0</v>
      </c>
      <c r="BC13" s="54">
        <f t="shared" si="31"/>
        <v>0</v>
      </c>
      <c r="BD13" s="54"/>
      <c r="BE13" s="54">
        <f t="shared" si="87"/>
        <v>0</v>
      </c>
      <c r="BF13" s="56">
        <f t="shared" si="32"/>
        <v>0</v>
      </c>
      <c r="BG13" s="54">
        <f t="shared" si="33"/>
        <v>0</v>
      </c>
      <c r="BH13" s="54">
        <f t="shared" si="34"/>
        <v>0</v>
      </c>
      <c r="BI13" s="54">
        <f t="shared" si="35"/>
        <v>0</v>
      </c>
      <c r="BJ13" s="55"/>
      <c r="BK13" s="54">
        <f t="shared" si="88"/>
        <v>0</v>
      </c>
      <c r="BL13" s="56">
        <f t="shared" si="36"/>
        <v>0</v>
      </c>
      <c r="BM13" s="54">
        <f t="shared" si="37"/>
        <v>0</v>
      </c>
      <c r="BN13" s="54">
        <f t="shared" si="38"/>
        <v>0</v>
      </c>
      <c r="BO13" s="54">
        <f t="shared" si="39"/>
        <v>0</v>
      </c>
      <c r="BP13" s="55"/>
      <c r="BQ13" s="54">
        <f t="shared" si="89"/>
        <v>0</v>
      </c>
      <c r="BR13" s="56">
        <f t="shared" si="40"/>
        <v>0</v>
      </c>
      <c r="BS13" s="54">
        <f t="shared" si="41"/>
        <v>0</v>
      </c>
      <c r="BT13" s="54">
        <f t="shared" si="42"/>
        <v>0</v>
      </c>
      <c r="BU13" s="54">
        <f t="shared" si="43"/>
        <v>0</v>
      </c>
      <c r="BV13" s="55"/>
      <c r="BW13" s="54">
        <f t="shared" si="90"/>
        <v>0</v>
      </c>
      <c r="BX13" s="56">
        <f t="shared" si="44"/>
        <v>0</v>
      </c>
      <c r="BY13" s="54">
        <f t="shared" si="45"/>
        <v>0</v>
      </c>
      <c r="BZ13" s="54">
        <f t="shared" si="46"/>
        <v>0</v>
      </c>
      <c r="CA13" s="54">
        <f t="shared" si="47"/>
        <v>0</v>
      </c>
      <c r="CB13" s="55"/>
      <c r="CC13" s="54">
        <f t="shared" si="91"/>
        <v>0</v>
      </c>
      <c r="CD13" s="56">
        <f t="shared" si="48"/>
        <v>0</v>
      </c>
      <c r="CE13" s="54">
        <f t="shared" si="49"/>
        <v>0</v>
      </c>
      <c r="CF13" s="54">
        <f t="shared" si="50"/>
        <v>0</v>
      </c>
      <c r="CG13" s="54">
        <f t="shared" si="51"/>
        <v>0</v>
      </c>
      <c r="CH13" s="55"/>
      <c r="CI13" s="54">
        <f t="shared" si="92"/>
        <v>0</v>
      </c>
      <c r="CJ13" s="56">
        <f t="shared" si="52"/>
        <v>0</v>
      </c>
      <c r="CK13" s="54">
        <f t="shared" si="53"/>
        <v>0</v>
      </c>
      <c r="CL13" s="54">
        <f t="shared" si="54"/>
        <v>0</v>
      </c>
      <c r="CM13" s="54">
        <f t="shared" si="55"/>
        <v>0</v>
      </c>
      <c r="CN13" s="55"/>
      <c r="CO13" s="54">
        <f t="shared" si="93"/>
        <v>0</v>
      </c>
      <c r="CP13" s="56">
        <f t="shared" si="56"/>
        <v>0</v>
      </c>
      <c r="CQ13" s="54">
        <f t="shared" si="57"/>
        <v>0</v>
      </c>
      <c r="CR13" s="54">
        <f t="shared" si="58"/>
        <v>0</v>
      </c>
      <c r="CS13" s="54">
        <f t="shared" si="59"/>
        <v>0</v>
      </c>
      <c r="CT13" s="55"/>
      <c r="CU13" s="54">
        <f t="shared" si="94"/>
        <v>0</v>
      </c>
      <c r="CV13" s="56">
        <f t="shared" si="60"/>
        <v>0</v>
      </c>
      <c r="CW13" s="54">
        <f t="shared" si="61"/>
        <v>0</v>
      </c>
      <c r="CX13" s="54">
        <f t="shared" si="62"/>
        <v>0</v>
      </c>
      <c r="CY13" s="54">
        <f t="shared" si="63"/>
        <v>0</v>
      </c>
      <c r="CZ13" s="55"/>
      <c r="DA13" s="54">
        <f t="shared" si="95"/>
        <v>0</v>
      </c>
      <c r="DB13" s="56">
        <f t="shared" si="64"/>
        <v>0</v>
      </c>
      <c r="DC13" s="54">
        <f t="shared" si="65"/>
        <v>0</v>
      </c>
      <c r="DD13" s="54">
        <f t="shared" si="66"/>
        <v>0</v>
      </c>
      <c r="DE13" s="54">
        <f t="shared" si="67"/>
        <v>0</v>
      </c>
      <c r="DF13" s="55"/>
      <c r="DG13" s="54">
        <f t="shared" si="96"/>
        <v>0</v>
      </c>
      <c r="DH13" s="56">
        <f t="shared" si="68"/>
        <v>0</v>
      </c>
      <c r="DI13" s="54">
        <f t="shared" si="69"/>
        <v>0</v>
      </c>
      <c r="DJ13" s="54">
        <f t="shared" si="70"/>
        <v>0</v>
      </c>
      <c r="DK13" s="54">
        <f t="shared" si="71"/>
        <v>0</v>
      </c>
      <c r="DL13" s="55"/>
      <c r="DM13" s="54">
        <f t="shared" si="97"/>
        <v>0</v>
      </c>
      <c r="DN13" s="56">
        <f t="shared" si="72"/>
        <v>0</v>
      </c>
      <c r="DO13" s="54">
        <f t="shared" si="73"/>
        <v>0</v>
      </c>
      <c r="DP13" s="54">
        <f t="shared" si="74"/>
        <v>0</v>
      </c>
      <c r="DQ13" s="54">
        <f t="shared" si="75"/>
        <v>0</v>
      </c>
      <c r="DR13" s="55"/>
      <c r="DS13" s="54">
        <f t="shared" si="98"/>
        <v>0</v>
      </c>
      <c r="DT13" s="56">
        <f t="shared" si="76"/>
        <v>0</v>
      </c>
      <c r="DU13" s="54">
        <f t="shared" si="77"/>
        <v>0</v>
      </c>
      <c r="DV13" s="54">
        <f t="shared" si="78"/>
        <v>0</v>
      </c>
      <c r="DW13" s="54">
        <f t="shared" si="79"/>
        <v>0</v>
      </c>
      <c r="DX13" s="55"/>
      <c r="DY13" s="55"/>
      <c r="DZ13" s="55"/>
      <c r="EA13" s="55"/>
      <c r="EB13" s="55"/>
    </row>
    <row r="14" spans="1:132" ht="12">
      <c r="A14" s="2">
        <v>42278</v>
      </c>
      <c r="C14" s="19"/>
      <c r="D14" s="19"/>
      <c r="E14" s="19">
        <f t="shared" si="0"/>
        <v>0</v>
      </c>
      <c r="F14" s="19"/>
      <c r="G14" s="19"/>
      <c r="H14" s="19"/>
      <c r="I14" s="54"/>
      <c r="J14" s="54">
        <f t="shared" si="1"/>
        <v>0</v>
      </c>
      <c r="K14" s="54">
        <f t="shared" si="2"/>
        <v>0</v>
      </c>
      <c r="L14" s="54">
        <f t="shared" si="3"/>
        <v>0</v>
      </c>
      <c r="M14" s="54">
        <f t="shared" si="3"/>
        <v>0</v>
      </c>
      <c r="N14" s="55"/>
      <c r="O14" s="54">
        <f t="shared" si="80"/>
        <v>0</v>
      </c>
      <c r="P14" s="56">
        <f t="shared" si="4"/>
        <v>0</v>
      </c>
      <c r="Q14" s="54">
        <f t="shared" si="5"/>
        <v>0</v>
      </c>
      <c r="R14" s="54">
        <f t="shared" si="6"/>
        <v>0</v>
      </c>
      <c r="S14" s="54">
        <f t="shared" si="7"/>
        <v>0</v>
      </c>
      <c r="T14" s="54"/>
      <c r="U14" s="54">
        <f t="shared" si="81"/>
        <v>0</v>
      </c>
      <c r="V14" s="56">
        <f t="shared" si="8"/>
        <v>0</v>
      </c>
      <c r="W14" s="54">
        <f t="shared" si="9"/>
        <v>0</v>
      </c>
      <c r="X14" s="54">
        <f t="shared" si="10"/>
        <v>0</v>
      </c>
      <c r="Y14" s="54">
        <f t="shared" si="11"/>
        <v>0</v>
      </c>
      <c r="Z14" s="54"/>
      <c r="AA14" s="54">
        <f t="shared" si="82"/>
        <v>0</v>
      </c>
      <c r="AB14" s="56">
        <f t="shared" si="12"/>
        <v>0</v>
      </c>
      <c r="AC14" s="54">
        <f t="shared" si="13"/>
        <v>0</v>
      </c>
      <c r="AD14" s="54">
        <f t="shared" si="14"/>
        <v>0</v>
      </c>
      <c r="AE14" s="54">
        <f t="shared" si="15"/>
        <v>0</v>
      </c>
      <c r="AF14" s="54"/>
      <c r="AG14" s="54">
        <f t="shared" si="83"/>
        <v>0</v>
      </c>
      <c r="AH14" s="56">
        <f t="shared" si="16"/>
        <v>0</v>
      </c>
      <c r="AI14" s="54">
        <f t="shared" si="17"/>
        <v>0</v>
      </c>
      <c r="AJ14" s="54">
        <f t="shared" si="18"/>
        <v>0</v>
      </c>
      <c r="AK14" s="54">
        <f t="shared" si="19"/>
        <v>0</v>
      </c>
      <c r="AL14" s="54"/>
      <c r="AM14" s="54">
        <f t="shared" si="84"/>
        <v>0</v>
      </c>
      <c r="AN14" s="56">
        <f t="shared" si="20"/>
        <v>0</v>
      </c>
      <c r="AO14" s="54">
        <f t="shared" si="21"/>
        <v>0</v>
      </c>
      <c r="AP14" s="54">
        <f t="shared" si="22"/>
        <v>0</v>
      </c>
      <c r="AQ14" s="54">
        <f t="shared" si="23"/>
        <v>0</v>
      </c>
      <c r="AR14" s="54"/>
      <c r="AS14" s="54">
        <f t="shared" si="85"/>
        <v>0</v>
      </c>
      <c r="AT14" s="56">
        <f t="shared" si="24"/>
        <v>0</v>
      </c>
      <c r="AU14" s="54">
        <f t="shared" si="25"/>
        <v>0</v>
      </c>
      <c r="AV14" s="54">
        <f t="shared" si="26"/>
        <v>0</v>
      </c>
      <c r="AW14" s="54">
        <f t="shared" si="27"/>
        <v>0</v>
      </c>
      <c r="AX14" s="54"/>
      <c r="AY14" s="54">
        <f t="shared" si="86"/>
        <v>0</v>
      </c>
      <c r="AZ14" s="56">
        <f t="shared" si="28"/>
        <v>0</v>
      </c>
      <c r="BA14" s="54">
        <f t="shared" si="29"/>
        <v>0</v>
      </c>
      <c r="BB14" s="54">
        <f t="shared" si="30"/>
        <v>0</v>
      </c>
      <c r="BC14" s="54">
        <f t="shared" si="31"/>
        <v>0</v>
      </c>
      <c r="BD14" s="54"/>
      <c r="BE14" s="54">
        <f t="shared" si="87"/>
        <v>0</v>
      </c>
      <c r="BF14" s="56">
        <f t="shared" si="32"/>
        <v>0</v>
      </c>
      <c r="BG14" s="54">
        <f t="shared" si="33"/>
        <v>0</v>
      </c>
      <c r="BH14" s="54">
        <f t="shared" si="34"/>
        <v>0</v>
      </c>
      <c r="BI14" s="54">
        <f t="shared" si="35"/>
        <v>0</v>
      </c>
      <c r="BJ14" s="55"/>
      <c r="BK14" s="54">
        <f t="shared" si="88"/>
        <v>0</v>
      </c>
      <c r="BL14" s="56">
        <f t="shared" si="36"/>
        <v>0</v>
      </c>
      <c r="BM14" s="54">
        <f t="shared" si="37"/>
        <v>0</v>
      </c>
      <c r="BN14" s="54">
        <f t="shared" si="38"/>
        <v>0</v>
      </c>
      <c r="BO14" s="54">
        <f t="shared" si="39"/>
        <v>0</v>
      </c>
      <c r="BP14" s="55"/>
      <c r="BQ14" s="54">
        <f t="shared" si="89"/>
        <v>0</v>
      </c>
      <c r="BR14" s="56">
        <f t="shared" si="40"/>
        <v>0</v>
      </c>
      <c r="BS14" s="54">
        <f t="shared" si="41"/>
        <v>0</v>
      </c>
      <c r="BT14" s="54">
        <f t="shared" si="42"/>
        <v>0</v>
      </c>
      <c r="BU14" s="54">
        <f t="shared" si="43"/>
        <v>0</v>
      </c>
      <c r="BV14" s="55"/>
      <c r="BW14" s="54">
        <f t="shared" si="90"/>
        <v>0</v>
      </c>
      <c r="BX14" s="56">
        <f t="shared" si="44"/>
        <v>0</v>
      </c>
      <c r="BY14" s="54">
        <f t="shared" si="45"/>
        <v>0</v>
      </c>
      <c r="BZ14" s="54">
        <f t="shared" si="46"/>
        <v>0</v>
      </c>
      <c r="CA14" s="54">
        <f t="shared" si="47"/>
        <v>0</v>
      </c>
      <c r="CB14" s="55"/>
      <c r="CC14" s="54">
        <f t="shared" si="91"/>
        <v>0</v>
      </c>
      <c r="CD14" s="56">
        <f t="shared" si="48"/>
        <v>0</v>
      </c>
      <c r="CE14" s="54">
        <f t="shared" si="49"/>
        <v>0</v>
      </c>
      <c r="CF14" s="54">
        <f t="shared" si="50"/>
        <v>0</v>
      </c>
      <c r="CG14" s="54">
        <f t="shared" si="51"/>
        <v>0</v>
      </c>
      <c r="CH14" s="55"/>
      <c r="CI14" s="54">
        <f t="shared" si="92"/>
        <v>0</v>
      </c>
      <c r="CJ14" s="56">
        <f t="shared" si="52"/>
        <v>0</v>
      </c>
      <c r="CK14" s="54">
        <f t="shared" si="53"/>
        <v>0</v>
      </c>
      <c r="CL14" s="54">
        <f t="shared" si="54"/>
        <v>0</v>
      </c>
      <c r="CM14" s="54">
        <f t="shared" si="55"/>
        <v>0</v>
      </c>
      <c r="CN14" s="55"/>
      <c r="CO14" s="54">
        <f t="shared" si="93"/>
        <v>0</v>
      </c>
      <c r="CP14" s="56">
        <f t="shared" si="56"/>
        <v>0</v>
      </c>
      <c r="CQ14" s="54">
        <f t="shared" si="57"/>
        <v>0</v>
      </c>
      <c r="CR14" s="54">
        <f t="shared" si="58"/>
        <v>0</v>
      </c>
      <c r="CS14" s="54">
        <f t="shared" si="59"/>
        <v>0</v>
      </c>
      <c r="CT14" s="55"/>
      <c r="CU14" s="54">
        <f t="shared" si="94"/>
        <v>0</v>
      </c>
      <c r="CV14" s="56">
        <f t="shared" si="60"/>
        <v>0</v>
      </c>
      <c r="CW14" s="54">
        <f t="shared" si="61"/>
        <v>0</v>
      </c>
      <c r="CX14" s="54">
        <f t="shared" si="62"/>
        <v>0</v>
      </c>
      <c r="CY14" s="54">
        <f t="shared" si="63"/>
        <v>0</v>
      </c>
      <c r="CZ14" s="55"/>
      <c r="DA14" s="54">
        <f t="shared" si="95"/>
        <v>0</v>
      </c>
      <c r="DB14" s="56">
        <f t="shared" si="64"/>
        <v>0</v>
      </c>
      <c r="DC14" s="54">
        <f t="shared" si="65"/>
        <v>0</v>
      </c>
      <c r="DD14" s="54">
        <f t="shared" si="66"/>
        <v>0</v>
      </c>
      <c r="DE14" s="54">
        <f t="shared" si="67"/>
        <v>0</v>
      </c>
      <c r="DF14" s="55"/>
      <c r="DG14" s="54">
        <f t="shared" si="96"/>
        <v>0</v>
      </c>
      <c r="DH14" s="56">
        <f t="shared" si="68"/>
        <v>0</v>
      </c>
      <c r="DI14" s="54">
        <f t="shared" si="69"/>
        <v>0</v>
      </c>
      <c r="DJ14" s="54">
        <f t="shared" si="70"/>
        <v>0</v>
      </c>
      <c r="DK14" s="54">
        <f t="shared" si="71"/>
        <v>0</v>
      </c>
      <c r="DL14" s="55"/>
      <c r="DM14" s="54">
        <f t="shared" si="97"/>
        <v>0</v>
      </c>
      <c r="DN14" s="56">
        <f t="shared" si="72"/>
        <v>0</v>
      </c>
      <c r="DO14" s="54">
        <f t="shared" si="73"/>
        <v>0</v>
      </c>
      <c r="DP14" s="54">
        <f t="shared" si="74"/>
        <v>0</v>
      </c>
      <c r="DQ14" s="54">
        <f t="shared" si="75"/>
        <v>0</v>
      </c>
      <c r="DR14" s="55"/>
      <c r="DS14" s="54">
        <f t="shared" si="98"/>
        <v>0</v>
      </c>
      <c r="DT14" s="56">
        <f t="shared" si="76"/>
        <v>0</v>
      </c>
      <c r="DU14" s="54">
        <f t="shared" si="77"/>
        <v>0</v>
      </c>
      <c r="DV14" s="54">
        <f t="shared" si="78"/>
        <v>0</v>
      </c>
      <c r="DW14" s="54">
        <f t="shared" si="79"/>
        <v>0</v>
      </c>
      <c r="DX14" s="55"/>
      <c r="DY14" s="55"/>
      <c r="DZ14" s="55"/>
      <c r="EA14" s="55"/>
      <c r="EB14" s="55"/>
    </row>
    <row r="15" spans="1:132" ht="12">
      <c r="A15" s="2">
        <v>42461</v>
      </c>
      <c r="C15" s="19"/>
      <c r="D15" s="19"/>
      <c r="E15" s="19">
        <f t="shared" si="0"/>
        <v>0</v>
      </c>
      <c r="F15" s="19"/>
      <c r="G15" s="19"/>
      <c r="H15" s="19"/>
      <c r="I15" s="54">
        <f>O15+U15+AA15+AG15+AM15+AS15+AY15+BE15+BK15+BQ15+BW15+CC15+CI15+CO15+CU15+DA15+DG15+DM15+DS15</f>
        <v>0</v>
      </c>
      <c r="J15" s="54">
        <f t="shared" si="1"/>
        <v>0</v>
      </c>
      <c r="K15" s="54">
        <f t="shared" si="2"/>
        <v>0</v>
      </c>
      <c r="L15" s="54">
        <f t="shared" si="3"/>
        <v>0</v>
      </c>
      <c r="M15" s="54">
        <f t="shared" si="3"/>
        <v>0</v>
      </c>
      <c r="N15" s="55"/>
      <c r="O15" s="54">
        <f t="shared" si="80"/>
        <v>0</v>
      </c>
      <c r="P15" s="56">
        <f t="shared" si="4"/>
        <v>0</v>
      </c>
      <c r="Q15" s="54">
        <f t="shared" si="5"/>
        <v>0</v>
      </c>
      <c r="R15" s="54">
        <f t="shared" si="6"/>
        <v>0</v>
      </c>
      <c r="S15" s="54">
        <f t="shared" si="7"/>
        <v>0</v>
      </c>
      <c r="T15" s="54"/>
      <c r="U15" s="54">
        <f t="shared" si="81"/>
        <v>0</v>
      </c>
      <c r="V15" s="56">
        <f t="shared" si="8"/>
        <v>0</v>
      </c>
      <c r="W15" s="54">
        <f t="shared" si="9"/>
        <v>0</v>
      </c>
      <c r="X15" s="54">
        <f t="shared" si="10"/>
        <v>0</v>
      </c>
      <c r="Y15" s="54">
        <f t="shared" si="11"/>
        <v>0</v>
      </c>
      <c r="Z15" s="54"/>
      <c r="AA15" s="54">
        <f t="shared" si="82"/>
        <v>0</v>
      </c>
      <c r="AB15" s="56">
        <f t="shared" si="12"/>
        <v>0</v>
      </c>
      <c r="AC15" s="54">
        <f t="shared" si="13"/>
        <v>0</v>
      </c>
      <c r="AD15" s="54">
        <f t="shared" si="14"/>
        <v>0</v>
      </c>
      <c r="AE15" s="54">
        <f t="shared" si="15"/>
        <v>0</v>
      </c>
      <c r="AF15" s="54"/>
      <c r="AG15" s="54">
        <f t="shared" si="83"/>
        <v>0</v>
      </c>
      <c r="AH15" s="56">
        <f t="shared" si="16"/>
        <v>0</v>
      </c>
      <c r="AI15" s="54">
        <f t="shared" si="17"/>
        <v>0</v>
      </c>
      <c r="AJ15" s="54">
        <f t="shared" si="18"/>
        <v>0</v>
      </c>
      <c r="AK15" s="54">
        <f t="shared" si="19"/>
        <v>0</v>
      </c>
      <c r="AL15" s="54"/>
      <c r="AM15" s="54">
        <f t="shared" si="84"/>
        <v>0</v>
      </c>
      <c r="AN15" s="56">
        <f t="shared" si="20"/>
        <v>0</v>
      </c>
      <c r="AO15" s="54">
        <f t="shared" si="21"/>
        <v>0</v>
      </c>
      <c r="AP15" s="54">
        <f t="shared" si="22"/>
        <v>0</v>
      </c>
      <c r="AQ15" s="54">
        <f t="shared" si="23"/>
        <v>0</v>
      </c>
      <c r="AR15" s="54"/>
      <c r="AS15" s="54">
        <f t="shared" si="85"/>
        <v>0</v>
      </c>
      <c r="AT15" s="56">
        <f t="shared" si="24"/>
        <v>0</v>
      </c>
      <c r="AU15" s="54">
        <f t="shared" si="25"/>
        <v>0</v>
      </c>
      <c r="AV15" s="54">
        <f t="shared" si="26"/>
        <v>0</v>
      </c>
      <c r="AW15" s="54">
        <f t="shared" si="27"/>
        <v>0</v>
      </c>
      <c r="AX15" s="54"/>
      <c r="AY15" s="54">
        <f t="shared" si="86"/>
        <v>0</v>
      </c>
      <c r="AZ15" s="56">
        <f t="shared" si="28"/>
        <v>0</v>
      </c>
      <c r="BA15" s="54">
        <f t="shared" si="29"/>
        <v>0</v>
      </c>
      <c r="BB15" s="54">
        <f t="shared" si="30"/>
        <v>0</v>
      </c>
      <c r="BC15" s="54">
        <f t="shared" si="31"/>
        <v>0</v>
      </c>
      <c r="BD15" s="54"/>
      <c r="BE15" s="54">
        <f t="shared" si="87"/>
        <v>0</v>
      </c>
      <c r="BF15" s="56">
        <f t="shared" si="32"/>
        <v>0</v>
      </c>
      <c r="BG15" s="54">
        <f t="shared" si="33"/>
        <v>0</v>
      </c>
      <c r="BH15" s="54">
        <f t="shared" si="34"/>
        <v>0</v>
      </c>
      <c r="BI15" s="54">
        <f t="shared" si="35"/>
        <v>0</v>
      </c>
      <c r="BJ15" s="55"/>
      <c r="BK15" s="54">
        <f t="shared" si="88"/>
        <v>0</v>
      </c>
      <c r="BL15" s="56">
        <f t="shared" si="36"/>
        <v>0</v>
      </c>
      <c r="BM15" s="54">
        <f t="shared" si="37"/>
        <v>0</v>
      </c>
      <c r="BN15" s="54">
        <f t="shared" si="38"/>
        <v>0</v>
      </c>
      <c r="BO15" s="54">
        <f t="shared" si="39"/>
        <v>0</v>
      </c>
      <c r="BP15" s="55"/>
      <c r="BQ15" s="54">
        <f t="shared" si="89"/>
        <v>0</v>
      </c>
      <c r="BR15" s="56">
        <f t="shared" si="40"/>
        <v>0</v>
      </c>
      <c r="BS15" s="54">
        <f t="shared" si="41"/>
        <v>0</v>
      </c>
      <c r="BT15" s="54">
        <f t="shared" si="42"/>
        <v>0</v>
      </c>
      <c r="BU15" s="54">
        <f t="shared" si="43"/>
        <v>0</v>
      </c>
      <c r="BV15" s="55"/>
      <c r="BW15" s="54">
        <f t="shared" si="90"/>
        <v>0</v>
      </c>
      <c r="BX15" s="56">
        <f t="shared" si="44"/>
        <v>0</v>
      </c>
      <c r="BY15" s="54">
        <f t="shared" si="45"/>
        <v>0</v>
      </c>
      <c r="BZ15" s="54">
        <f t="shared" si="46"/>
        <v>0</v>
      </c>
      <c r="CA15" s="54">
        <f t="shared" si="47"/>
        <v>0</v>
      </c>
      <c r="CB15" s="55"/>
      <c r="CC15" s="54">
        <f t="shared" si="91"/>
        <v>0</v>
      </c>
      <c r="CD15" s="56">
        <f t="shared" si="48"/>
        <v>0</v>
      </c>
      <c r="CE15" s="54">
        <f t="shared" si="49"/>
        <v>0</v>
      </c>
      <c r="CF15" s="54">
        <f t="shared" si="50"/>
        <v>0</v>
      </c>
      <c r="CG15" s="54">
        <f t="shared" si="51"/>
        <v>0</v>
      </c>
      <c r="CH15" s="55"/>
      <c r="CI15" s="54">
        <f t="shared" si="92"/>
        <v>0</v>
      </c>
      <c r="CJ15" s="56">
        <f t="shared" si="52"/>
        <v>0</v>
      </c>
      <c r="CK15" s="54">
        <f t="shared" si="53"/>
        <v>0</v>
      </c>
      <c r="CL15" s="54">
        <f t="shared" si="54"/>
        <v>0</v>
      </c>
      <c r="CM15" s="54">
        <f t="shared" si="55"/>
        <v>0</v>
      </c>
      <c r="CN15" s="55"/>
      <c r="CO15" s="54">
        <f t="shared" si="93"/>
        <v>0</v>
      </c>
      <c r="CP15" s="56">
        <f t="shared" si="56"/>
        <v>0</v>
      </c>
      <c r="CQ15" s="54">
        <f t="shared" si="57"/>
        <v>0</v>
      </c>
      <c r="CR15" s="54">
        <f t="shared" si="58"/>
        <v>0</v>
      </c>
      <c r="CS15" s="54">
        <f t="shared" si="59"/>
        <v>0</v>
      </c>
      <c r="CT15" s="55"/>
      <c r="CU15" s="54">
        <f t="shared" si="94"/>
        <v>0</v>
      </c>
      <c r="CV15" s="56">
        <f t="shared" si="60"/>
        <v>0</v>
      </c>
      <c r="CW15" s="54">
        <f t="shared" si="61"/>
        <v>0</v>
      </c>
      <c r="CX15" s="54">
        <f t="shared" si="62"/>
        <v>0</v>
      </c>
      <c r="CY15" s="54">
        <f t="shared" si="63"/>
        <v>0</v>
      </c>
      <c r="CZ15" s="55"/>
      <c r="DA15" s="54">
        <f t="shared" si="95"/>
        <v>0</v>
      </c>
      <c r="DB15" s="56">
        <f t="shared" si="64"/>
        <v>0</v>
      </c>
      <c r="DC15" s="54">
        <f t="shared" si="65"/>
        <v>0</v>
      </c>
      <c r="DD15" s="54">
        <f t="shared" si="66"/>
        <v>0</v>
      </c>
      <c r="DE15" s="54">
        <f t="shared" si="67"/>
        <v>0</v>
      </c>
      <c r="DF15" s="55"/>
      <c r="DG15" s="54">
        <f t="shared" si="96"/>
        <v>0</v>
      </c>
      <c r="DH15" s="56">
        <f t="shared" si="68"/>
        <v>0</v>
      </c>
      <c r="DI15" s="54">
        <f t="shared" si="69"/>
        <v>0</v>
      </c>
      <c r="DJ15" s="54">
        <f t="shared" si="70"/>
        <v>0</v>
      </c>
      <c r="DK15" s="54">
        <f t="shared" si="71"/>
        <v>0</v>
      </c>
      <c r="DL15" s="55"/>
      <c r="DM15" s="54">
        <f t="shared" si="97"/>
        <v>0</v>
      </c>
      <c r="DN15" s="56">
        <f t="shared" si="72"/>
        <v>0</v>
      </c>
      <c r="DO15" s="54">
        <f t="shared" si="73"/>
        <v>0</v>
      </c>
      <c r="DP15" s="54">
        <f t="shared" si="74"/>
        <v>0</v>
      </c>
      <c r="DQ15" s="54">
        <f t="shared" si="75"/>
        <v>0</v>
      </c>
      <c r="DR15" s="55"/>
      <c r="DS15" s="54">
        <f t="shared" si="98"/>
        <v>0</v>
      </c>
      <c r="DT15" s="56">
        <f t="shared" si="76"/>
        <v>0</v>
      </c>
      <c r="DU15" s="54">
        <f t="shared" si="77"/>
        <v>0</v>
      </c>
      <c r="DV15" s="54">
        <f t="shared" si="78"/>
        <v>0</v>
      </c>
      <c r="DW15" s="54">
        <f t="shared" si="79"/>
        <v>0</v>
      </c>
      <c r="DX15" s="55"/>
      <c r="DY15" s="55"/>
      <c r="DZ15" s="55"/>
      <c r="EA15" s="55"/>
      <c r="EB15" s="55"/>
    </row>
    <row r="16" spans="1:132" ht="12">
      <c r="A16" s="2">
        <v>42644</v>
      </c>
      <c r="C16" s="19"/>
      <c r="D16" s="19"/>
      <c r="E16" s="19">
        <f t="shared" si="0"/>
        <v>0</v>
      </c>
      <c r="F16" s="19"/>
      <c r="G16" s="19"/>
      <c r="H16" s="19"/>
      <c r="I16" s="54"/>
      <c r="J16" s="54">
        <f t="shared" si="1"/>
        <v>0</v>
      </c>
      <c r="K16" s="54">
        <f t="shared" si="2"/>
        <v>0</v>
      </c>
      <c r="L16" s="54">
        <f t="shared" si="3"/>
        <v>0</v>
      </c>
      <c r="M16" s="54">
        <f t="shared" si="3"/>
        <v>0</v>
      </c>
      <c r="N16" s="55"/>
      <c r="O16" s="54">
        <f t="shared" si="80"/>
        <v>0</v>
      </c>
      <c r="P16" s="56">
        <f t="shared" si="4"/>
        <v>0</v>
      </c>
      <c r="Q16" s="54">
        <f t="shared" si="5"/>
        <v>0</v>
      </c>
      <c r="R16" s="54">
        <f t="shared" si="6"/>
        <v>0</v>
      </c>
      <c r="S16" s="54">
        <f t="shared" si="7"/>
        <v>0</v>
      </c>
      <c r="T16" s="54"/>
      <c r="U16" s="54">
        <f t="shared" si="81"/>
        <v>0</v>
      </c>
      <c r="V16" s="56">
        <f t="shared" si="8"/>
        <v>0</v>
      </c>
      <c r="W16" s="54">
        <f t="shared" si="9"/>
        <v>0</v>
      </c>
      <c r="X16" s="54">
        <f t="shared" si="10"/>
        <v>0</v>
      </c>
      <c r="Y16" s="54">
        <f t="shared" si="11"/>
        <v>0</v>
      </c>
      <c r="Z16" s="54"/>
      <c r="AA16" s="54">
        <f t="shared" si="82"/>
        <v>0</v>
      </c>
      <c r="AB16" s="56">
        <f t="shared" si="12"/>
        <v>0</v>
      </c>
      <c r="AC16" s="54">
        <f t="shared" si="13"/>
        <v>0</v>
      </c>
      <c r="AD16" s="54">
        <f t="shared" si="14"/>
        <v>0</v>
      </c>
      <c r="AE16" s="54">
        <f t="shared" si="15"/>
        <v>0</v>
      </c>
      <c r="AF16" s="54"/>
      <c r="AG16" s="54">
        <f t="shared" si="83"/>
        <v>0</v>
      </c>
      <c r="AH16" s="56">
        <f t="shared" si="16"/>
        <v>0</v>
      </c>
      <c r="AI16" s="54">
        <f t="shared" si="17"/>
        <v>0</v>
      </c>
      <c r="AJ16" s="54">
        <f t="shared" si="18"/>
        <v>0</v>
      </c>
      <c r="AK16" s="54">
        <f t="shared" si="19"/>
        <v>0</v>
      </c>
      <c r="AL16" s="54"/>
      <c r="AM16" s="54">
        <f t="shared" si="84"/>
        <v>0</v>
      </c>
      <c r="AN16" s="56">
        <f t="shared" si="20"/>
        <v>0</v>
      </c>
      <c r="AO16" s="54">
        <f t="shared" si="21"/>
        <v>0</v>
      </c>
      <c r="AP16" s="54">
        <f t="shared" si="22"/>
        <v>0</v>
      </c>
      <c r="AQ16" s="54">
        <f t="shared" si="23"/>
        <v>0</v>
      </c>
      <c r="AR16" s="54"/>
      <c r="AS16" s="54">
        <f t="shared" si="85"/>
        <v>0</v>
      </c>
      <c r="AT16" s="56">
        <f t="shared" si="24"/>
        <v>0</v>
      </c>
      <c r="AU16" s="54">
        <f t="shared" si="25"/>
        <v>0</v>
      </c>
      <c r="AV16" s="54">
        <f t="shared" si="26"/>
        <v>0</v>
      </c>
      <c r="AW16" s="54">
        <f t="shared" si="27"/>
        <v>0</v>
      </c>
      <c r="AX16" s="54"/>
      <c r="AY16" s="54">
        <f t="shared" si="86"/>
        <v>0</v>
      </c>
      <c r="AZ16" s="56">
        <f t="shared" si="28"/>
        <v>0</v>
      </c>
      <c r="BA16" s="54">
        <f t="shared" si="29"/>
        <v>0</v>
      </c>
      <c r="BB16" s="54">
        <f t="shared" si="30"/>
        <v>0</v>
      </c>
      <c r="BC16" s="54">
        <f t="shared" si="31"/>
        <v>0</v>
      </c>
      <c r="BD16" s="54"/>
      <c r="BE16" s="54">
        <f t="shared" si="87"/>
        <v>0</v>
      </c>
      <c r="BF16" s="56">
        <f t="shared" si="32"/>
        <v>0</v>
      </c>
      <c r="BG16" s="54">
        <f t="shared" si="33"/>
        <v>0</v>
      </c>
      <c r="BH16" s="54">
        <f t="shared" si="34"/>
        <v>0</v>
      </c>
      <c r="BI16" s="54">
        <f t="shared" si="35"/>
        <v>0</v>
      </c>
      <c r="BJ16" s="55"/>
      <c r="BK16" s="54">
        <f t="shared" si="88"/>
        <v>0</v>
      </c>
      <c r="BL16" s="56">
        <f t="shared" si="36"/>
        <v>0</v>
      </c>
      <c r="BM16" s="54">
        <f t="shared" si="37"/>
        <v>0</v>
      </c>
      <c r="BN16" s="54">
        <f t="shared" si="38"/>
        <v>0</v>
      </c>
      <c r="BO16" s="54">
        <f t="shared" si="39"/>
        <v>0</v>
      </c>
      <c r="BP16" s="55"/>
      <c r="BQ16" s="54">
        <f t="shared" si="89"/>
        <v>0</v>
      </c>
      <c r="BR16" s="56">
        <f t="shared" si="40"/>
        <v>0</v>
      </c>
      <c r="BS16" s="54">
        <f t="shared" si="41"/>
        <v>0</v>
      </c>
      <c r="BT16" s="54">
        <f t="shared" si="42"/>
        <v>0</v>
      </c>
      <c r="BU16" s="54">
        <f t="shared" si="43"/>
        <v>0</v>
      </c>
      <c r="BV16" s="55"/>
      <c r="BW16" s="54">
        <f t="shared" si="90"/>
        <v>0</v>
      </c>
      <c r="BX16" s="56">
        <f t="shared" si="44"/>
        <v>0</v>
      </c>
      <c r="BY16" s="54">
        <f t="shared" si="45"/>
        <v>0</v>
      </c>
      <c r="BZ16" s="54">
        <f t="shared" si="46"/>
        <v>0</v>
      </c>
      <c r="CA16" s="54">
        <f t="shared" si="47"/>
        <v>0</v>
      </c>
      <c r="CB16" s="55"/>
      <c r="CC16" s="54">
        <f t="shared" si="91"/>
        <v>0</v>
      </c>
      <c r="CD16" s="56">
        <f t="shared" si="48"/>
        <v>0</v>
      </c>
      <c r="CE16" s="54">
        <f t="shared" si="49"/>
        <v>0</v>
      </c>
      <c r="CF16" s="54">
        <f t="shared" si="50"/>
        <v>0</v>
      </c>
      <c r="CG16" s="54">
        <f t="shared" si="51"/>
        <v>0</v>
      </c>
      <c r="CH16" s="55"/>
      <c r="CI16" s="54">
        <f t="shared" si="92"/>
        <v>0</v>
      </c>
      <c r="CJ16" s="56">
        <f t="shared" si="52"/>
        <v>0</v>
      </c>
      <c r="CK16" s="54">
        <f t="shared" si="53"/>
        <v>0</v>
      </c>
      <c r="CL16" s="54">
        <f t="shared" si="54"/>
        <v>0</v>
      </c>
      <c r="CM16" s="54">
        <f t="shared" si="55"/>
        <v>0</v>
      </c>
      <c r="CN16" s="55"/>
      <c r="CO16" s="54">
        <f t="shared" si="93"/>
        <v>0</v>
      </c>
      <c r="CP16" s="56">
        <f t="shared" si="56"/>
        <v>0</v>
      </c>
      <c r="CQ16" s="54">
        <f t="shared" si="57"/>
        <v>0</v>
      </c>
      <c r="CR16" s="54">
        <f t="shared" si="58"/>
        <v>0</v>
      </c>
      <c r="CS16" s="54">
        <f t="shared" si="59"/>
        <v>0</v>
      </c>
      <c r="CT16" s="55"/>
      <c r="CU16" s="54">
        <f t="shared" si="94"/>
        <v>0</v>
      </c>
      <c r="CV16" s="56">
        <f t="shared" si="60"/>
        <v>0</v>
      </c>
      <c r="CW16" s="54">
        <f t="shared" si="61"/>
        <v>0</v>
      </c>
      <c r="CX16" s="54">
        <f t="shared" si="62"/>
        <v>0</v>
      </c>
      <c r="CY16" s="54">
        <f t="shared" si="63"/>
        <v>0</v>
      </c>
      <c r="CZ16" s="55"/>
      <c r="DA16" s="54">
        <f t="shared" si="95"/>
        <v>0</v>
      </c>
      <c r="DB16" s="56">
        <f t="shared" si="64"/>
        <v>0</v>
      </c>
      <c r="DC16" s="54">
        <f t="shared" si="65"/>
        <v>0</v>
      </c>
      <c r="DD16" s="54">
        <f t="shared" si="66"/>
        <v>0</v>
      </c>
      <c r="DE16" s="54">
        <f t="shared" si="67"/>
        <v>0</v>
      </c>
      <c r="DF16" s="55"/>
      <c r="DG16" s="54">
        <f t="shared" si="96"/>
        <v>0</v>
      </c>
      <c r="DH16" s="56">
        <f t="shared" si="68"/>
        <v>0</v>
      </c>
      <c r="DI16" s="54">
        <f t="shared" si="69"/>
        <v>0</v>
      </c>
      <c r="DJ16" s="54">
        <f t="shared" si="70"/>
        <v>0</v>
      </c>
      <c r="DK16" s="54">
        <f t="shared" si="71"/>
        <v>0</v>
      </c>
      <c r="DL16" s="55"/>
      <c r="DM16" s="54">
        <f t="shared" si="97"/>
        <v>0</v>
      </c>
      <c r="DN16" s="56">
        <f t="shared" si="72"/>
        <v>0</v>
      </c>
      <c r="DO16" s="54">
        <f t="shared" si="73"/>
        <v>0</v>
      </c>
      <c r="DP16" s="54">
        <f t="shared" si="74"/>
        <v>0</v>
      </c>
      <c r="DQ16" s="54">
        <f t="shared" si="75"/>
        <v>0</v>
      </c>
      <c r="DR16" s="55"/>
      <c r="DS16" s="54">
        <f t="shared" si="98"/>
        <v>0</v>
      </c>
      <c r="DT16" s="56">
        <f t="shared" si="76"/>
        <v>0</v>
      </c>
      <c r="DU16" s="54">
        <f t="shared" si="77"/>
        <v>0</v>
      </c>
      <c r="DV16" s="54">
        <f t="shared" si="78"/>
        <v>0</v>
      </c>
      <c r="DW16" s="54">
        <f t="shared" si="79"/>
        <v>0</v>
      </c>
      <c r="DX16" s="55"/>
      <c r="DY16" s="55"/>
      <c r="DZ16" s="55"/>
      <c r="EA16" s="55"/>
      <c r="EB16" s="55"/>
    </row>
    <row r="17" spans="1:132" ht="12">
      <c r="A17" s="2">
        <v>42826</v>
      </c>
      <c r="C17" s="19"/>
      <c r="D17" s="19"/>
      <c r="E17" s="19">
        <f t="shared" si="0"/>
        <v>0</v>
      </c>
      <c r="F17" s="19"/>
      <c r="G17" s="19"/>
      <c r="H17" s="19"/>
      <c r="I17" s="54">
        <f>O17+U17+AA17+AG17+AM17+AS17+AY17+BE17+BK17+BQ17+BW17+CC17+CI17+CO17+CU17+DA17+DG17+DM17+DS17</f>
        <v>0</v>
      </c>
      <c r="J17" s="54">
        <f t="shared" si="1"/>
        <v>0</v>
      </c>
      <c r="K17" s="54">
        <f t="shared" si="2"/>
        <v>0</v>
      </c>
      <c r="L17" s="54">
        <f t="shared" si="3"/>
        <v>0</v>
      </c>
      <c r="M17" s="54">
        <f t="shared" si="3"/>
        <v>0</v>
      </c>
      <c r="N17" s="55"/>
      <c r="O17" s="54">
        <f t="shared" si="80"/>
        <v>0</v>
      </c>
      <c r="P17" s="56">
        <f t="shared" si="4"/>
        <v>0</v>
      </c>
      <c r="Q17" s="54">
        <f t="shared" si="5"/>
        <v>0</v>
      </c>
      <c r="R17" s="54">
        <f t="shared" si="6"/>
        <v>0</v>
      </c>
      <c r="S17" s="54">
        <f t="shared" si="7"/>
        <v>0</v>
      </c>
      <c r="T17" s="54"/>
      <c r="U17" s="54">
        <f t="shared" si="81"/>
        <v>0</v>
      </c>
      <c r="V17" s="56">
        <f t="shared" si="8"/>
        <v>0</v>
      </c>
      <c r="W17" s="54">
        <f t="shared" si="9"/>
        <v>0</v>
      </c>
      <c r="X17" s="54">
        <f t="shared" si="10"/>
        <v>0</v>
      </c>
      <c r="Y17" s="54">
        <f t="shared" si="11"/>
        <v>0</v>
      </c>
      <c r="Z17" s="54"/>
      <c r="AA17" s="54">
        <f t="shared" si="82"/>
        <v>0</v>
      </c>
      <c r="AB17" s="56">
        <f t="shared" si="12"/>
        <v>0</v>
      </c>
      <c r="AC17" s="54">
        <f t="shared" si="13"/>
        <v>0</v>
      </c>
      <c r="AD17" s="54">
        <f t="shared" si="14"/>
        <v>0</v>
      </c>
      <c r="AE17" s="54">
        <f t="shared" si="15"/>
        <v>0</v>
      </c>
      <c r="AF17" s="54"/>
      <c r="AG17" s="54">
        <f t="shared" si="83"/>
        <v>0</v>
      </c>
      <c r="AH17" s="56">
        <f t="shared" si="16"/>
        <v>0</v>
      </c>
      <c r="AI17" s="54">
        <f t="shared" si="17"/>
        <v>0</v>
      </c>
      <c r="AJ17" s="54">
        <f t="shared" si="18"/>
        <v>0</v>
      </c>
      <c r="AK17" s="54">
        <f t="shared" si="19"/>
        <v>0</v>
      </c>
      <c r="AL17" s="54"/>
      <c r="AM17" s="54">
        <f t="shared" si="84"/>
        <v>0</v>
      </c>
      <c r="AN17" s="56">
        <f t="shared" si="20"/>
        <v>0</v>
      </c>
      <c r="AO17" s="54">
        <f t="shared" si="21"/>
        <v>0</v>
      </c>
      <c r="AP17" s="54">
        <f t="shared" si="22"/>
        <v>0</v>
      </c>
      <c r="AQ17" s="54">
        <f t="shared" si="23"/>
        <v>0</v>
      </c>
      <c r="AR17" s="54"/>
      <c r="AS17" s="54">
        <f t="shared" si="85"/>
        <v>0</v>
      </c>
      <c r="AT17" s="56">
        <f t="shared" si="24"/>
        <v>0</v>
      </c>
      <c r="AU17" s="54">
        <f t="shared" si="25"/>
        <v>0</v>
      </c>
      <c r="AV17" s="54">
        <f t="shared" si="26"/>
        <v>0</v>
      </c>
      <c r="AW17" s="54">
        <f t="shared" si="27"/>
        <v>0</v>
      </c>
      <c r="AX17" s="54"/>
      <c r="AY17" s="54">
        <f t="shared" si="86"/>
        <v>0</v>
      </c>
      <c r="AZ17" s="56">
        <f t="shared" si="28"/>
        <v>0</v>
      </c>
      <c r="BA17" s="54">
        <f t="shared" si="29"/>
        <v>0</v>
      </c>
      <c r="BB17" s="54">
        <f t="shared" si="30"/>
        <v>0</v>
      </c>
      <c r="BC17" s="54">
        <f t="shared" si="31"/>
        <v>0</v>
      </c>
      <c r="BD17" s="54"/>
      <c r="BE17" s="54">
        <f t="shared" si="87"/>
        <v>0</v>
      </c>
      <c r="BF17" s="56">
        <f t="shared" si="32"/>
        <v>0</v>
      </c>
      <c r="BG17" s="54">
        <f t="shared" si="33"/>
        <v>0</v>
      </c>
      <c r="BH17" s="54">
        <f t="shared" si="34"/>
        <v>0</v>
      </c>
      <c r="BI17" s="54">
        <f t="shared" si="35"/>
        <v>0</v>
      </c>
      <c r="BJ17" s="55"/>
      <c r="BK17" s="54">
        <f t="shared" si="88"/>
        <v>0</v>
      </c>
      <c r="BL17" s="56">
        <f t="shared" si="36"/>
        <v>0</v>
      </c>
      <c r="BM17" s="54">
        <f t="shared" si="37"/>
        <v>0</v>
      </c>
      <c r="BN17" s="54">
        <f t="shared" si="38"/>
        <v>0</v>
      </c>
      <c r="BO17" s="54">
        <f t="shared" si="39"/>
        <v>0</v>
      </c>
      <c r="BP17" s="55"/>
      <c r="BQ17" s="54">
        <f t="shared" si="89"/>
        <v>0</v>
      </c>
      <c r="BR17" s="56">
        <f t="shared" si="40"/>
        <v>0</v>
      </c>
      <c r="BS17" s="54">
        <f t="shared" si="41"/>
        <v>0</v>
      </c>
      <c r="BT17" s="54">
        <f t="shared" si="42"/>
        <v>0</v>
      </c>
      <c r="BU17" s="54">
        <f t="shared" si="43"/>
        <v>0</v>
      </c>
      <c r="BV17" s="55"/>
      <c r="BW17" s="54">
        <f t="shared" si="90"/>
        <v>0</v>
      </c>
      <c r="BX17" s="56">
        <f t="shared" si="44"/>
        <v>0</v>
      </c>
      <c r="BY17" s="54">
        <f t="shared" si="45"/>
        <v>0</v>
      </c>
      <c r="BZ17" s="54">
        <f t="shared" si="46"/>
        <v>0</v>
      </c>
      <c r="CA17" s="54">
        <f t="shared" si="47"/>
        <v>0</v>
      </c>
      <c r="CB17" s="55"/>
      <c r="CC17" s="54">
        <f t="shared" si="91"/>
        <v>0</v>
      </c>
      <c r="CD17" s="56">
        <f t="shared" si="48"/>
        <v>0</v>
      </c>
      <c r="CE17" s="54">
        <f t="shared" si="49"/>
        <v>0</v>
      </c>
      <c r="CF17" s="54">
        <f t="shared" si="50"/>
        <v>0</v>
      </c>
      <c r="CG17" s="54">
        <f t="shared" si="51"/>
        <v>0</v>
      </c>
      <c r="CH17" s="55"/>
      <c r="CI17" s="54">
        <f t="shared" si="92"/>
        <v>0</v>
      </c>
      <c r="CJ17" s="56">
        <f t="shared" si="52"/>
        <v>0</v>
      </c>
      <c r="CK17" s="54">
        <f t="shared" si="53"/>
        <v>0</v>
      </c>
      <c r="CL17" s="54">
        <f t="shared" si="54"/>
        <v>0</v>
      </c>
      <c r="CM17" s="54">
        <f t="shared" si="55"/>
        <v>0</v>
      </c>
      <c r="CN17" s="55"/>
      <c r="CO17" s="54">
        <f t="shared" si="93"/>
        <v>0</v>
      </c>
      <c r="CP17" s="56">
        <f t="shared" si="56"/>
        <v>0</v>
      </c>
      <c r="CQ17" s="54">
        <f t="shared" si="57"/>
        <v>0</v>
      </c>
      <c r="CR17" s="54">
        <f t="shared" si="58"/>
        <v>0</v>
      </c>
      <c r="CS17" s="54">
        <f t="shared" si="59"/>
        <v>0</v>
      </c>
      <c r="CT17" s="55"/>
      <c r="CU17" s="54">
        <f t="shared" si="94"/>
        <v>0</v>
      </c>
      <c r="CV17" s="56">
        <f t="shared" si="60"/>
        <v>0</v>
      </c>
      <c r="CW17" s="54">
        <f t="shared" si="61"/>
        <v>0</v>
      </c>
      <c r="CX17" s="54">
        <f t="shared" si="62"/>
        <v>0</v>
      </c>
      <c r="CY17" s="54">
        <f t="shared" si="63"/>
        <v>0</v>
      </c>
      <c r="CZ17" s="55"/>
      <c r="DA17" s="54">
        <f t="shared" si="95"/>
        <v>0</v>
      </c>
      <c r="DB17" s="56">
        <f t="shared" si="64"/>
        <v>0</v>
      </c>
      <c r="DC17" s="54">
        <f t="shared" si="65"/>
        <v>0</v>
      </c>
      <c r="DD17" s="54">
        <f t="shared" si="66"/>
        <v>0</v>
      </c>
      <c r="DE17" s="54">
        <f t="shared" si="67"/>
        <v>0</v>
      </c>
      <c r="DF17" s="55"/>
      <c r="DG17" s="54">
        <f t="shared" si="96"/>
        <v>0</v>
      </c>
      <c r="DH17" s="56">
        <f t="shared" si="68"/>
        <v>0</v>
      </c>
      <c r="DI17" s="54">
        <f t="shared" si="69"/>
        <v>0</v>
      </c>
      <c r="DJ17" s="54">
        <f t="shared" si="70"/>
        <v>0</v>
      </c>
      <c r="DK17" s="54">
        <f t="shared" si="71"/>
        <v>0</v>
      </c>
      <c r="DL17" s="55"/>
      <c r="DM17" s="54">
        <f t="shared" si="97"/>
        <v>0</v>
      </c>
      <c r="DN17" s="56">
        <f t="shared" si="72"/>
        <v>0</v>
      </c>
      <c r="DO17" s="54">
        <f t="shared" si="73"/>
        <v>0</v>
      </c>
      <c r="DP17" s="54">
        <f t="shared" si="74"/>
        <v>0</v>
      </c>
      <c r="DQ17" s="54">
        <f t="shared" si="75"/>
        <v>0</v>
      </c>
      <c r="DR17" s="55"/>
      <c r="DS17" s="54">
        <f t="shared" si="98"/>
        <v>0</v>
      </c>
      <c r="DT17" s="56">
        <f t="shared" si="76"/>
        <v>0</v>
      </c>
      <c r="DU17" s="54">
        <f t="shared" si="77"/>
        <v>0</v>
      </c>
      <c r="DV17" s="54">
        <f t="shared" si="78"/>
        <v>0</v>
      </c>
      <c r="DW17" s="54">
        <f t="shared" si="79"/>
        <v>0</v>
      </c>
      <c r="DX17" s="55"/>
      <c r="DY17" s="55"/>
      <c r="DZ17" s="55"/>
      <c r="EA17" s="55"/>
      <c r="EB17" s="55"/>
    </row>
    <row r="18" spans="1:132" ht="12">
      <c r="A18" s="2">
        <v>43009</v>
      </c>
      <c r="C18" s="19"/>
      <c r="D18" s="19"/>
      <c r="E18" s="19">
        <f t="shared" si="0"/>
        <v>0</v>
      </c>
      <c r="F18" s="19"/>
      <c r="G18" s="19"/>
      <c r="H18" s="19"/>
      <c r="I18" s="54"/>
      <c r="J18" s="54">
        <f t="shared" si="1"/>
        <v>0</v>
      </c>
      <c r="K18" s="54">
        <f t="shared" si="2"/>
        <v>0</v>
      </c>
      <c r="L18" s="54">
        <f t="shared" si="3"/>
        <v>0</v>
      </c>
      <c r="M18" s="54">
        <f t="shared" si="3"/>
        <v>0</v>
      </c>
      <c r="N18" s="55"/>
      <c r="O18" s="54">
        <f t="shared" si="80"/>
        <v>0</v>
      </c>
      <c r="P18" s="56">
        <f t="shared" si="4"/>
        <v>0</v>
      </c>
      <c r="Q18" s="54">
        <f t="shared" si="5"/>
        <v>0</v>
      </c>
      <c r="R18" s="54">
        <f t="shared" si="6"/>
        <v>0</v>
      </c>
      <c r="S18" s="54">
        <f t="shared" si="7"/>
        <v>0</v>
      </c>
      <c r="T18" s="54"/>
      <c r="U18" s="54">
        <f t="shared" si="81"/>
        <v>0</v>
      </c>
      <c r="V18" s="56">
        <f t="shared" si="8"/>
        <v>0</v>
      </c>
      <c r="W18" s="54">
        <f t="shared" si="9"/>
        <v>0</v>
      </c>
      <c r="X18" s="54">
        <f t="shared" si="10"/>
        <v>0</v>
      </c>
      <c r="Y18" s="54">
        <f t="shared" si="11"/>
        <v>0</v>
      </c>
      <c r="Z18" s="54"/>
      <c r="AA18" s="54">
        <f t="shared" si="82"/>
        <v>0</v>
      </c>
      <c r="AB18" s="56">
        <f t="shared" si="12"/>
        <v>0</v>
      </c>
      <c r="AC18" s="54">
        <f t="shared" si="13"/>
        <v>0</v>
      </c>
      <c r="AD18" s="54">
        <f t="shared" si="14"/>
        <v>0</v>
      </c>
      <c r="AE18" s="54">
        <f t="shared" si="15"/>
        <v>0</v>
      </c>
      <c r="AF18" s="54"/>
      <c r="AG18" s="54">
        <f t="shared" si="83"/>
        <v>0</v>
      </c>
      <c r="AH18" s="56">
        <f t="shared" si="16"/>
        <v>0</v>
      </c>
      <c r="AI18" s="54">
        <f t="shared" si="17"/>
        <v>0</v>
      </c>
      <c r="AJ18" s="54">
        <f t="shared" si="18"/>
        <v>0</v>
      </c>
      <c r="AK18" s="54">
        <f t="shared" si="19"/>
        <v>0</v>
      </c>
      <c r="AL18" s="54"/>
      <c r="AM18" s="54">
        <f t="shared" si="84"/>
        <v>0</v>
      </c>
      <c r="AN18" s="56">
        <f t="shared" si="20"/>
        <v>0</v>
      </c>
      <c r="AO18" s="54">
        <f t="shared" si="21"/>
        <v>0</v>
      </c>
      <c r="AP18" s="54">
        <f t="shared" si="22"/>
        <v>0</v>
      </c>
      <c r="AQ18" s="54">
        <f t="shared" si="23"/>
        <v>0</v>
      </c>
      <c r="AR18" s="54"/>
      <c r="AS18" s="54">
        <f t="shared" si="85"/>
        <v>0</v>
      </c>
      <c r="AT18" s="56">
        <f t="shared" si="24"/>
        <v>0</v>
      </c>
      <c r="AU18" s="54">
        <f t="shared" si="25"/>
        <v>0</v>
      </c>
      <c r="AV18" s="54">
        <f t="shared" si="26"/>
        <v>0</v>
      </c>
      <c r="AW18" s="54">
        <f t="shared" si="27"/>
        <v>0</v>
      </c>
      <c r="AX18" s="54"/>
      <c r="AY18" s="54">
        <f t="shared" si="86"/>
        <v>0</v>
      </c>
      <c r="AZ18" s="56">
        <f t="shared" si="28"/>
        <v>0</v>
      </c>
      <c r="BA18" s="54">
        <f t="shared" si="29"/>
        <v>0</v>
      </c>
      <c r="BB18" s="54">
        <f t="shared" si="30"/>
        <v>0</v>
      </c>
      <c r="BC18" s="54">
        <f t="shared" si="31"/>
        <v>0</v>
      </c>
      <c r="BD18" s="54"/>
      <c r="BE18" s="54">
        <f t="shared" si="87"/>
        <v>0</v>
      </c>
      <c r="BF18" s="56">
        <f t="shared" si="32"/>
        <v>0</v>
      </c>
      <c r="BG18" s="54">
        <f t="shared" si="33"/>
        <v>0</v>
      </c>
      <c r="BH18" s="54">
        <f t="shared" si="34"/>
        <v>0</v>
      </c>
      <c r="BI18" s="54">
        <f t="shared" si="35"/>
        <v>0</v>
      </c>
      <c r="BJ18" s="55"/>
      <c r="BK18" s="54">
        <f t="shared" si="88"/>
        <v>0</v>
      </c>
      <c r="BL18" s="56">
        <f t="shared" si="36"/>
        <v>0</v>
      </c>
      <c r="BM18" s="54">
        <f t="shared" si="37"/>
        <v>0</v>
      </c>
      <c r="BN18" s="54">
        <f t="shared" si="38"/>
        <v>0</v>
      </c>
      <c r="BO18" s="54">
        <f t="shared" si="39"/>
        <v>0</v>
      </c>
      <c r="BP18" s="55"/>
      <c r="BQ18" s="54">
        <f t="shared" si="89"/>
        <v>0</v>
      </c>
      <c r="BR18" s="56">
        <f t="shared" si="40"/>
        <v>0</v>
      </c>
      <c r="BS18" s="54">
        <f t="shared" si="41"/>
        <v>0</v>
      </c>
      <c r="BT18" s="54">
        <f t="shared" si="42"/>
        <v>0</v>
      </c>
      <c r="BU18" s="54">
        <f t="shared" si="43"/>
        <v>0</v>
      </c>
      <c r="BV18" s="55"/>
      <c r="BW18" s="54">
        <f t="shared" si="90"/>
        <v>0</v>
      </c>
      <c r="BX18" s="56">
        <f t="shared" si="44"/>
        <v>0</v>
      </c>
      <c r="BY18" s="54">
        <f t="shared" si="45"/>
        <v>0</v>
      </c>
      <c r="BZ18" s="54">
        <f t="shared" si="46"/>
        <v>0</v>
      </c>
      <c r="CA18" s="54">
        <f t="shared" si="47"/>
        <v>0</v>
      </c>
      <c r="CB18" s="55"/>
      <c r="CC18" s="54">
        <f t="shared" si="91"/>
        <v>0</v>
      </c>
      <c r="CD18" s="56">
        <f t="shared" si="48"/>
        <v>0</v>
      </c>
      <c r="CE18" s="54">
        <f t="shared" si="49"/>
        <v>0</v>
      </c>
      <c r="CF18" s="54">
        <f t="shared" si="50"/>
        <v>0</v>
      </c>
      <c r="CG18" s="54">
        <f t="shared" si="51"/>
        <v>0</v>
      </c>
      <c r="CH18" s="55"/>
      <c r="CI18" s="54">
        <f t="shared" si="92"/>
        <v>0</v>
      </c>
      <c r="CJ18" s="56">
        <f t="shared" si="52"/>
        <v>0</v>
      </c>
      <c r="CK18" s="54">
        <f t="shared" si="53"/>
        <v>0</v>
      </c>
      <c r="CL18" s="54">
        <f t="shared" si="54"/>
        <v>0</v>
      </c>
      <c r="CM18" s="54">
        <f t="shared" si="55"/>
        <v>0</v>
      </c>
      <c r="CN18" s="55"/>
      <c r="CO18" s="54">
        <f t="shared" si="93"/>
        <v>0</v>
      </c>
      <c r="CP18" s="56">
        <f t="shared" si="56"/>
        <v>0</v>
      </c>
      <c r="CQ18" s="54">
        <f t="shared" si="57"/>
        <v>0</v>
      </c>
      <c r="CR18" s="54">
        <f t="shared" si="58"/>
        <v>0</v>
      </c>
      <c r="CS18" s="54">
        <f t="shared" si="59"/>
        <v>0</v>
      </c>
      <c r="CT18" s="55"/>
      <c r="CU18" s="54">
        <f t="shared" si="94"/>
        <v>0</v>
      </c>
      <c r="CV18" s="56">
        <f t="shared" si="60"/>
        <v>0</v>
      </c>
      <c r="CW18" s="54">
        <f t="shared" si="61"/>
        <v>0</v>
      </c>
      <c r="CX18" s="54">
        <f t="shared" si="62"/>
        <v>0</v>
      </c>
      <c r="CY18" s="54">
        <f t="shared" si="63"/>
        <v>0</v>
      </c>
      <c r="CZ18" s="55"/>
      <c r="DA18" s="54">
        <f t="shared" si="95"/>
        <v>0</v>
      </c>
      <c r="DB18" s="56">
        <f t="shared" si="64"/>
        <v>0</v>
      </c>
      <c r="DC18" s="54">
        <f t="shared" si="65"/>
        <v>0</v>
      </c>
      <c r="DD18" s="54">
        <f t="shared" si="66"/>
        <v>0</v>
      </c>
      <c r="DE18" s="54">
        <f t="shared" si="67"/>
        <v>0</v>
      </c>
      <c r="DF18" s="55"/>
      <c r="DG18" s="54">
        <f t="shared" si="96"/>
        <v>0</v>
      </c>
      <c r="DH18" s="56">
        <f t="shared" si="68"/>
        <v>0</v>
      </c>
      <c r="DI18" s="54">
        <f t="shared" si="69"/>
        <v>0</v>
      </c>
      <c r="DJ18" s="54">
        <f t="shared" si="70"/>
        <v>0</v>
      </c>
      <c r="DK18" s="54">
        <f t="shared" si="71"/>
        <v>0</v>
      </c>
      <c r="DL18" s="55"/>
      <c r="DM18" s="54">
        <f t="shared" si="97"/>
        <v>0</v>
      </c>
      <c r="DN18" s="56">
        <f t="shared" si="72"/>
        <v>0</v>
      </c>
      <c r="DO18" s="54">
        <f t="shared" si="73"/>
        <v>0</v>
      </c>
      <c r="DP18" s="54">
        <f t="shared" si="74"/>
        <v>0</v>
      </c>
      <c r="DQ18" s="54">
        <f t="shared" si="75"/>
        <v>0</v>
      </c>
      <c r="DR18" s="55"/>
      <c r="DS18" s="54">
        <f t="shared" si="98"/>
        <v>0</v>
      </c>
      <c r="DT18" s="56">
        <f t="shared" si="76"/>
        <v>0</v>
      </c>
      <c r="DU18" s="54">
        <f t="shared" si="77"/>
        <v>0</v>
      </c>
      <c r="DV18" s="54">
        <f t="shared" si="78"/>
        <v>0</v>
      </c>
      <c r="DW18" s="54">
        <f t="shared" si="79"/>
        <v>0</v>
      </c>
      <c r="DX18" s="55"/>
      <c r="DY18" s="55"/>
      <c r="DZ18" s="55"/>
      <c r="EA18" s="55"/>
      <c r="EB18" s="55"/>
    </row>
    <row r="19" spans="1:132" s="36" customFormat="1" ht="12">
      <c r="A19" s="35">
        <v>43191</v>
      </c>
      <c r="C19" s="25"/>
      <c r="D19" s="25"/>
      <c r="E19" s="19">
        <f t="shared" si="0"/>
        <v>0</v>
      </c>
      <c r="F19" s="19"/>
      <c r="G19" s="19"/>
      <c r="H19" s="19"/>
      <c r="I19" s="54">
        <f>O19+U19+AA19+AG19+AM19+AS19+AY19+BE19+BK19+BQ19+BW19+CC19+CI19+CO19+CU19+DA19+DG19+DM19+DS19</f>
        <v>0</v>
      </c>
      <c r="J19" s="54">
        <f t="shared" si="1"/>
        <v>0</v>
      </c>
      <c r="K19" s="54">
        <f t="shared" si="2"/>
        <v>0</v>
      </c>
      <c r="L19" s="54">
        <f t="shared" si="3"/>
        <v>0</v>
      </c>
      <c r="M19" s="54">
        <f t="shared" si="3"/>
        <v>0</v>
      </c>
      <c r="N19" s="55"/>
      <c r="O19" s="54">
        <f t="shared" si="80"/>
        <v>0</v>
      </c>
      <c r="P19" s="56">
        <f t="shared" si="4"/>
        <v>0</v>
      </c>
      <c r="Q19" s="54">
        <f t="shared" si="5"/>
        <v>0</v>
      </c>
      <c r="R19" s="54">
        <f t="shared" si="6"/>
        <v>0</v>
      </c>
      <c r="S19" s="54">
        <f t="shared" si="7"/>
        <v>0</v>
      </c>
      <c r="T19" s="54"/>
      <c r="U19" s="54">
        <f t="shared" si="81"/>
        <v>0</v>
      </c>
      <c r="V19" s="56">
        <f t="shared" si="8"/>
        <v>0</v>
      </c>
      <c r="W19" s="54">
        <f t="shared" si="9"/>
        <v>0</v>
      </c>
      <c r="X19" s="54">
        <f t="shared" si="10"/>
        <v>0</v>
      </c>
      <c r="Y19" s="54">
        <f t="shared" si="11"/>
        <v>0</v>
      </c>
      <c r="Z19" s="54"/>
      <c r="AA19" s="54">
        <f t="shared" si="82"/>
        <v>0</v>
      </c>
      <c r="AB19" s="56">
        <f t="shared" si="12"/>
        <v>0</v>
      </c>
      <c r="AC19" s="54">
        <f t="shared" si="13"/>
        <v>0</v>
      </c>
      <c r="AD19" s="54">
        <f t="shared" si="14"/>
        <v>0</v>
      </c>
      <c r="AE19" s="54">
        <f t="shared" si="15"/>
        <v>0</v>
      </c>
      <c r="AF19" s="54"/>
      <c r="AG19" s="54">
        <f t="shared" si="83"/>
        <v>0</v>
      </c>
      <c r="AH19" s="56">
        <f t="shared" si="16"/>
        <v>0</v>
      </c>
      <c r="AI19" s="54">
        <f t="shared" si="17"/>
        <v>0</v>
      </c>
      <c r="AJ19" s="54">
        <f t="shared" si="18"/>
        <v>0</v>
      </c>
      <c r="AK19" s="54">
        <f t="shared" si="19"/>
        <v>0</v>
      </c>
      <c r="AL19" s="54"/>
      <c r="AM19" s="54">
        <f t="shared" si="84"/>
        <v>0</v>
      </c>
      <c r="AN19" s="56">
        <f t="shared" si="20"/>
        <v>0</v>
      </c>
      <c r="AO19" s="54">
        <f t="shared" si="21"/>
        <v>0</v>
      </c>
      <c r="AP19" s="54">
        <f t="shared" si="22"/>
        <v>0</v>
      </c>
      <c r="AQ19" s="54">
        <f t="shared" si="23"/>
        <v>0</v>
      </c>
      <c r="AR19" s="54"/>
      <c r="AS19" s="54">
        <f t="shared" si="85"/>
        <v>0</v>
      </c>
      <c r="AT19" s="56">
        <f t="shared" si="24"/>
        <v>0</v>
      </c>
      <c r="AU19" s="54">
        <f t="shared" si="25"/>
        <v>0</v>
      </c>
      <c r="AV19" s="54">
        <f t="shared" si="26"/>
        <v>0</v>
      </c>
      <c r="AW19" s="54">
        <f t="shared" si="27"/>
        <v>0</v>
      </c>
      <c r="AX19" s="54"/>
      <c r="AY19" s="54">
        <f t="shared" si="86"/>
        <v>0</v>
      </c>
      <c r="AZ19" s="56">
        <f t="shared" si="28"/>
        <v>0</v>
      </c>
      <c r="BA19" s="54">
        <f t="shared" si="29"/>
        <v>0</v>
      </c>
      <c r="BB19" s="54">
        <f t="shared" si="30"/>
        <v>0</v>
      </c>
      <c r="BC19" s="54">
        <f t="shared" si="31"/>
        <v>0</v>
      </c>
      <c r="BD19" s="54"/>
      <c r="BE19" s="54">
        <f t="shared" si="87"/>
        <v>0</v>
      </c>
      <c r="BF19" s="56">
        <f t="shared" si="32"/>
        <v>0</v>
      </c>
      <c r="BG19" s="54">
        <f t="shared" si="33"/>
        <v>0</v>
      </c>
      <c r="BH19" s="54">
        <f t="shared" si="34"/>
        <v>0</v>
      </c>
      <c r="BI19" s="54">
        <f t="shared" si="35"/>
        <v>0</v>
      </c>
      <c r="BJ19" s="55"/>
      <c r="BK19" s="54">
        <f t="shared" si="88"/>
        <v>0</v>
      </c>
      <c r="BL19" s="56">
        <f t="shared" si="36"/>
        <v>0</v>
      </c>
      <c r="BM19" s="54">
        <f t="shared" si="37"/>
        <v>0</v>
      </c>
      <c r="BN19" s="54">
        <f t="shared" si="38"/>
        <v>0</v>
      </c>
      <c r="BO19" s="54">
        <f t="shared" si="39"/>
        <v>0</v>
      </c>
      <c r="BP19" s="55"/>
      <c r="BQ19" s="54">
        <f t="shared" si="89"/>
        <v>0</v>
      </c>
      <c r="BR19" s="56">
        <f t="shared" si="40"/>
        <v>0</v>
      </c>
      <c r="BS19" s="54">
        <f t="shared" si="41"/>
        <v>0</v>
      </c>
      <c r="BT19" s="54">
        <f t="shared" si="42"/>
        <v>0</v>
      </c>
      <c r="BU19" s="54">
        <f t="shared" si="43"/>
        <v>0</v>
      </c>
      <c r="BV19" s="55"/>
      <c r="BW19" s="54">
        <f t="shared" si="90"/>
        <v>0</v>
      </c>
      <c r="BX19" s="56">
        <f t="shared" si="44"/>
        <v>0</v>
      </c>
      <c r="BY19" s="54">
        <f t="shared" si="45"/>
        <v>0</v>
      </c>
      <c r="BZ19" s="54">
        <f t="shared" si="46"/>
        <v>0</v>
      </c>
      <c r="CA19" s="54">
        <f t="shared" si="47"/>
        <v>0</v>
      </c>
      <c r="CB19" s="55"/>
      <c r="CC19" s="54">
        <f t="shared" si="91"/>
        <v>0</v>
      </c>
      <c r="CD19" s="56">
        <f t="shared" si="48"/>
        <v>0</v>
      </c>
      <c r="CE19" s="54">
        <f t="shared" si="49"/>
        <v>0</v>
      </c>
      <c r="CF19" s="54">
        <f t="shared" si="50"/>
        <v>0</v>
      </c>
      <c r="CG19" s="54">
        <f t="shared" si="51"/>
        <v>0</v>
      </c>
      <c r="CH19" s="55"/>
      <c r="CI19" s="54">
        <f t="shared" si="92"/>
        <v>0</v>
      </c>
      <c r="CJ19" s="56">
        <f t="shared" si="52"/>
        <v>0</v>
      </c>
      <c r="CK19" s="54">
        <f t="shared" si="53"/>
        <v>0</v>
      </c>
      <c r="CL19" s="54">
        <f t="shared" si="54"/>
        <v>0</v>
      </c>
      <c r="CM19" s="54">
        <f t="shared" si="55"/>
        <v>0</v>
      </c>
      <c r="CN19" s="55"/>
      <c r="CO19" s="54">
        <f t="shared" si="93"/>
        <v>0</v>
      </c>
      <c r="CP19" s="56">
        <f t="shared" si="56"/>
        <v>0</v>
      </c>
      <c r="CQ19" s="54">
        <f t="shared" si="57"/>
        <v>0</v>
      </c>
      <c r="CR19" s="54">
        <f t="shared" si="58"/>
        <v>0</v>
      </c>
      <c r="CS19" s="54">
        <f t="shared" si="59"/>
        <v>0</v>
      </c>
      <c r="CT19" s="55"/>
      <c r="CU19" s="54">
        <f t="shared" si="94"/>
        <v>0</v>
      </c>
      <c r="CV19" s="56">
        <f t="shared" si="60"/>
        <v>0</v>
      </c>
      <c r="CW19" s="54">
        <f t="shared" si="61"/>
        <v>0</v>
      </c>
      <c r="CX19" s="54">
        <f t="shared" si="62"/>
        <v>0</v>
      </c>
      <c r="CY19" s="54">
        <f t="shared" si="63"/>
        <v>0</v>
      </c>
      <c r="CZ19" s="55"/>
      <c r="DA19" s="54">
        <f t="shared" si="95"/>
        <v>0</v>
      </c>
      <c r="DB19" s="56">
        <f t="shared" si="64"/>
        <v>0</v>
      </c>
      <c r="DC19" s="54">
        <f t="shared" si="65"/>
        <v>0</v>
      </c>
      <c r="DD19" s="54">
        <f t="shared" si="66"/>
        <v>0</v>
      </c>
      <c r="DE19" s="54">
        <f t="shared" si="67"/>
        <v>0</v>
      </c>
      <c r="DF19" s="55"/>
      <c r="DG19" s="54">
        <f t="shared" si="96"/>
        <v>0</v>
      </c>
      <c r="DH19" s="56">
        <f t="shared" si="68"/>
        <v>0</v>
      </c>
      <c r="DI19" s="54">
        <f t="shared" si="69"/>
        <v>0</v>
      </c>
      <c r="DJ19" s="54">
        <f t="shared" si="70"/>
        <v>0</v>
      </c>
      <c r="DK19" s="54">
        <f t="shared" si="71"/>
        <v>0</v>
      </c>
      <c r="DL19" s="55"/>
      <c r="DM19" s="54">
        <f t="shared" si="97"/>
        <v>0</v>
      </c>
      <c r="DN19" s="56">
        <f t="shared" si="72"/>
        <v>0</v>
      </c>
      <c r="DO19" s="54">
        <f t="shared" si="73"/>
        <v>0</v>
      </c>
      <c r="DP19" s="54">
        <f t="shared" si="74"/>
        <v>0</v>
      </c>
      <c r="DQ19" s="54">
        <f t="shared" si="75"/>
        <v>0</v>
      </c>
      <c r="DR19" s="55"/>
      <c r="DS19" s="54">
        <f t="shared" si="98"/>
        <v>0</v>
      </c>
      <c r="DT19" s="56">
        <f t="shared" si="76"/>
        <v>0</v>
      </c>
      <c r="DU19" s="54">
        <f t="shared" si="77"/>
        <v>0</v>
      </c>
      <c r="DV19" s="54">
        <f t="shared" si="78"/>
        <v>0</v>
      </c>
      <c r="DW19" s="54">
        <f t="shared" si="79"/>
        <v>0</v>
      </c>
      <c r="DX19" s="57"/>
      <c r="DY19" s="57"/>
      <c r="DZ19" s="57"/>
      <c r="EA19" s="57"/>
      <c r="EB19" s="57"/>
    </row>
    <row r="20" spans="1:132" s="36" customFormat="1" ht="12">
      <c r="A20" s="35">
        <v>43374</v>
      </c>
      <c r="C20" s="25"/>
      <c r="D20" s="25"/>
      <c r="E20" s="19">
        <f t="shared" si="0"/>
        <v>0</v>
      </c>
      <c r="F20" s="19"/>
      <c r="G20" s="19"/>
      <c r="H20" s="19"/>
      <c r="I20" s="54"/>
      <c r="J20" s="54">
        <f t="shared" si="1"/>
        <v>0</v>
      </c>
      <c r="K20" s="54">
        <f t="shared" si="2"/>
        <v>0</v>
      </c>
      <c r="L20" s="54">
        <f t="shared" si="3"/>
        <v>0</v>
      </c>
      <c r="M20" s="54">
        <f t="shared" si="3"/>
        <v>0</v>
      </c>
      <c r="N20" s="55"/>
      <c r="O20" s="54">
        <f t="shared" si="80"/>
        <v>0</v>
      </c>
      <c r="P20" s="56">
        <f t="shared" si="4"/>
        <v>0</v>
      </c>
      <c r="Q20" s="54">
        <f t="shared" si="5"/>
        <v>0</v>
      </c>
      <c r="R20" s="54">
        <f t="shared" si="6"/>
        <v>0</v>
      </c>
      <c r="S20" s="54">
        <f t="shared" si="7"/>
        <v>0</v>
      </c>
      <c r="T20" s="54"/>
      <c r="U20" s="54">
        <f t="shared" si="81"/>
        <v>0</v>
      </c>
      <c r="V20" s="56">
        <f t="shared" si="8"/>
        <v>0</v>
      </c>
      <c r="W20" s="54">
        <f t="shared" si="9"/>
        <v>0</v>
      </c>
      <c r="X20" s="54">
        <f t="shared" si="10"/>
        <v>0</v>
      </c>
      <c r="Y20" s="54">
        <f t="shared" si="11"/>
        <v>0</v>
      </c>
      <c r="Z20" s="54"/>
      <c r="AA20" s="54">
        <f t="shared" si="82"/>
        <v>0</v>
      </c>
      <c r="AB20" s="56">
        <f t="shared" si="12"/>
        <v>0</v>
      </c>
      <c r="AC20" s="54">
        <f t="shared" si="13"/>
        <v>0</v>
      </c>
      <c r="AD20" s="54">
        <f t="shared" si="14"/>
        <v>0</v>
      </c>
      <c r="AE20" s="54">
        <f t="shared" si="15"/>
        <v>0</v>
      </c>
      <c r="AF20" s="54"/>
      <c r="AG20" s="54">
        <f t="shared" si="83"/>
        <v>0</v>
      </c>
      <c r="AH20" s="56">
        <f t="shared" si="16"/>
        <v>0</v>
      </c>
      <c r="AI20" s="54">
        <f t="shared" si="17"/>
        <v>0</v>
      </c>
      <c r="AJ20" s="54">
        <f t="shared" si="18"/>
        <v>0</v>
      </c>
      <c r="AK20" s="54">
        <f t="shared" si="19"/>
        <v>0</v>
      </c>
      <c r="AL20" s="54"/>
      <c r="AM20" s="54">
        <f t="shared" si="84"/>
        <v>0</v>
      </c>
      <c r="AN20" s="56">
        <f t="shared" si="20"/>
        <v>0</v>
      </c>
      <c r="AO20" s="54">
        <f t="shared" si="21"/>
        <v>0</v>
      </c>
      <c r="AP20" s="54">
        <f t="shared" si="22"/>
        <v>0</v>
      </c>
      <c r="AQ20" s="54">
        <f t="shared" si="23"/>
        <v>0</v>
      </c>
      <c r="AR20" s="54"/>
      <c r="AS20" s="54">
        <f t="shared" si="85"/>
        <v>0</v>
      </c>
      <c r="AT20" s="56">
        <f t="shared" si="24"/>
        <v>0</v>
      </c>
      <c r="AU20" s="54">
        <f t="shared" si="25"/>
        <v>0</v>
      </c>
      <c r="AV20" s="54">
        <f t="shared" si="26"/>
        <v>0</v>
      </c>
      <c r="AW20" s="54">
        <f t="shared" si="27"/>
        <v>0</v>
      </c>
      <c r="AX20" s="54"/>
      <c r="AY20" s="54">
        <f t="shared" si="86"/>
        <v>0</v>
      </c>
      <c r="AZ20" s="56">
        <f t="shared" si="28"/>
        <v>0</v>
      </c>
      <c r="BA20" s="54">
        <f t="shared" si="29"/>
        <v>0</v>
      </c>
      <c r="BB20" s="54">
        <f t="shared" si="30"/>
        <v>0</v>
      </c>
      <c r="BC20" s="54">
        <f t="shared" si="31"/>
        <v>0</v>
      </c>
      <c r="BD20" s="54"/>
      <c r="BE20" s="54">
        <f t="shared" si="87"/>
        <v>0</v>
      </c>
      <c r="BF20" s="56">
        <f t="shared" si="32"/>
        <v>0</v>
      </c>
      <c r="BG20" s="54">
        <f t="shared" si="33"/>
        <v>0</v>
      </c>
      <c r="BH20" s="54">
        <f t="shared" si="34"/>
        <v>0</v>
      </c>
      <c r="BI20" s="54">
        <f t="shared" si="35"/>
        <v>0</v>
      </c>
      <c r="BJ20" s="55"/>
      <c r="BK20" s="54">
        <f t="shared" si="88"/>
        <v>0</v>
      </c>
      <c r="BL20" s="56">
        <f t="shared" si="36"/>
        <v>0</v>
      </c>
      <c r="BM20" s="54">
        <f t="shared" si="37"/>
        <v>0</v>
      </c>
      <c r="BN20" s="54">
        <f t="shared" si="38"/>
        <v>0</v>
      </c>
      <c r="BO20" s="54">
        <f t="shared" si="39"/>
        <v>0</v>
      </c>
      <c r="BP20" s="55"/>
      <c r="BQ20" s="54">
        <f t="shared" si="89"/>
        <v>0</v>
      </c>
      <c r="BR20" s="56">
        <f t="shared" si="40"/>
        <v>0</v>
      </c>
      <c r="BS20" s="54">
        <f t="shared" si="41"/>
        <v>0</v>
      </c>
      <c r="BT20" s="54">
        <f t="shared" si="42"/>
        <v>0</v>
      </c>
      <c r="BU20" s="54">
        <f t="shared" si="43"/>
        <v>0</v>
      </c>
      <c r="BV20" s="55"/>
      <c r="BW20" s="54">
        <f t="shared" si="90"/>
        <v>0</v>
      </c>
      <c r="BX20" s="56">
        <f t="shared" si="44"/>
        <v>0</v>
      </c>
      <c r="BY20" s="54">
        <f t="shared" si="45"/>
        <v>0</v>
      </c>
      <c r="BZ20" s="54">
        <f t="shared" si="46"/>
        <v>0</v>
      </c>
      <c r="CA20" s="54">
        <f t="shared" si="47"/>
        <v>0</v>
      </c>
      <c r="CB20" s="55"/>
      <c r="CC20" s="54">
        <f t="shared" si="91"/>
        <v>0</v>
      </c>
      <c r="CD20" s="56">
        <f t="shared" si="48"/>
        <v>0</v>
      </c>
      <c r="CE20" s="54">
        <f t="shared" si="49"/>
        <v>0</v>
      </c>
      <c r="CF20" s="54">
        <f t="shared" si="50"/>
        <v>0</v>
      </c>
      <c r="CG20" s="54">
        <f t="shared" si="51"/>
        <v>0</v>
      </c>
      <c r="CH20" s="55"/>
      <c r="CI20" s="54">
        <f t="shared" si="92"/>
        <v>0</v>
      </c>
      <c r="CJ20" s="56">
        <f t="shared" si="52"/>
        <v>0</v>
      </c>
      <c r="CK20" s="54">
        <f t="shared" si="53"/>
        <v>0</v>
      </c>
      <c r="CL20" s="54">
        <f t="shared" si="54"/>
        <v>0</v>
      </c>
      <c r="CM20" s="54">
        <f t="shared" si="55"/>
        <v>0</v>
      </c>
      <c r="CN20" s="55"/>
      <c r="CO20" s="54">
        <f t="shared" si="93"/>
        <v>0</v>
      </c>
      <c r="CP20" s="56">
        <f t="shared" si="56"/>
        <v>0</v>
      </c>
      <c r="CQ20" s="54">
        <f t="shared" si="57"/>
        <v>0</v>
      </c>
      <c r="CR20" s="54">
        <f t="shared" si="58"/>
        <v>0</v>
      </c>
      <c r="CS20" s="54">
        <f t="shared" si="59"/>
        <v>0</v>
      </c>
      <c r="CT20" s="55"/>
      <c r="CU20" s="54">
        <f t="shared" si="94"/>
        <v>0</v>
      </c>
      <c r="CV20" s="56">
        <f t="shared" si="60"/>
        <v>0</v>
      </c>
      <c r="CW20" s="54">
        <f t="shared" si="61"/>
        <v>0</v>
      </c>
      <c r="CX20" s="54">
        <f t="shared" si="62"/>
        <v>0</v>
      </c>
      <c r="CY20" s="54">
        <f t="shared" si="63"/>
        <v>0</v>
      </c>
      <c r="CZ20" s="55"/>
      <c r="DA20" s="54">
        <f t="shared" si="95"/>
        <v>0</v>
      </c>
      <c r="DB20" s="56">
        <f t="shared" si="64"/>
        <v>0</v>
      </c>
      <c r="DC20" s="54">
        <f t="shared" si="65"/>
        <v>0</v>
      </c>
      <c r="DD20" s="54">
        <f t="shared" si="66"/>
        <v>0</v>
      </c>
      <c r="DE20" s="54">
        <f t="shared" si="67"/>
        <v>0</v>
      </c>
      <c r="DF20" s="55"/>
      <c r="DG20" s="54">
        <f t="shared" si="96"/>
        <v>0</v>
      </c>
      <c r="DH20" s="56">
        <f t="shared" si="68"/>
        <v>0</v>
      </c>
      <c r="DI20" s="54">
        <f t="shared" si="69"/>
        <v>0</v>
      </c>
      <c r="DJ20" s="54">
        <f t="shared" si="70"/>
        <v>0</v>
      </c>
      <c r="DK20" s="54">
        <f t="shared" si="71"/>
        <v>0</v>
      </c>
      <c r="DL20" s="55"/>
      <c r="DM20" s="54">
        <f t="shared" si="97"/>
        <v>0</v>
      </c>
      <c r="DN20" s="56">
        <f t="shared" si="72"/>
        <v>0</v>
      </c>
      <c r="DO20" s="54">
        <f t="shared" si="73"/>
        <v>0</v>
      </c>
      <c r="DP20" s="54">
        <f t="shared" si="74"/>
        <v>0</v>
      </c>
      <c r="DQ20" s="54">
        <f t="shared" si="75"/>
        <v>0</v>
      </c>
      <c r="DR20" s="55"/>
      <c r="DS20" s="54">
        <f t="shared" si="98"/>
        <v>0</v>
      </c>
      <c r="DT20" s="56">
        <f t="shared" si="76"/>
        <v>0</v>
      </c>
      <c r="DU20" s="54">
        <f t="shared" si="77"/>
        <v>0</v>
      </c>
      <c r="DV20" s="54">
        <f t="shared" si="78"/>
        <v>0</v>
      </c>
      <c r="DW20" s="54">
        <f t="shared" si="79"/>
        <v>0</v>
      </c>
      <c r="DX20" s="57"/>
      <c r="DY20" s="57"/>
      <c r="DZ20" s="57"/>
      <c r="EA20" s="57"/>
      <c r="EB20" s="57"/>
    </row>
    <row r="21" spans="1:132" s="36" customFormat="1" ht="12">
      <c r="A21" s="35">
        <v>43556</v>
      </c>
      <c r="C21" s="25"/>
      <c r="D21" s="25"/>
      <c r="E21" s="19">
        <f t="shared" si="0"/>
        <v>0</v>
      </c>
      <c r="F21" s="19"/>
      <c r="G21" s="19"/>
      <c r="H21" s="19"/>
      <c r="I21" s="54">
        <f>O21+U21+AA21+AG21+AM21+AS21+AY21+BE21+BK21+BQ21+BW21+CC21+CI21+CO21+CU21+DA21+DG21+DM21+DS21</f>
        <v>0</v>
      </c>
      <c r="J21" s="54">
        <f t="shared" si="1"/>
        <v>0</v>
      </c>
      <c r="K21" s="54">
        <f t="shared" si="2"/>
        <v>0</v>
      </c>
      <c r="L21" s="54">
        <f t="shared" si="3"/>
        <v>0</v>
      </c>
      <c r="M21" s="54">
        <f t="shared" si="3"/>
        <v>0</v>
      </c>
      <c r="N21" s="55"/>
      <c r="O21" s="54">
        <f t="shared" si="80"/>
        <v>0</v>
      </c>
      <c r="P21" s="56">
        <f t="shared" si="4"/>
        <v>0</v>
      </c>
      <c r="Q21" s="54">
        <f t="shared" si="5"/>
        <v>0</v>
      </c>
      <c r="R21" s="54">
        <f t="shared" si="6"/>
        <v>0</v>
      </c>
      <c r="S21" s="54">
        <f t="shared" si="7"/>
        <v>0</v>
      </c>
      <c r="T21" s="54"/>
      <c r="U21" s="54">
        <f t="shared" si="81"/>
        <v>0</v>
      </c>
      <c r="V21" s="56">
        <f t="shared" si="8"/>
        <v>0</v>
      </c>
      <c r="W21" s="54">
        <f t="shared" si="9"/>
        <v>0</v>
      </c>
      <c r="X21" s="54">
        <f t="shared" si="10"/>
        <v>0</v>
      </c>
      <c r="Y21" s="54">
        <f t="shared" si="11"/>
        <v>0</v>
      </c>
      <c r="Z21" s="54"/>
      <c r="AA21" s="54">
        <f t="shared" si="82"/>
        <v>0</v>
      </c>
      <c r="AB21" s="56">
        <f t="shared" si="12"/>
        <v>0</v>
      </c>
      <c r="AC21" s="54">
        <f t="shared" si="13"/>
        <v>0</v>
      </c>
      <c r="AD21" s="54">
        <f t="shared" si="14"/>
        <v>0</v>
      </c>
      <c r="AE21" s="54">
        <f t="shared" si="15"/>
        <v>0</v>
      </c>
      <c r="AF21" s="54"/>
      <c r="AG21" s="54">
        <f t="shared" si="83"/>
        <v>0</v>
      </c>
      <c r="AH21" s="56">
        <f t="shared" si="16"/>
        <v>0</v>
      </c>
      <c r="AI21" s="54">
        <f t="shared" si="17"/>
        <v>0</v>
      </c>
      <c r="AJ21" s="54">
        <f t="shared" si="18"/>
        <v>0</v>
      </c>
      <c r="AK21" s="54">
        <f t="shared" si="19"/>
        <v>0</v>
      </c>
      <c r="AL21" s="54"/>
      <c r="AM21" s="54">
        <f t="shared" si="84"/>
        <v>0</v>
      </c>
      <c r="AN21" s="56">
        <f t="shared" si="20"/>
        <v>0</v>
      </c>
      <c r="AO21" s="54">
        <f t="shared" si="21"/>
        <v>0</v>
      </c>
      <c r="AP21" s="54">
        <f t="shared" si="22"/>
        <v>0</v>
      </c>
      <c r="AQ21" s="54">
        <f t="shared" si="23"/>
        <v>0</v>
      </c>
      <c r="AR21" s="54"/>
      <c r="AS21" s="54">
        <f t="shared" si="85"/>
        <v>0</v>
      </c>
      <c r="AT21" s="56">
        <f t="shared" si="24"/>
        <v>0</v>
      </c>
      <c r="AU21" s="54">
        <f t="shared" si="25"/>
        <v>0</v>
      </c>
      <c r="AV21" s="54">
        <f t="shared" si="26"/>
        <v>0</v>
      </c>
      <c r="AW21" s="54">
        <f t="shared" si="27"/>
        <v>0</v>
      </c>
      <c r="AX21" s="54"/>
      <c r="AY21" s="54">
        <f t="shared" si="86"/>
        <v>0</v>
      </c>
      <c r="AZ21" s="56">
        <f t="shared" si="28"/>
        <v>0</v>
      </c>
      <c r="BA21" s="54">
        <f t="shared" si="29"/>
        <v>0</v>
      </c>
      <c r="BB21" s="54">
        <f t="shared" si="30"/>
        <v>0</v>
      </c>
      <c r="BC21" s="54">
        <f t="shared" si="31"/>
        <v>0</v>
      </c>
      <c r="BD21" s="54"/>
      <c r="BE21" s="54">
        <f t="shared" si="87"/>
        <v>0</v>
      </c>
      <c r="BF21" s="56">
        <f t="shared" si="32"/>
        <v>0</v>
      </c>
      <c r="BG21" s="54">
        <f t="shared" si="33"/>
        <v>0</v>
      </c>
      <c r="BH21" s="54">
        <f t="shared" si="34"/>
        <v>0</v>
      </c>
      <c r="BI21" s="54">
        <f t="shared" si="35"/>
        <v>0</v>
      </c>
      <c r="BJ21" s="55"/>
      <c r="BK21" s="54">
        <f t="shared" si="88"/>
        <v>0</v>
      </c>
      <c r="BL21" s="56">
        <f t="shared" si="36"/>
        <v>0</v>
      </c>
      <c r="BM21" s="54">
        <f t="shared" si="37"/>
        <v>0</v>
      </c>
      <c r="BN21" s="54">
        <f t="shared" si="38"/>
        <v>0</v>
      </c>
      <c r="BO21" s="54">
        <f t="shared" si="39"/>
        <v>0</v>
      </c>
      <c r="BP21" s="55"/>
      <c r="BQ21" s="54">
        <f t="shared" si="89"/>
        <v>0</v>
      </c>
      <c r="BR21" s="56">
        <f t="shared" si="40"/>
        <v>0</v>
      </c>
      <c r="BS21" s="54">
        <f t="shared" si="41"/>
        <v>0</v>
      </c>
      <c r="BT21" s="54">
        <f t="shared" si="42"/>
        <v>0</v>
      </c>
      <c r="BU21" s="54">
        <f t="shared" si="43"/>
        <v>0</v>
      </c>
      <c r="BV21" s="55"/>
      <c r="BW21" s="54">
        <f t="shared" si="90"/>
        <v>0</v>
      </c>
      <c r="BX21" s="56">
        <f t="shared" si="44"/>
        <v>0</v>
      </c>
      <c r="BY21" s="54">
        <f t="shared" si="45"/>
        <v>0</v>
      </c>
      <c r="BZ21" s="54">
        <f t="shared" si="46"/>
        <v>0</v>
      </c>
      <c r="CA21" s="54">
        <f t="shared" si="47"/>
        <v>0</v>
      </c>
      <c r="CB21" s="55"/>
      <c r="CC21" s="54">
        <f t="shared" si="91"/>
        <v>0</v>
      </c>
      <c r="CD21" s="56">
        <f t="shared" si="48"/>
        <v>0</v>
      </c>
      <c r="CE21" s="54">
        <f t="shared" si="49"/>
        <v>0</v>
      </c>
      <c r="CF21" s="54">
        <f t="shared" si="50"/>
        <v>0</v>
      </c>
      <c r="CG21" s="54">
        <f t="shared" si="51"/>
        <v>0</v>
      </c>
      <c r="CH21" s="55"/>
      <c r="CI21" s="54">
        <f t="shared" si="92"/>
        <v>0</v>
      </c>
      <c r="CJ21" s="56">
        <f t="shared" si="52"/>
        <v>0</v>
      </c>
      <c r="CK21" s="54">
        <f t="shared" si="53"/>
        <v>0</v>
      </c>
      <c r="CL21" s="54">
        <f t="shared" si="54"/>
        <v>0</v>
      </c>
      <c r="CM21" s="54">
        <f t="shared" si="55"/>
        <v>0</v>
      </c>
      <c r="CN21" s="55"/>
      <c r="CO21" s="54">
        <f t="shared" si="93"/>
        <v>0</v>
      </c>
      <c r="CP21" s="56">
        <f t="shared" si="56"/>
        <v>0</v>
      </c>
      <c r="CQ21" s="54">
        <f t="shared" si="57"/>
        <v>0</v>
      </c>
      <c r="CR21" s="54">
        <f t="shared" si="58"/>
        <v>0</v>
      </c>
      <c r="CS21" s="54">
        <f t="shared" si="59"/>
        <v>0</v>
      </c>
      <c r="CT21" s="55"/>
      <c r="CU21" s="54">
        <f t="shared" si="94"/>
        <v>0</v>
      </c>
      <c r="CV21" s="56">
        <f t="shared" si="60"/>
        <v>0</v>
      </c>
      <c r="CW21" s="54">
        <f t="shared" si="61"/>
        <v>0</v>
      </c>
      <c r="CX21" s="54">
        <f t="shared" si="62"/>
        <v>0</v>
      </c>
      <c r="CY21" s="54">
        <f t="shared" si="63"/>
        <v>0</v>
      </c>
      <c r="CZ21" s="55"/>
      <c r="DA21" s="54">
        <f t="shared" si="95"/>
        <v>0</v>
      </c>
      <c r="DB21" s="56">
        <f t="shared" si="64"/>
        <v>0</v>
      </c>
      <c r="DC21" s="54">
        <f t="shared" si="65"/>
        <v>0</v>
      </c>
      <c r="DD21" s="54">
        <f t="shared" si="66"/>
        <v>0</v>
      </c>
      <c r="DE21" s="54">
        <f t="shared" si="67"/>
        <v>0</v>
      </c>
      <c r="DF21" s="55"/>
      <c r="DG21" s="54">
        <f t="shared" si="96"/>
        <v>0</v>
      </c>
      <c r="DH21" s="56">
        <f t="shared" si="68"/>
        <v>0</v>
      </c>
      <c r="DI21" s="54">
        <f t="shared" si="69"/>
        <v>0</v>
      </c>
      <c r="DJ21" s="54">
        <f t="shared" si="70"/>
        <v>0</v>
      </c>
      <c r="DK21" s="54">
        <f t="shared" si="71"/>
        <v>0</v>
      </c>
      <c r="DL21" s="55"/>
      <c r="DM21" s="54">
        <f t="shared" si="97"/>
        <v>0</v>
      </c>
      <c r="DN21" s="56">
        <f t="shared" si="72"/>
        <v>0</v>
      </c>
      <c r="DO21" s="54">
        <f t="shared" si="73"/>
        <v>0</v>
      </c>
      <c r="DP21" s="54">
        <f t="shared" si="74"/>
        <v>0</v>
      </c>
      <c r="DQ21" s="54">
        <f t="shared" si="75"/>
        <v>0</v>
      </c>
      <c r="DR21" s="55"/>
      <c r="DS21" s="54">
        <f t="shared" si="98"/>
        <v>0</v>
      </c>
      <c r="DT21" s="56">
        <f t="shared" si="76"/>
        <v>0</v>
      </c>
      <c r="DU21" s="54">
        <f t="shared" si="77"/>
        <v>0</v>
      </c>
      <c r="DV21" s="54">
        <f t="shared" si="78"/>
        <v>0</v>
      </c>
      <c r="DW21" s="54">
        <f t="shared" si="79"/>
        <v>0</v>
      </c>
      <c r="DX21" s="57"/>
      <c r="DY21" s="57"/>
      <c r="DZ21" s="57"/>
      <c r="EA21" s="57"/>
      <c r="EB21" s="57"/>
    </row>
    <row r="22" spans="1:132" s="36" customFormat="1" ht="12">
      <c r="A22" s="35">
        <v>43739</v>
      </c>
      <c r="C22" s="25"/>
      <c r="D22" s="25"/>
      <c r="E22" s="19">
        <f t="shared" si="0"/>
        <v>0</v>
      </c>
      <c r="F22" s="19"/>
      <c r="G22" s="19"/>
      <c r="H22" s="19"/>
      <c r="I22" s="54"/>
      <c r="J22" s="54">
        <f t="shared" si="1"/>
        <v>0</v>
      </c>
      <c r="K22" s="54">
        <f t="shared" si="2"/>
        <v>0</v>
      </c>
      <c r="L22" s="54">
        <f t="shared" si="3"/>
        <v>0</v>
      </c>
      <c r="M22" s="54">
        <f t="shared" si="3"/>
        <v>0</v>
      </c>
      <c r="N22" s="55"/>
      <c r="O22" s="54">
        <f t="shared" si="80"/>
        <v>0</v>
      </c>
      <c r="P22" s="56">
        <f t="shared" si="4"/>
        <v>0</v>
      </c>
      <c r="Q22" s="54">
        <f t="shared" si="5"/>
        <v>0</v>
      </c>
      <c r="R22" s="54">
        <f t="shared" si="6"/>
        <v>0</v>
      </c>
      <c r="S22" s="54">
        <f t="shared" si="7"/>
        <v>0</v>
      </c>
      <c r="T22" s="54"/>
      <c r="U22" s="54">
        <f t="shared" si="81"/>
        <v>0</v>
      </c>
      <c r="V22" s="56">
        <f t="shared" si="8"/>
        <v>0</v>
      </c>
      <c r="W22" s="54">
        <f t="shared" si="9"/>
        <v>0</v>
      </c>
      <c r="X22" s="54">
        <f t="shared" si="10"/>
        <v>0</v>
      </c>
      <c r="Y22" s="54">
        <f t="shared" si="11"/>
        <v>0</v>
      </c>
      <c r="Z22" s="54"/>
      <c r="AA22" s="54">
        <f t="shared" si="82"/>
        <v>0</v>
      </c>
      <c r="AB22" s="56">
        <f t="shared" si="12"/>
        <v>0</v>
      </c>
      <c r="AC22" s="54">
        <f t="shared" si="13"/>
        <v>0</v>
      </c>
      <c r="AD22" s="54">
        <f t="shared" si="14"/>
        <v>0</v>
      </c>
      <c r="AE22" s="54">
        <f t="shared" si="15"/>
        <v>0</v>
      </c>
      <c r="AF22" s="54"/>
      <c r="AG22" s="54">
        <f t="shared" si="83"/>
        <v>0</v>
      </c>
      <c r="AH22" s="56">
        <f t="shared" si="16"/>
        <v>0</v>
      </c>
      <c r="AI22" s="54">
        <f t="shared" si="17"/>
        <v>0</v>
      </c>
      <c r="AJ22" s="54">
        <f t="shared" si="18"/>
        <v>0</v>
      </c>
      <c r="AK22" s="54">
        <f t="shared" si="19"/>
        <v>0</v>
      </c>
      <c r="AL22" s="54"/>
      <c r="AM22" s="54">
        <f t="shared" si="84"/>
        <v>0</v>
      </c>
      <c r="AN22" s="56">
        <f t="shared" si="20"/>
        <v>0</v>
      </c>
      <c r="AO22" s="54">
        <f t="shared" si="21"/>
        <v>0</v>
      </c>
      <c r="AP22" s="54">
        <f t="shared" si="22"/>
        <v>0</v>
      </c>
      <c r="AQ22" s="54">
        <f t="shared" si="23"/>
        <v>0</v>
      </c>
      <c r="AR22" s="54"/>
      <c r="AS22" s="54">
        <f t="shared" si="85"/>
        <v>0</v>
      </c>
      <c r="AT22" s="56">
        <f t="shared" si="24"/>
        <v>0</v>
      </c>
      <c r="AU22" s="54">
        <f t="shared" si="25"/>
        <v>0</v>
      </c>
      <c r="AV22" s="54">
        <f t="shared" si="26"/>
        <v>0</v>
      </c>
      <c r="AW22" s="54">
        <f t="shared" si="27"/>
        <v>0</v>
      </c>
      <c r="AX22" s="54"/>
      <c r="AY22" s="54">
        <f t="shared" si="86"/>
        <v>0</v>
      </c>
      <c r="AZ22" s="56">
        <f t="shared" si="28"/>
        <v>0</v>
      </c>
      <c r="BA22" s="54">
        <f t="shared" si="29"/>
        <v>0</v>
      </c>
      <c r="BB22" s="54">
        <f t="shared" si="30"/>
        <v>0</v>
      </c>
      <c r="BC22" s="54">
        <f t="shared" si="31"/>
        <v>0</v>
      </c>
      <c r="BD22" s="54"/>
      <c r="BE22" s="54">
        <f t="shared" si="87"/>
        <v>0</v>
      </c>
      <c r="BF22" s="56">
        <f t="shared" si="32"/>
        <v>0</v>
      </c>
      <c r="BG22" s="54">
        <f t="shared" si="33"/>
        <v>0</v>
      </c>
      <c r="BH22" s="54">
        <f t="shared" si="34"/>
        <v>0</v>
      </c>
      <c r="BI22" s="54">
        <f t="shared" si="35"/>
        <v>0</v>
      </c>
      <c r="BJ22" s="55"/>
      <c r="BK22" s="54">
        <f t="shared" si="88"/>
        <v>0</v>
      </c>
      <c r="BL22" s="56">
        <f t="shared" si="36"/>
        <v>0</v>
      </c>
      <c r="BM22" s="54">
        <f t="shared" si="37"/>
        <v>0</v>
      </c>
      <c r="BN22" s="54">
        <f t="shared" si="38"/>
        <v>0</v>
      </c>
      <c r="BO22" s="54">
        <f t="shared" si="39"/>
        <v>0</v>
      </c>
      <c r="BP22" s="55"/>
      <c r="BQ22" s="54">
        <f t="shared" si="89"/>
        <v>0</v>
      </c>
      <c r="BR22" s="56">
        <f t="shared" si="40"/>
        <v>0</v>
      </c>
      <c r="BS22" s="54">
        <f t="shared" si="41"/>
        <v>0</v>
      </c>
      <c r="BT22" s="54">
        <f t="shared" si="42"/>
        <v>0</v>
      </c>
      <c r="BU22" s="54">
        <f t="shared" si="43"/>
        <v>0</v>
      </c>
      <c r="BV22" s="55"/>
      <c r="BW22" s="54">
        <f t="shared" si="90"/>
        <v>0</v>
      </c>
      <c r="BX22" s="56">
        <f t="shared" si="44"/>
        <v>0</v>
      </c>
      <c r="BY22" s="54">
        <f t="shared" si="45"/>
        <v>0</v>
      </c>
      <c r="BZ22" s="54">
        <f t="shared" si="46"/>
        <v>0</v>
      </c>
      <c r="CA22" s="54">
        <f t="shared" si="47"/>
        <v>0</v>
      </c>
      <c r="CB22" s="55"/>
      <c r="CC22" s="54">
        <f t="shared" si="91"/>
        <v>0</v>
      </c>
      <c r="CD22" s="56">
        <f t="shared" si="48"/>
        <v>0</v>
      </c>
      <c r="CE22" s="54">
        <f t="shared" si="49"/>
        <v>0</v>
      </c>
      <c r="CF22" s="54">
        <f t="shared" si="50"/>
        <v>0</v>
      </c>
      <c r="CG22" s="54">
        <f t="shared" si="51"/>
        <v>0</v>
      </c>
      <c r="CH22" s="55"/>
      <c r="CI22" s="54">
        <f t="shared" si="92"/>
        <v>0</v>
      </c>
      <c r="CJ22" s="56">
        <f t="shared" si="52"/>
        <v>0</v>
      </c>
      <c r="CK22" s="54">
        <f t="shared" si="53"/>
        <v>0</v>
      </c>
      <c r="CL22" s="54">
        <f t="shared" si="54"/>
        <v>0</v>
      </c>
      <c r="CM22" s="54">
        <f t="shared" si="55"/>
        <v>0</v>
      </c>
      <c r="CN22" s="55"/>
      <c r="CO22" s="54">
        <f t="shared" si="93"/>
        <v>0</v>
      </c>
      <c r="CP22" s="56">
        <f t="shared" si="56"/>
        <v>0</v>
      </c>
      <c r="CQ22" s="54">
        <f t="shared" si="57"/>
        <v>0</v>
      </c>
      <c r="CR22" s="54">
        <f t="shared" si="58"/>
        <v>0</v>
      </c>
      <c r="CS22" s="54">
        <f t="shared" si="59"/>
        <v>0</v>
      </c>
      <c r="CT22" s="55"/>
      <c r="CU22" s="54">
        <f t="shared" si="94"/>
        <v>0</v>
      </c>
      <c r="CV22" s="56">
        <f t="shared" si="60"/>
        <v>0</v>
      </c>
      <c r="CW22" s="54">
        <f t="shared" si="61"/>
        <v>0</v>
      </c>
      <c r="CX22" s="54">
        <f t="shared" si="62"/>
        <v>0</v>
      </c>
      <c r="CY22" s="54">
        <f t="shared" si="63"/>
        <v>0</v>
      </c>
      <c r="CZ22" s="55"/>
      <c r="DA22" s="54">
        <f t="shared" si="95"/>
        <v>0</v>
      </c>
      <c r="DB22" s="56">
        <f t="shared" si="64"/>
        <v>0</v>
      </c>
      <c r="DC22" s="54">
        <f t="shared" si="65"/>
        <v>0</v>
      </c>
      <c r="DD22" s="54">
        <f t="shared" si="66"/>
        <v>0</v>
      </c>
      <c r="DE22" s="54">
        <f t="shared" si="67"/>
        <v>0</v>
      </c>
      <c r="DF22" s="55"/>
      <c r="DG22" s="54">
        <f t="shared" si="96"/>
        <v>0</v>
      </c>
      <c r="DH22" s="56">
        <f t="shared" si="68"/>
        <v>0</v>
      </c>
      <c r="DI22" s="54">
        <f t="shared" si="69"/>
        <v>0</v>
      </c>
      <c r="DJ22" s="54">
        <f t="shared" si="70"/>
        <v>0</v>
      </c>
      <c r="DK22" s="54">
        <f t="shared" si="71"/>
        <v>0</v>
      </c>
      <c r="DL22" s="55"/>
      <c r="DM22" s="54">
        <f t="shared" si="97"/>
        <v>0</v>
      </c>
      <c r="DN22" s="56">
        <f t="shared" si="72"/>
        <v>0</v>
      </c>
      <c r="DO22" s="54">
        <f t="shared" si="73"/>
        <v>0</v>
      </c>
      <c r="DP22" s="54">
        <f t="shared" si="74"/>
        <v>0</v>
      </c>
      <c r="DQ22" s="54">
        <f t="shared" si="75"/>
        <v>0</v>
      </c>
      <c r="DR22" s="55"/>
      <c r="DS22" s="54">
        <f t="shared" si="98"/>
        <v>0</v>
      </c>
      <c r="DT22" s="56">
        <f t="shared" si="76"/>
        <v>0</v>
      </c>
      <c r="DU22" s="54">
        <f t="shared" si="77"/>
        <v>0</v>
      </c>
      <c r="DV22" s="54">
        <f t="shared" si="78"/>
        <v>0</v>
      </c>
      <c r="DW22" s="54">
        <f t="shared" si="79"/>
        <v>0</v>
      </c>
      <c r="DX22" s="57"/>
      <c r="DY22" s="57"/>
      <c r="DZ22" s="57"/>
      <c r="EA22" s="57"/>
      <c r="EB22" s="57"/>
    </row>
    <row r="23" spans="1:132" s="36" customFormat="1" ht="12">
      <c r="A23" s="35">
        <v>43922</v>
      </c>
      <c r="C23" s="25"/>
      <c r="D23" s="25"/>
      <c r="E23" s="19">
        <f t="shared" si="0"/>
        <v>0</v>
      </c>
      <c r="F23" s="19"/>
      <c r="G23" s="19"/>
      <c r="H23" s="19"/>
      <c r="I23" s="54">
        <f>O23+U23+AA23+AG23+AM23+AS23+AY23+BE23+BK23+BQ23+BW23+CC23+CI23+CO23+CU23+DA23+DG23+DM23+DS23</f>
        <v>0</v>
      </c>
      <c r="J23" s="54">
        <f t="shared" si="1"/>
        <v>0</v>
      </c>
      <c r="K23" s="54">
        <f t="shared" si="2"/>
        <v>0</v>
      </c>
      <c r="L23" s="54">
        <f t="shared" si="3"/>
        <v>0</v>
      </c>
      <c r="M23" s="54">
        <f t="shared" si="3"/>
        <v>0</v>
      </c>
      <c r="N23" s="55"/>
      <c r="O23" s="54">
        <f t="shared" si="80"/>
        <v>0</v>
      </c>
      <c r="P23" s="56">
        <f t="shared" si="4"/>
        <v>0</v>
      </c>
      <c r="Q23" s="54">
        <f t="shared" si="5"/>
        <v>0</v>
      </c>
      <c r="R23" s="54">
        <f t="shared" si="6"/>
        <v>0</v>
      </c>
      <c r="S23" s="54">
        <f t="shared" si="7"/>
        <v>0</v>
      </c>
      <c r="T23" s="54"/>
      <c r="U23" s="54">
        <f t="shared" si="81"/>
        <v>0</v>
      </c>
      <c r="V23" s="56">
        <f t="shared" si="8"/>
        <v>0</v>
      </c>
      <c r="W23" s="54">
        <f t="shared" si="9"/>
        <v>0</v>
      </c>
      <c r="X23" s="54">
        <f t="shared" si="10"/>
        <v>0</v>
      </c>
      <c r="Y23" s="54">
        <f t="shared" si="11"/>
        <v>0</v>
      </c>
      <c r="Z23" s="54"/>
      <c r="AA23" s="54">
        <f t="shared" si="82"/>
        <v>0</v>
      </c>
      <c r="AB23" s="56">
        <f t="shared" si="12"/>
        <v>0</v>
      </c>
      <c r="AC23" s="54">
        <f t="shared" si="13"/>
        <v>0</v>
      </c>
      <c r="AD23" s="54">
        <f t="shared" si="14"/>
        <v>0</v>
      </c>
      <c r="AE23" s="54">
        <f t="shared" si="15"/>
        <v>0</v>
      </c>
      <c r="AF23" s="54"/>
      <c r="AG23" s="54">
        <f t="shared" si="83"/>
        <v>0</v>
      </c>
      <c r="AH23" s="56">
        <f t="shared" si="16"/>
        <v>0</v>
      </c>
      <c r="AI23" s="54">
        <f t="shared" si="17"/>
        <v>0</v>
      </c>
      <c r="AJ23" s="54">
        <f t="shared" si="18"/>
        <v>0</v>
      </c>
      <c r="AK23" s="54">
        <f t="shared" si="19"/>
        <v>0</v>
      </c>
      <c r="AL23" s="54"/>
      <c r="AM23" s="54">
        <f t="shared" si="84"/>
        <v>0</v>
      </c>
      <c r="AN23" s="56">
        <f t="shared" si="20"/>
        <v>0</v>
      </c>
      <c r="AO23" s="54">
        <f t="shared" si="21"/>
        <v>0</v>
      </c>
      <c r="AP23" s="54">
        <f t="shared" si="22"/>
        <v>0</v>
      </c>
      <c r="AQ23" s="54">
        <f t="shared" si="23"/>
        <v>0</v>
      </c>
      <c r="AR23" s="54"/>
      <c r="AS23" s="54">
        <f t="shared" si="85"/>
        <v>0</v>
      </c>
      <c r="AT23" s="56">
        <f t="shared" si="24"/>
        <v>0</v>
      </c>
      <c r="AU23" s="54">
        <f t="shared" si="25"/>
        <v>0</v>
      </c>
      <c r="AV23" s="54">
        <f t="shared" si="26"/>
        <v>0</v>
      </c>
      <c r="AW23" s="54">
        <f t="shared" si="27"/>
        <v>0</v>
      </c>
      <c r="AX23" s="54"/>
      <c r="AY23" s="54">
        <f t="shared" si="86"/>
        <v>0</v>
      </c>
      <c r="AZ23" s="56">
        <f t="shared" si="28"/>
        <v>0</v>
      </c>
      <c r="BA23" s="54">
        <f t="shared" si="29"/>
        <v>0</v>
      </c>
      <c r="BB23" s="54">
        <f t="shared" si="30"/>
        <v>0</v>
      </c>
      <c r="BC23" s="54">
        <f t="shared" si="31"/>
        <v>0</v>
      </c>
      <c r="BD23" s="54"/>
      <c r="BE23" s="54">
        <f t="shared" si="87"/>
        <v>0</v>
      </c>
      <c r="BF23" s="56">
        <f t="shared" si="32"/>
        <v>0</v>
      </c>
      <c r="BG23" s="54">
        <f t="shared" si="33"/>
        <v>0</v>
      </c>
      <c r="BH23" s="54">
        <f t="shared" si="34"/>
        <v>0</v>
      </c>
      <c r="BI23" s="54">
        <f t="shared" si="35"/>
        <v>0</v>
      </c>
      <c r="BJ23" s="55"/>
      <c r="BK23" s="54">
        <f t="shared" si="88"/>
        <v>0</v>
      </c>
      <c r="BL23" s="56">
        <f t="shared" si="36"/>
        <v>0</v>
      </c>
      <c r="BM23" s="54">
        <f t="shared" si="37"/>
        <v>0</v>
      </c>
      <c r="BN23" s="54">
        <f t="shared" si="38"/>
        <v>0</v>
      </c>
      <c r="BO23" s="54">
        <f t="shared" si="39"/>
        <v>0</v>
      </c>
      <c r="BP23" s="55"/>
      <c r="BQ23" s="54">
        <f t="shared" si="89"/>
        <v>0</v>
      </c>
      <c r="BR23" s="56">
        <f t="shared" si="40"/>
        <v>0</v>
      </c>
      <c r="BS23" s="54">
        <f t="shared" si="41"/>
        <v>0</v>
      </c>
      <c r="BT23" s="54">
        <f t="shared" si="42"/>
        <v>0</v>
      </c>
      <c r="BU23" s="54">
        <f t="shared" si="43"/>
        <v>0</v>
      </c>
      <c r="BV23" s="55"/>
      <c r="BW23" s="54">
        <f t="shared" si="90"/>
        <v>0</v>
      </c>
      <c r="BX23" s="56">
        <f t="shared" si="44"/>
        <v>0</v>
      </c>
      <c r="BY23" s="54">
        <f t="shared" si="45"/>
        <v>0</v>
      </c>
      <c r="BZ23" s="54">
        <f t="shared" si="46"/>
        <v>0</v>
      </c>
      <c r="CA23" s="54">
        <f t="shared" si="47"/>
        <v>0</v>
      </c>
      <c r="CB23" s="55"/>
      <c r="CC23" s="54">
        <f t="shared" si="91"/>
        <v>0</v>
      </c>
      <c r="CD23" s="56">
        <f t="shared" si="48"/>
        <v>0</v>
      </c>
      <c r="CE23" s="54">
        <f t="shared" si="49"/>
        <v>0</v>
      </c>
      <c r="CF23" s="54">
        <f t="shared" si="50"/>
        <v>0</v>
      </c>
      <c r="CG23" s="54">
        <f t="shared" si="51"/>
        <v>0</v>
      </c>
      <c r="CH23" s="55"/>
      <c r="CI23" s="54">
        <f t="shared" si="92"/>
        <v>0</v>
      </c>
      <c r="CJ23" s="56">
        <f t="shared" si="52"/>
        <v>0</v>
      </c>
      <c r="CK23" s="54">
        <f t="shared" si="53"/>
        <v>0</v>
      </c>
      <c r="CL23" s="54">
        <f t="shared" si="54"/>
        <v>0</v>
      </c>
      <c r="CM23" s="54">
        <f t="shared" si="55"/>
        <v>0</v>
      </c>
      <c r="CN23" s="55"/>
      <c r="CO23" s="54">
        <f t="shared" si="93"/>
        <v>0</v>
      </c>
      <c r="CP23" s="56">
        <f t="shared" si="56"/>
        <v>0</v>
      </c>
      <c r="CQ23" s="54">
        <f t="shared" si="57"/>
        <v>0</v>
      </c>
      <c r="CR23" s="54">
        <f t="shared" si="58"/>
        <v>0</v>
      </c>
      <c r="CS23" s="54">
        <f t="shared" si="59"/>
        <v>0</v>
      </c>
      <c r="CT23" s="55"/>
      <c r="CU23" s="54">
        <f t="shared" si="94"/>
        <v>0</v>
      </c>
      <c r="CV23" s="56">
        <f t="shared" si="60"/>
        <v>0</v>
      </c>
      <c r="CW23" s="54">
        <f t="shared" si="61"/>
        <v>0</v>
      </c>
      <c r="CX23" s="54">
        <f t="shared" si="62"/>
        <v>0</v>
      </c>
      <c r="CY23" s="54">
        <f t="shared" si="63"/>
        <v>0</v>
      </c>
      <c r="CZ23" s="55"/>
      <c r="DA23" s="54">
        <f t="shared" si="95"/>
        <v>0</v>
      </c>
      <c r="DB23" s="56">
        <f t="shared" si="64"/>
        <v>0</v>
      </c>
      <c r="DC23" s="54">
        <f t="shared" si="65"/>
        <v>0</v>
      </c>
      <c r="DD23" s="54">
        <f t="shared" si="66"/>
        <v>0</v>
      </c>
      <c r="DE23" s="54">
        <f t="shared" si="67"/>
        <v>0</v>
      </c>
      <c r="DF23" s="55"/>
      <c r="DG23" s="54">
        <f t="shared" si="96"/>
        <v>0</v>
      </c>
      <c r="DH23" s="56">
        <f t="shared" si="68"/>
        <v>0</v>
      </c>
      <c r="DI23" s="54">
        <f t="shared" si="69"/>
        <v>0</v>
      </c>
      <c r="DJ23" s="54">
        <f t="shared" si="70"/>
        <v>0</v>
      </c>
      <c r="DK23" s="54">
        <f t="shared" si="71"/>
        <v>0</v>
      </c>
      <c r="DL23" s="55"/>
      <c r="DM23" s="54">
        <f t="shared" si="97"/>
        <v>0</v>
      </c>
      <c r="DN23" s="56">
        <f t="shared" si="72"/>
        <v>0</v>
      </c>
      <c r="DO23" s="54">
        <f t="shared" si="73"/>
        <v>0</v>
      </c>
      <c r="DP23" s="54">
        <f t="shared" si="74"/>
        <v>0</v>
      </c>
      <c r="DQ23" s="54">
        <f t="shared" si="75"/>
        <v>0</v>
      </c>
      <c r="DR23" s="55"/>
      <c r="DS23" s="54">
        <f t="shared" si="98"/>
        <v>0</v>
      </c>
      <c r="DT23" s="56">
        <f t="shared" si="76"/>
        <v>0</v>
      </c>
      <c r="DU23" s="54">
        <f t="shared" si="77"/>
        <v>0</v>
      </c>
      <c r="DV23" s="54">
        <f t="shared" si="78"/>
        <v>0</v>
      </c>
      <c r="DW23" s="54">
        <f t="shared" si="79"/>
        <v>0</v>
      </c>
      <c r="DX23" s="57"/>
      <c r="DY23" s="57"/>
      <c r="DZ23" s="57"/>
      <c r="EA23" s="57"/>
      <c r="EB23" s="57"/>
    </row>
    <row r="24" spans="1:132" s="36" customFormat="1" ht="12">
      <c r="A24" s="35">
        <v>44105</v>
      </c>
      <c r="C24" s="25"/>
      <c r="D24" s="25"/>
      <c r="E24" s="19">
        <f t="shared" si="0"/>
        <v>0</v>
      </c>
      <c r="F24" s="19"/>
      <c r="G24" s="19"/>
      <c r="H24" s="19"/>
      <c r="I24" s="54"/>
      <c r="J24" s="54">
        <f t="shared" si="1"/>
        <v>0</v>
      </c>
      <c r="K24" s="54">
        <f t="shared" si="2"/>
        <v>0</v>
      </c>
      <c r="L24" s="54">
        <f t="shared" si="3"/>
        <v>0</v>
      </c>
      <c r="M24" s="54">
        <f t="shared" si="3"/>
        <v>0</v>
      </c>
      <c r="N24" s="55"/>
      <c r="O24" s="54">
        <f t="shared" si="80"/>
        <v>0</v>
      </c>
      <c r="P24" s="56">
        <f t="shared" si="4"/>
        <v>0</v>
      </c>
      <c r="Q24" s="54">
        <f t="shared" si="5"/>
        <v>0</v>
      </c>
      <c r="R24" s="54">
        <f t="shared" si="6"/>
        <v>0</v>
      </c>
      <c r="S24" s="54">
        <f t="shared" si="7"/>
        <v>0</v>
      </c>
      <c r="T24" s="54"/>
      <c r="U24" s="54">
        <f t="shared" si="81"/>
        <v>0</v>
      </c>
      <c r="V24" s="56">
        <f t="shared" si="8"/>
        <v>0</v>
      </c>
      <c r="W24" s="54">
        <f t="shared" si="9"/>
        <v>0</v>
      </c>
      <c r="X24" s="54">
        <f t="shared" si="10"/>
        <v>0</v>
      </c>
      <c r="Y24" s="54">
        <f t="shared" si="11"/>
        <v>0</v>
      </c>
      <c r="Z24" s="54"/>
      <c r="AA24" s="54">
        <f t="shared" si="82"/>
        <v>0</v>
      </c>
      <c r="AB24" s="56">
        <f t="shared" si="12"/>
        <v>0</v>
      </c>
      <c r="AC24" s="54">
        <f t="shared" si="13"/>
        <v>0</v>
      </c>
      <c r="AD24" s="54">
        <f t="shared" si="14"/>
        <v>0</v>
      </c>
      <c r="AE24" s="54">
        <f t="shared" si="15"/>
        <v>0</v>
      </c>
      <c r="AF24" s="54"/>
      <c r="AG24" s="54">
        <f t="shared" si="83"/>
        <v>0</v>
      </c>
      <c r="AH24" s="56">
        <f t="shared" si="16"/>
        <v>0</v>
      </c>
      <c r="AI24" s="54">
        <f t="shared" si="17"/>
        <v>0</v>
      </c>
      <c r="AJ24" s="54">
        <f t="shared" si="18"/>
        <v>0</v>
      </c>
      <c r="AK24" s="54">
        <f t="shared" si="19"/>
        <v>0</v>
      </c>
      <c r="AL24" s="54"/>
      <c r="AM24" s="54">
        <f t="shared" si="84"/>
        <v>0</v>
      </c>
      <c r="AN24" s="56">
        <f t="shared" si="20"/>
        <v>0</v>
      </c>
      <c r="AO24" s="54">
        <f t="shared" si="21"/>
        <v>0</v>
      </c>
      <c r="AP24" s="54">
        <f t="shared" si="22"/>
        <v>0</v>
      </c>
      <c r="AQ24" s="54">
        <f t="shared" si="23"/>
        <v>0</v>
      </c>
      <c r="AR24" s="54"/>
      <c r="AS24" s="54">
        <f t="shared" si="85"/>
        <v>0</v>
      </c>
      <c r="AT24" s="56">
        <f t="shared" si="24"/>
        <v>0</v>
      </c>
      <c r="AU24" s="54">
        <f t="shared" si="25"/>
        <v>0</v>
      </c>
      <c r="AV24" s="54">
        <f t="shared" si="26"/>
        <v>0</v>
      </c>
      <c r="AW24" s="54">
        <f t="shared" si="27"/>
        <v>0</v>
      </c>
      <c r="AX24" s="54"/>
      <c r="AY24" s="54">
        <f t="shared" si="86"/>
        <v>0</v>
      </c>
      <c r="AZ24" s="56">
        <f t="shared" si="28"/>
        <v>0</v>
      </c>
      <c r="BA24" s="54">
        <f t="shared" si="29"/>
        <v>0</v>
      </c>
      <c r="BB24" s="54">
        <f t="shared" si="30"/>
        <v>0</v>
      </c>
      <c r="BC24" s="54">
        <f t="shared" si="31"/>
        <v>0</v>
      </c>
      <c r="BD24" s="54"/>
      <c r="BE24" s="54">
        <f t="shared" si="87"/>
        <v>0</v>
      </c>
      <c r="BF24" s="56">
        <f t="shared" si="32"/>
        <v>0</v>
      </c>
      <c r="BG24" s="54">
        <f t="shared" si="33"/>
        <v>0</v>
      </c>
      <c r="BH24" s="54">
        <f t="shared" si="34"/>
        <v>0</v>
      </c>
      <c r="BI24" s="54">
        <f t="shared" si="35"/>
        <v>0</v>
      </c>
      <c r="BJ24" s="55"/>
      <c r="BK24" s="54">
        <f t="shared" si="88"/>
        <v>0</v>
      </c>
      <c r="BL24" s="56">
        <f t="shared" si="36"/>
        <v>0</v>
      </c>
      <c r="BM24" s="54">
        <f t="shared" si="37"/>
        <v>0</v>
      </c>
      <c r="BN24" s="54">
        <f t="shared" si="38"/>
        <v>0</v>
      </c>
      <c r="BO24" s="54">
        <f t="shared" si="39"/>
        <v>0</v>
      </c>
      <c r="BP24" s="55"/>
      <c r="BQ24" s="54">
        <f t="shared" si="89"/>
        <v>0</v>
      </c>
      <c r="BR24" s="56">
        <f t="shared" si="40"/>
        <v>0</v>
      </c>
      <c r="BS24" s="54">
        <f t="shared" si="41"/>
        <v>0</v>
      </c>
      <c r="BT24" s="54">
        <f t="shared" si="42"/>
        <v>0</v>
      </c>
      <c r="BU24" s="54">
        <f t="shared" si="43"/>
        <v>0</v>
      </c>
      <c r="BV24" s="55"/>
      <c r="BW24" s="54">
        <f t="shared" si="90"/>
        <v>0</v>
      </c>
      <c r="BX24" s="56">
        <f t="shared" si="44"/>
        <v>0</v>
      </c>
      <c r="BY24" s="54">
        <f t="shared" si="45"/>
        <v>0</v>
      </c>
      <c r="BZ24" s="54">
        <f t="shared" si="46"/>
        <v>0</v>
      </c>
      <c r="CA24" s="54">
        <f t="shared" si="47"/>
        <v>0</v>
      </c>
      <c r="CB24" s="55"/>
      <c r="CC24" s="54">
        <f t="shared" si="91"/>
        <v>0</v>
      </c>
      <c r="CD24" s="56">
        <f t="shared" si="48"/>
        <v>0</v>
      </c>
      <c r="CE24" s="54">
        <f t="shared" si="49"/>
        <v>0</v>
      </c>
      <c r="CF24" s="54">
        <f t="shared" si="50"/>
        <v>0</v>
      </c>
      <c r="CG24" s="54">
        <f t="shared" si="51"/>
        <v>0</v>
      </c>
      <c r="CH24" s="55"/>
      <c r="CI24" s="54">
        <f t="shared" si="92"/>
        <v>0</v>
      </c>
      <c r="CJ24" s="56">
        <f t="shared" si="52"/>
        <v>0</v>
      </c>
      <c r="CK24" s="54">
        <f t="shared" si="53"/>
        <v>0</v>
      </c>
      <c r="CL24" s="54">
        <f t="shared" si="54"/>
        <v>0</v>
      </c>
      <c r="CM24" s="54">
        <f t="shared" si="55"/>
        <v>0</v>
      </c>
      <c r="CN24" s="55"/>
      <c r="CO24" s="54">
        <f t="shared" si="93"/>
        <v>0</v>
      </c>
      <c r="CP24" s="56">
        <f t="shared" si="56"/>
        <v>0</v>
      </c>
      <c r="CQ24" s="54">
        <f t="shared" si="57"/>
        <v>0</v>
      </c>
      <c r="CR24" s="54">
        <f t="shared" si="58"/>
        <v>0</v>
      </c>
      <c r="CS24" s="54">
        <f t="shared" si="59"/>
        <v>0</v>
      </c>
      <c r="CT24" s="55"/>
      <c r="CU24" s="54">
        <f t="shared" si="94"/>
        <v>0</v>
      </c>
      <c r="CV24" s="56">
        <f t="shared" si="60"/>
        <v>0</v>
      </c>
      <c r="CW24" s="54">
        <f t="shared" si="61"/>
        <v>0</v>
      </c>
      <c r="CX24" s="54">
        <f t="shared" si="62"/>
        <v>0</v>
      </c>
      <c r="CY24" s="54">
        <f t="shared" si="63"/>
        <v>0</v>
      </c>
      <c r="CZ24" s="55"/>
      <c r="DA24" s="54">
        <f t="shared" si="95"/>
        <v>0</v>
      </c>
      <c r="DB24" s="56">
        <f t="shared" si="64"/>
        <v>0</v>
      </c>
      <c r="DC24" s="54">
        <f t="shared" si="65"/>
        <v>0</v>
      </c>
      <c r="DD24" s="54">
        <f t="shared" si="66"/>
        <v>0</v>
      </c>
      <c r="DE24" s="54">
        <f t="shared" si="67"/>
        <v>0</v>
      </c>
      <c r="DF24" s="55"/>
      <c r="DG24" s="54">
        <f t="shared" si="96"/>
        <v>0</v>
      </c>
      <c r="DH24" s="56">
        <f t="shared" si="68"/>
        <v>0</v>
      </c>
      <c r="DI24" s="54">
        <f t="shared" si="69"/>
        <v>0</v>
      </c>
      <c r="DJ24" s="54">
        <f t="shared" si="70"/>
        <v>0</v>
      </c>
      <c r="DK24" s="54">
        <f t="shared" si="71"/>
        <v>0</v>
      </c>
      <c r="DL24" s="55"/>
      <c r="DM24" s="54">
        <f t="shared" si="97"/>
        <v>0</v>
      </c>
      <c r="DN24" s="56">
        <f t="shared" si="72"/>
        <v>0</v>
      </c>
      <c r="DO24" s="54">
        <f t="shared" si="73"/>
        <v>0</v>
      </c>
      <c r="DP24" s="54">
        <f t="shared" si="74"/>
        <v>0</v>
      </c>
      <c r="DQ24" s="54">
        <f t="shared" si="75"/>
        <v>0</v>
      </c>
      <c r="DR24" s="55"/>
      <c r="DS24" s="54">
        <f t="shared" si="98"/>
        <v>0</v>
      </c>
      <c r="DT24" s="56">
        <f t="shared" si="76"/>
        <v>0</v>
      </c>
      <c r="DU24" s="54">
        <f t="shared" si="77"/>
        <v>0</v>
      </c>
      <c r="DV24" s="54">
        <f t="shared" si="78"/>
        <v>0</v>
      </c>
      <c r="DW24" s="54">
        <f t="shared" si="79"/>
        <v>0</v>
      </c>
      <c r="DX24" s="57"/>
      <c r="DY24" s="57"/>
      <c r="DZ24" s="57"/>
      <c r="EA24" s="57"/>
      <c r="EB24" s="57"/>
    </row>
    <row r="25" spans="1:132" s="36" customFormat="1" ht="12">
      <c r="A25" s="35">
        <v>44287</v>
      </c>
      <c r="C25" s="25"/>
      <c r="D25" s="25"/>
      <c r="E25" s="19">
        <f t="shared" si="0"/>
        <v>0</v>
      </c>
      <c r="F25" s="19"/>
      <c r="G25" s="19"/>
      <c r="H25" s="19"/>
      <c r="I25" s="54">
        <f>O25+U25+AA25+AG25+AM25+AS25+AY25+BE25+BK25+BQ25+BW25+CC25+CI25+CO25+CU25+DA25+DG25+DM25+DS25</f>
        <v>0</v>
      </c>
      <c r="J25" s="54">
        <f t="shared" si="1"/>
        <v>0</v>
      </c>
      <c r="K25" s="54">
        <f t="shared" si="2"/>
        <v>0</v>
      </c>
      <c r="L25" s="54">
        <f t="shared" si="3"/>
        <v>0</v>
      </c>
      <c r="M25" s="54">
        <f t="shared" si="3"/>
        <v>0</v>
      </c>
      <c r="N25" s="55"/>
      <c r="O25" s="54">
        <f t="shared" si="80"/>
        <v>0</v>
      </c>
      <c r="P25" s="56">
        <f t="shared" si="4"/>
        <v>0</v>
      </c>
      <c r="Q25" s="54">
        <f t="shared" si="5"/>
        <v>0</v>
      </c>
      <c r="R25" s="54">
        <f t="shared" si="6"/>
        <v>0</v>
      </c>
      <c r="S25" s="54">
        <f t="shared" si="7"/>
        <v>0</v>
      </c>
      <c r="T25" s="54"/>
      <c r="U25" s="54">
        <f t="shared" si="81"/>
        <v>0</v>
      </c>
      <c r="V25" s="56">
        <f t="shared" si="8"/>
        <v>0</v>
      </c>
      <c r="W25" s="54">
        <f t="shared" si="9"/>
        <v>0</v>
      </c>
      <c r="X25" s="54">
        <f t="shared" si="10"/>
        <v>0</v>
      </c>
      <c r="Y25" s="54">
        <f t="shared" si="11"/>
        <v>0</v>
      </c>
      <c r="Z25" s="54"/>
      <c r="AA25" s="54">
        <f t="shared" si="82"/>
        <v>0</v>
      </c>
      <c r="AB25" s="56">
        <f t="shared" si="12"/>
        <v>0</v>
      </c>
      <c r="AC25" s="54">
        <f t="shared" si="13"/>
        <v>0</v>
      </c>
      <c r="AD25" s="54">
        <f t="shared" si="14"/>
        <v>0</v>
      </c>
      <c r="AE25" s="54">
        <f t="shared" si="15"/>
        <v>0</v>
      </c>
      <c r="AF25" s="54"/>
      <c r="AG25" s="54">
        <f t="shared" si="83"/>
        <v>0</v>
      </c>
      <c r="AH25" s="56">
        <f t="shared" si="16"/>
        <v>0</v>
      </c>
      <c r="AI25" s="54">
        <f t="shared" si="17"/>
        <v>0</v>
      </c>
      <c r="AJ25" s="54">
        <f t="shared" si="18"/>
        <v>0</v>
      </c>
      <c r="AK25" s="54">
        <f t="shared" si="19"/>
        <v>0</v>
      </c>
      <c r="AL25" s="54"/>
      <c r="AM25" s="54">
        <f t="shared" si="84"/>
        <v>0</v>
      </c>
      <c r="AN25" s="56">
        <f t="shared" si="20"/>
        <v>0</v>
      </c>
      <c r="AO25" s="54">
        <f t="shared" si="21"/>
        <v>0</v>
      </c>
      <c r="AP25" s="54">
        <f t="shared" si="22"/>
        <v>0</v>
      </c>
      <c r="AQ25" s="54">
        <f t="shared" si="23"/>
        <v>0</v>
      </c>
      <c r="AR25" s="54"/>
      <c r="AS25" s="54">
        <f t="shared" si="85"/>
        <v>0</v>
      </c>
      <c r="AT25" s="56">
        <f t="shared" si="24"/>
        <v>0</v>
      </c>
      <c r="AU25" s="54">
        <f t="shared" si="25"/>
        <v>0</v>
      </c>
      <c r="AV25" s="54">
        <f t="shared" si="26"/>
        <v>0</v>
      </c>
      <c r="AW25" s="54">
        <f t="shared" si="27"/>
        <v>0</v>
      </c>
      <c r="AX25" s="54"/>
      <c r="AY25" s="54">
        <f t="shared" si="86"/>
        <v>0</v>
      </c>
      <c r="AZ25" s="56">
        <f t="shared" si="28"/>
        <v>0</v>
      </c>
      <c r="BA25" s="54">
        <f t="shared" si="29"/>
        <v>0</v>
      </c>
      <c r="BB25" s="54">
        <f t="shared" si="30"/>
        <v>0</v>
      </c>
      <c r="BC25" s="54">
        <f t="shared" si="31"/>
        <v>0</v>
      </c>
      <c r="BD25" s="54"/>
      <c r="BE25" s="54">
        <f t="shared" si="87"/>
        <v>0</v>
      </c>
      <c r="BF25" s="56">
        <f t="shared" si="32"/>
        <v>0</v>
      </c>
      <c r="BG25" s="54">
        <f t="shared" si="33"/>
        <v>0</v>
      </c>
      <c r="BH25" s="54">
        <f t="shared" si="34"/>
        <v>0</v>
      </c>
      <c r="BI25" s="54">
        <f t="shared" si="35"/>
        <v>0</v>
      </c>
      <c r="BJ25" s="55"/>
      <c r="BK25" s="54">
        <f t="shared" si="88"/>
        <v>0</v>
      </c>
      <c r="BL25" s="56">
        <f t="shared" si="36"/>
        <v>0</v>
      </c>
      <c r="BM25" s="54">
        <f t="shared" si="37"/>
        <v>0</v>
      </c>
      <c r="BN25" s="54">
        <f t="shared" si="38"/>
        <v>0</v>
      </c>
      <c r="BO25" s="54">
        <f t="shared" si="39"/>
        <v>0</v>
      </c>
      <c r="BP25" s="55"/>
      <c r="BQ25" s="54">
        <f t="shared" si="89"/>
        <v>0</v>
      </c>
      <c r="BR25" s="56">
        <f t="shared" si="40"/>
        <v>0</v>
      </c>
      <c r="BS25" s="54">
        <f t="shared" si="41"/>
        <v>0</v>
      </c>
      <c r="BT25" s="54">
        <f t="shared" si="42"/>
        <v>0</v>
      </c>
      <c r="BU25" s="54">
        <f t="shared" si="43"/>
        <v>0</v>
      </c>
      <c r="BV25" s="55"/>
      <c r="BW25" s="54">
        <f t="shared" si="90"/>
        <v>0</v>
      </c>
      <c r="BX25" s="56">
        <f t="shared" si="44"/>
        <v>0</v>
      </c>
      <c r="BY25" s="54">
        <f t="shared" si="45"/>
        <v>0</v>
      </c>
      <c r="BZ25" s="54">
        <f t="shared" si="46"/>
        <v>0</v>
      </c>
      <c r="CA25" s="54">
        <f t="shared" si="47"/>
        <v>0</v>
      </c>
      <c r="CB25" s="55"/>
      <c r="CC25" s="54">
        <f t="shared" si="91"/>
        <v>0</v>
      </c>
      <c r="CD25" s="56">
        <f t="shared" si="48"/>
        <v>0</v>
      </c>
      <c r="CE25" s="54">
        <f t="shared" si="49"/>
        <v>0</v>
      </c>
      <c r="CF25" s="54">
        <f t="shared" si="50"/>
        <v>0</v>
      </c>
      <c r="CG25" s="54">
        <f t="shared" si="51"/>
        <v>0</v>
      </c>
      <c r="CH25" s="55"/>
      <c r="CI25" s="54">
        <f t="shared" si="92"/>
        <v>0</v>
      </c>
      <c r="CJ25" s="56">
        <f t="shared" si="52"/>
        <v>0</v>
      </c>
      <c r="CK25" s="54">
        <f t="shared" si="53"/>
        <v>0</v>
      </c>
      <c r="CL25" s="54">
        <f t="shared" si="54"/>
        <v>0</v>
      </c>
      <c r="CM25" s="54">
        <f t="shared" si="55"/>
        <v>0</v>
      </c>
      <c r="CN25" s="55"/>
      <c r="CO25" s="54">
        <f t="shared" si="93"/>
        <v>0</v>
      </c>
      <c r="CP25" s="56">
        <f t="shared" si="56"/>
        <v>0</v>
      </c>
      <c r="CQ25" s="54">
        <f t="shared" si="57"/>
        <v>0</v>
      </c>
      <c r="CR25" s="54">
        <f t="shared" si="58"/>
        <v>0</v>
      </c>
      <c r="CS25" s="54">
        <f t="shared" si="59"/>
        <v>0</v>
      </c>
      <c r="CT25" s="55"/>
      <c r="CU25" s="54">
        <f t="shared" si="94"/>
        <v>0</v>
      </c>
      <c r="CV25" s="56">
        <f t="shared" si="60"/>
        <v>0</v>
      </c>
      <c r="CW25" s="54">
        <f t="shared" si="61"/>
        <v>0</v>
      </c>
      <c r="CX25" s="54">
        <f t="shared" si="62"/>
        <v>0</v>
      </c>
      <c r="CY25" s="54">
        <f t="shared" si="63"/>
        <v>0</v>
      </c>
      <c r="CZ25" s="55"/>
      <c r="DA25" s="54">
        <f t="shared" si="95"/>
        <v>0</v>
      </c>
      <c r="DB25" s="56">
        <f t="shared" si="64"/>
        <v>0</v>
      </c>
      <c r="DC25" s="54">
        <f t="shared" si="65"/>
        <v>0</v>
      </c>
      <c r="DD25" s="54">
        <f t="shared" si="66"/>
        <v>0</v>
      </c>
      <c r="DE25" s="54">
        <f t="shared" si="67"/>
        <v>0</v>
      </c>
      <c r="DF25" s="55"/>
      <c r="DG25" s="54">
        <f t="shared" si="96"/>
        <v>0</v>
      </c>
      <c r="DH25" s="56">
        <f t="shared" si="68"/>
        <v>0</v>
      </c>
      <c r="DI25" s="54">
        <f t="shared" si="69"/>
        <v>0</v>
      </c>
      <c r="DJ25" s="54">
        <f t="shared" si="70"/>
        <v>0</v>
      </c>
      <c r="DK25" s="54">
        <f t="shared" si="71"/>
        <v>0</v>
      </c>
      <c r="DL25" s="55"/>
      <c r="DM25" s="54">
        <f t="shared" si="97"/>
        <v>0</v>
      </c>
      <c r="DN25" s="56">
        <f t="shared" si="72"/>
        <v>0</v>
      </c>
      <c r="DO25" s="54">
        <f t="shared" si="73"/>
        <v>0</v>
      </c>
      <c r="DP25" s="54">
        <f t="shared" si="74"/>
        <v>0</v>
      </c>
      <c r="DQ25" s="54">
        <f t="shared" si="75"/>
        <v>0</v>
      </c>
      <c r="DR25" s="55"/>
      <c r="DS25" s="54">
        <f t="shared" si="98"/>
        <v>0</v>
      </c>
      <c r="DT25" s="56">
        <f t="shared" si="76"/>
        <v>0</v>
      </c>
      <c r="DU25" s="54">
        <f t="shared" si="77"/>
        <v>0</v>
      </c>
      <c r="DV25" s="54">
        <f t="shared" si="78"/>
        <v>0</v>
      </c>
      <c r="DW25" s="54">
        <f t="shared" si="79"/>
        <v>0</v>
      </c>
      <c r="DX25" s="57"/>
      <c r="DY25" s="57"/>
      <c r="DZ25" s="57"/>
      <c r="EA25" s="57"/>
      <c r="EB25" s="57"/>
    </row>
    <row r="26" spans="1:132" s="36" customFormat="1" ht="12">
      <c r="A26" s="35">
        <v>44470</v>
      </c>
      <c r="C26" s="25"/>
      <c r="D26" s="25"/>
      <c r="E26" s="19">
        <f t="shared" si="0"/>
        <v>0</v>
      </c>
      <c r="F26" s="19"/>
      <c r="G26" s="19"/>
      <c r="H26" s="19"/>
      <c r="I26" s="54"/>
      <c r="J26" s="54">
        <f t="shared" si="1"/>
        <v>0</v>
      </c>
      <c r="K26" s="54">
        <f t="shared" si="2"/>
        <v>0</v>
      </c>
      <c r="L26" s="54">
        <f t="shared" si="3"/>
        <v>0</v>
      </c>
      <c r="M26" s="54">
        <f t="shared" si="3"/>
        <v>0</v>
      </c>
      <c r="N26" s="55"/>
      <c r="O26" s="54">
        <f t="shared" si="80"/>
        <v>0</v>
      </c>
      <c r="P26" s="56">
        <f t="shared" si="4"/>
        <v>0</v>
      </c>
      <c r="Q26" s="54">
        <f t="shared" si="5"/>
        <v>0</v>
      </c>
      <c r="R26" s="54">
        <f t="shared" si="6"/>
        <v>0</v>
      </c>
      <c r="S26" s="54">
        <f t="shared" si="7"/>
        <v>0</v>
      </c>
      <c r="T26" s="54"/>
      <c r="U26" s="54">
        <f t="shared" si="81"/>
        <v>0</v>
      </c>
      <c r="V26" s="56">
        <f t="shared" si="8"/>
        <v>0</v>
      </c>
      <c r="W26" s="54">
        <f t="shared" si="9"/>
        <v>0</v>
      </c>
      <c r="X26" s="54">
        <f t="shared" si="10"/>
        <v>0</v>
      </c>
      <c r="Y26" s="54">
        <f t="shared" si="11"/>
        <v>0</v>
      </c>
      <c r="Z26" s="54"/>
      <c r="AA26" s="54">
        <f t="shared" si="82"/>
        <v>0</v>
      </c>
      <c r="AB26" s="56">
        <f t="shared" si="12"/>
        <v>0</v>
      </c>
      <c r="AC26" s="54">
        <f t="shared" si="13"/>
        <v>0</v>
      </c>
      <c r="AD26" s="54">
        <f t="shared" si="14"/>
        <v>0</v>
      </c>
      <c r="AE26" s="54">
        <f t="shared" si="15"/>
        <v>0</v>
      </c>
      <c r="AF26" s="54"/>
      <c r="AG26" s="54">
        <f t="shared" si="83"/>
        <v>0</v>
      </c>
      <c r="AH26" s="56">
        <f t="shared" si="16"/>
        <v>0</v>
      </c>
      <c r="AI26" s="54">
        <f t="shared" si="17"/>
        <v>0</v>
      </c>
      <c r="AJ26" s="54">
        <f t="shared" si="18"/>
        <v>0</v>
      </c>
      <c r="AK26" s="54">
        <f t="shared" si="19"/>
        <v>0</v>
      </c>
      <c r="AL26" s="54"/>
      <c r="AM26" s="54">
        <f t="shared" si="84"/>
        <v>0</v>
      </c>
      <c r="AN26" s="56">
        <f t="shared" si="20"/>
        <v>0</v>
      </c>
      <c r="AO26" s="54">
        <f t="shared" si="21"/>
        <v>0</v>
      </c>
      <c r="AP26" s="54">
        <f t="shared" si="22"/>
        <v>0</v>
      </c>
      <c r="AQ26" s="54">
        <f t="shared" si="23"/>
        <v>0</v>
      </c>
      <c r="AR26" s="54"/>
      <c r="AS26" s="54">
        <f t="shared" si="85"/>
        <v>0</v>
      </c>
      <c r="AT26" s="56">
        <f t="shared" si="24"/>
        <v>0</v>
      </c>
      <c r="AU26" s="54">
        <f t="shared" si="25"/>
        <v>0</v>
      </c>
      <c r="AV26" s="54">
        <f t="shared" si="26"/>
        <v>0</v>
      </c>
      <c r="AW26" s="54">
        <f t="shared" si="27"/>
        <v>0</v>
      </c>
      <c r="AX26" s="54"/>
      <c r="AY26" s="54">
        <f t="shared" si="86"/>
        <v>0</v>
      </c>
      <c r="AZ26" s="56">
        <f t="shared" si="28"/>
        <v>0</v>
      </c>
      <c r="BA26" s="54">
        <f t="shared" si="29"/>
        <v>0</v>
      </c>
      <c r="BB26" s="54">
        <f t="shared" si="30"/>
        <v>0</v>
      </c>
      <c r="BC26" s="54">
        <f t="shared" si="31"/>
        <v>0</v>
      </c>
      <c r="BD26" s="54"/>
      <c r="BE26" s="54">
        <f t="shared" si="87"/>
        <v>0</v>
      </c>
      <c r="BF26" s="56">
        <f t="shared" si="32"/>
        <v>0</v>
      </c>
      <c r="BG26" s="54">
        <f t="shared" si="33"/>
        <v>0</v>
      </c>
      <c r="BH26" s="54">
        <f t="shared" si="34"/>
        <v>0</v>
      </c>
      <c r="BI26" s="54">
        <f t="shared" si="35"/>
        <v>0</v>
      </c>
      <c r="BJ26" s="55"/>
      <c r="BK26" s="54">
        <f t="shared" si="88"/>
        <v>0</v>
      </c>
      <c r="BL26" s="56">
        <f t="shared" si="36"/>
        <v>0</v>
      </c>
      <c r="BM26" s="54">
        <f t="shared" si="37"/>
        <v>0</v>
      </c>
      <c r="BN26" s="54">
        <f t="shared" si="38"/>
        <v>0</v>
      </c>
      <c r="BO26" s="54">
        <f t="shared" si="39"/>
        <v>0</v>
      </c>
      <c r="BP26" s="55"/>
      <c r="BQ26" s="54">
        <f t="shared" si="89"/>
        <v>0</v>
      </c>
      <c r="BR26" s="56">
        <f t="shared" si="40"/>
        <v>0</v>
      </c>
      <c r="BS26" s="54">
        <f t="shared" si="41"/>
        <v>0</v>
      </c>
      <c r="BT26" s="54">
        <f t="shared" si="42"/>
        <v>0</v>
      </c>
      <c r="BU26" s="54">
        <f t="shared" si="43"/>
        <v>0</v>
      </c>
      <c r="BV26" s="55"/>
      <c r="BW26" s="54">
        <f t="shared" si="90"/>
        <v>0</v>
      </c>
      <c r="BX26" s="56">
        <f t="shared" si="44"/>
        <v>0</v>
      </c>
      <c r="BY26" s="54">
        <f t="shared" si="45"/>
        <v>0</v>
      </c>
      <c r="BZ26" s="54">
        <f t="shared" si="46"/>
        <v>0</v>
      </c>
      <c r="CA26" s="54">
        <f t="shared" si="47"/>
        <v>0</v>
      </c>
      <c r="CB26" s="55"/>
      <c r="CC26" s="54">
        <f t="shared" si="91"/>
        <v>0</v>
      </c>
      <c r="CD26" s="56">
        <f t="shared" si="48"/>
        <v>0</v>
      </c>
      <c r="CE26" s="54">
        <f t="shared" si="49"/>
        <v>0</v>
      </c>
      <c r="CF26" s="54">
        <f t="shared" si="50"/>
        <v>0</v>
      </c>
      <c r="CG26" s="54">
        <f t="shared" si="51"/>
        <v>0</v>
      </c>
      <c r="CH26" s="55"/>
      <c r="CI26" s="54">
        <f t="shared" si="92"/>
        <v>0</v>
      </c>
      <c r="CJ26" s="56">
        <f t="shared" si="52"/>
        <v>0</v>
      </c>
      <c r="CK26" s="54">
        <f t="shared" si="53"/>
        <v>0</v>
      </c>
      <c r="CL26" s="54">
        <f t="shared" si="54"/>
        <v>0</v>
      </c>
      <c r="CM26" s="54">
        <f t="shared" si="55"/>
        <v>0</v>
      </c>
      <c r="CN26" s="55"/>
      <c r="CO26" s="54">
        <f t="shared" si="93"/>
        <v>0</v>
      </c>
      <c r="CP26" s="56">
        <f t="shared" si="56"/>
        <v>0</v>
      </c>
      <c r="CQ26" s="54">
        <f t="shared" si="57"/>
        <v>0</v>
      </c>
      <c r="CR26" s="54">
        <f t="shared" si="58"/>
        <v>0</v>
      </c>
      <c r="CS26" s="54">
        <f t="shared" si="59"/>
        <v>0</v>
      </c>
      <c r="CT26" s="55"/>
      <c r="CU26" s="54">
        <f t="shared" si="94"/>
        <v>0</v>
      </c>
      <c r="CV26" s="56">
        <f t="shared" si="60"/>
        <v>0</v>
      </c>
      <c r="CW26" s="54">
        <f t="shared" si="61"/>
        <v>0</v>
      </c>
      <c r="CX26" s="54">
        <f t="shared" si="62"/>
        <v>0</v>
      </c>
      <c r="CY26" s="54">
        <f t="shared" si="63"/>
        <v>0</v>
      </c>
      <c r="CZ26" s="55"/>
      <c r="DA26" s="54">
        <f t="shared" si="95"/>
        <v>0</v>
      </c>
      <c r="DB26" s="56">
        <f t="shared" si="64"/>
        <v>0</v>
      </c>
      <c r="DC26" s="54">
        <f t="shared" si="65"/>
        <v>0</v>
      </c>
      <c r="DD26" s="54">
        <f t="shared" si="66"/>
        <v>0</v>
      </c>
      <c r="DE26" s="54">
        <f t="shared" si="67"/>
        <v>0</v>
      </c>
      <c r="DF26" s="55"/>
      <c r="DG26" s="54">
        <f t="shared" si="96"/>
        <v>0</v>
      </c>
      <c r="DH26" s="56">
        <f t="shared" si="68"/>
        <v>0</v>
      </c>
      <c r="DI26" s="54">
        <f t="shared" si="69"/>
        <v>0</v>
      </c>
      <c r="DJ26" s="54">
        <f t="shared" si="70"/>
        <v>0</v>
      </c>
      <c r="DK26" s="54">
        <f t="shared" si="71"/>
        <v>0</v>
      </c>
      <c r="DL26" s="55"/>
      <c r="DM26" s="54">
        <f t="shared" si="97"/>
        <v>0</v>
      </c>
      <c r="DN26" s="56">
        <f t="shared" si="72"/>
        <v>0</v>
      </c>
      <c r="DO26" s="54">
        <f t="shared" si="73"/>
        <v>0</v>
      </c>
      <c r="DP26" s="54">
        <f t="shared" si="74"/>
        <v>0</v>
      </c>
      <c r="DQ26" s="54">
        <f t="shared" si="75"/>
        <v>0</v>
      </c>
      <c r="DR26" s="55"/>
      <c r="DS26" s="54">
        <f t="shared" si="98"/>
        <v>0</v>
      </c>
      <c r="DT26" s="56">
        <f t="shared" si="76"/>
        <v>0</v>
      </c>
      <c r="DU26" s="54">
        <f t="shared" si="77"/>
        <v>0</v>
      </c>
      <c r="DV26" s="54">
        <f t="shared" si="78"/>
        <v>0</v>
      </c>
      <c r="DW26" s="54">
        <f t="shared" si="79"/>
        <v>0</v>
      </c>
      <c r="DX26" s="57"/>
      <c r="DY26" s="57"/>
      <c r="DZ26" s="57"/>
      <c r="EA26" s="57"/>
      <c r="EB26" s="57"/>
    </row>
    <row r="27" spans="1:132" s="36" customFormat="1" ht="12">
      <c r="A27" s="35">
        <v>44652</v>
      </c>
      <c r="C27" s="25"/>
      <c r="D27" s="25"/>
      <c r="E27" s="19">
        <f t="shared" si="0"/>
        <v>0</v>
      </c>
      <c r="F27" s="19"/>
      <c r="G27" s="19"/>
      <c r="H27" s="19"/>
      <c r="I27" s="54">
        <f>O27+U27+AA27+AG27+AM27+AS27+AY27+BE27+BK27+BQ27+BW27+CC27+CI27+CO27+CU27+DA27+DG27+DM27+DS27</f>
        <v>0</v>
      </c>
      <c r="J27" s="54">
        <f t="shared" si="1"/>
        <v>0</v>
      </c>
      <c r="K27" s="54">
        <f t="shared" si="2"/>
        <v>0</v>
      </c>
      <c r="L27" s="54">
        <f t="shared" si="3"/>
        <v>0</v>
      </c>
      <c r="M27" s="54">
        <f t="shared" si="3"/>
        <v>0</v>
      </c>
      <c r="N27" s="55"/>
      <c r="O27" s="54">
        <f t="shared" si="80"/>
        <v>0</v>
      </c>
      <c r="P27" s="56">
        <f t="shared" si="4"/>
        <v>0</v>
      </c>
      <c r="Q27" s="54">
        <f t="shared" si="5"/>
        <v>0</v>
      </c>
      <c r="R27" s="54">
        <f t="shared" si="6"/>
        <v>0</v>
      </c>
      <c r="S27" s="54">
        <f t="shared" si="7"/>
        <v>0</v>
      </c>
      <c r="T27" s="54"/>
      <c r="U27" s="54">
        <f t="shared" si="81"/>
        <v>0</v>
      </c>
      <c r="V27" s="56">
        <f t="shared" si="8"/>
        <v>0</v>
      </c>
      <c r="W27" s="54">
        <f t="shared" si="9"/>
        <v>0</v>
      </c>
      <c r="X27" s="54">
        <f t="shared" si="10"/>
        <v>0</v>
      </c>
      <c r="Y27" s="54">
        <f t="shared" si="11"/>
        <v>0</v>
      </c>
      <c r="Z27" s="54"/>
      <c r="AA27" s="54">
        <f t="shared" si="82"/>
        <v>0</v>
      </c>
      <c r="AB27" s="56">
        <f t="shared" si="12"/>
        <v>0</v>
      </c>
      <c r="AC27" s="54">
        <f t="shared" si="13"/>
        <v>0</v>
      </c>
      <c r="AD27" s="54">
        <f t="shared" si="14"/>
        <v>0</v>
      </c>
      <c r="AE27" s="54">
        <f t="shared" si="15"/>
        <v>0</v>
      </c>
      <c r="AF27" s="54"/>
      <c r="AG27" s="54">
        <f t="shared" si="83"/>
        <v>0</v>
      </c>
      <c r="AH27" s="56">
        <f t="shared" si="16"/>
        <v>0</v>
      </c>
      <c r="AI27" s="54">
        <f t="shared" si="17"/>
        <v>0</v>
      </c>
      <c r="AJ27" s="54">
        <f t="shared" si="18"/>
        <v>0</v>
      </c>
      <c r="AK27" s="54">
        <f t="shared" si="19"/>
        <v>0</v>
      </c>
      <c r="AL27" s="54"/>
      <c r="AM27" s="54">
        <f t="shared" si="84"/>
        <v>0</v>
      </c>
      <c r="AN27" s="56">
        <f t="shared" si="20"/>
        <v>0</v>
      </c>
      <c r="AO27" s="54">
        <f t="shared" si="21"/>
        <v>0</v>
      </c>
      <c r="AP27" s="54">
        <f t="shared" si="22"/>
        <v>0</v>
      </c>
      <c r="AQ27" s="54">
        <f t="shared" si="23"/>
        <v>0</v>
      </c>
      <c r="AR27" s="54"/>
      <c r="AS27" s="54">
        <f t="shared" si="85"/>
        <v>0</v>
      </c>
      <c r="AT27" s="56">
        <f t="shared" si="24"/>
        <v>0</v>
      </c>
      <c r="AU27" s="54">
        <f t="shared" si="25"/>
        <v>0</v>
      </c>
      <c r="AV27" s="54">
        <f t="shared" si="26"/>
        <v>0</v>
      </c>
      <c r="AW27" s="54">
        <f t="shared" si="27"/>
        <v>0</v>
      </c>
      <c r="AX27" s="54"/>
      <c r="AY27" s="54">
        <f t="shared" si="86"/>
        <v>0</v>
      </c>
      <c r="AZ27" s="56">
        <f t="shared" si="28"/>
        <v>0</v>
      </c>
      <c r="BA27" s="54">
        <f t="shared" si="29"/>
        <v>0</v>
      </c>
      <c r="BB27" s="54">
        <f t="shared" si="30"/>
        <v>0</v>
      </c>
      <c r="BC27" s="54">
        <f t="shared" si="31"/>
        <v>0</v>
      </c>
      <c r="BD27" s="54"/>
      <c r="BE27" s="54">
        <f t="shared" si="87"/>
        <v>0</v>
      </c>
      <c r="BF27" s="56">
        <f t="shared" si="32"/>
        <v>0</v>
      </c>
      <c r="BG27" s="54">
        <f t="shared" si="33"/>
        <v>0</v>
      </c>
      <c r="BH27" s="54">
        <f t="shared" si="34"/>
        <v>0</v>
      </c>
      <c r="BI27" s="54">
        <f t="shared" si="35"/>
        <v>0</v>
      </c>
      <c r="BJ27" s="55"/>
      <c r="BK27" s="54">
        <f t="shared" si="88"/>
        <v>0</v>
      </c>
      <c r="BL27" s="56">
        <f t="shared" si="36"/>
        <v>0</v>
      </c>
      <c r="BM27" s="54">
        <f t="shared" si="37"/>
        <v>0</v>
      </c>
      <c r="BN27" s="54">
        <f t="shared" si="38"/>
        <v>0</v>
      </c>
      <c r="BO27" s="54">
        <f t="shared" si="39"/>
        <v>0</v>
      </c>
      <c r="BP27" s="55"/>
      <c r="BQ27" s="54">
        <f t="shared" si="89"/>
        <v>0</v>
      </c>
      <c r="BR27" s="56">
        <f t="shared" si="40"/>
        <v>0</v>
      </c>
      <c r="BS27" s="54">
        <f t="shared" si="41"/>
        <v>0</v>
      </c>
      <c r="BT27" s="54">
        <f t="shared" si="42"/>
        <v>0</v>
      </c>
      <c r="BU27" s="54">
        <f t="shared" si="43"/>
        <v>0</v>
      </c>
      <c r="BV27" s="55"/>
      <c r="BW27" s="54">
        <f t="shared" si="90"/>
        <v>0</v>
      </c>
      <c r="BX27" s="56">
        <f t="shared" si="44"/>
        <v>0</v>
      </c>
      <c r="BY27" s="54">
        <f t="shared" si="45"/>
        <v>0</v>
      </c>
      <c r="BZ27" s="54">
        <f t="shared" si="46"/>
        <v>0</v>
      </c>
      <c r="CA27" s="54">
        <f t="shared" si="47"/>
        <v>0</v>
      </c>
      <c r="CB27" s="55"/>
      <c r="CC27" s="54">
        <f t="shared" si="91"/>
        <v>0</v>
      </c>
      <c r="CD27" s="56">
        <f t="shared" si="48"/>
        <v>0</v>
      </c>
      <c r="CE27" s="54">
        <f t="shared" si="49"/>
        <v>0</v>
      </c>
      <c r="CF27" s="54">
        <f t="shared" si="50"/>
        <v>0</v>
      </c>
      <c r="CG27" s="54">
        <f t="shared" si="51"/>
        <v>0</v>
      </c>
      <c r="CH27" s="55"/>
      <c r="CI27" s="54">
        <f t="shared" si="92"/>
        <v>0</v>
      </c>
      <c r="CJ27" s="56">
        <f t="shared" si="52"/>
        <v>0</v>
      </c>
      <c r="CK27" s="54">
        <f t="shared" si="53"/>
        <v>0</v>
      </c>
      <c r="CL27" s="54">
        <f t="shared" si="54"/>
        <v>0</v>
      </c>
      <c r="CM27" s="54">
        <f t="shared" si="55"/>
        <v>0</v>
      </c>
      <c r="CN27" s="55"/>
      <c r="CO27" s="54">
        <f t="shared" si="93"/>
        <v>0</v>
      </c>
      <c r="CP27" s="56">
        <f t="shared" si="56"/>
        <v>0</v>
      </c>
      <c r="CQ27" s="54">
        <f t="shared" si="57"/>
        <v>0</v>
      </c>
      <c r="CR27" s="54">
        <f t="shared" si="58"/>
        <v>0</v>
      </c>
      <c r="CS27" s="54">
        <f t="shared" si="59"/>
        <v>0</v>
      </c>
      <c r="CT27" s="55"/>
      <c r="CU27" s="54">
        <f t="shared" si="94"/>
        <v>0</v>
      </c>
      <c r="CV27" s="56">
        <f t="shared" si="60"/>
        <v>0</v>
      </c>
      <c r="CW27" s="54">
        <f t="shared" si="61"/>
        <v>0</v>
      </c>
      <c r="CX27" s="54">
        <f t="shared" si="62"/>
        <v>0</v>
      </c>
      <c r="CY27" s="54">
        <f t="shared" si="63"/>
        <v>0</v>
      </c>
      <c r="CZ27" s="55"/>
      <c r="DA27" s="54">
        <f t="shared" si="95"/>
        <v>0</v>
      </c>
      <c r="DB27" s="56">
        <f t="shared" si="64"/>
        <v>0</v>
      </c>
      <c r="DC27" s="54">
        <f t="shared" si="65"/>
        <v>0</v>
      </c>
      <c r="DD27" s="54">
        <f t="shared" si="66"/>
        <v>0</v>
      </c>
      <c r="DE27" s="54">
        <f t="shared" si="67"/>
        <v>0</v>
      </c>
      <c r="DF27" s="55"/>
      <c r="DG27" s="54">
        <f t="shared" si="96"/>
        <v>0</v>
      </c>
      <c r="DH27" s="56">
        <f t="shared" si="68"/>
        <v>0</v>
      </c>
      <c r="DI27" s="54">
        <f t="shared" si="69"/>
        <v>0</v>
      </c>
      <c r="DJ27" s="54">
        <f t="shared" si="70"/>
        <v>0</v>
      </c>
      <c r="DK27" s="54">
        <f t="shared" si="71"/>
        <v>0</v>
      </c>
      <c r="DL27" s="55"/>
      <c r="DM27" s="54">
        <f t="shared" si="97"/>
        <v>0</v>
      </c>
      <c r="DN27" s="56">
        <f t="shared" si="72"/>
        <v>0</v>
      </c>
      <c r="DO27" s="54">
        <f t="shared" si="73"/>
        <v>0</v>
      </c>
      <c r="DP27" s="54">
        <f t="shared" si="74"/>
        <v>0</v>
      </c>
      <c r="DQ27" s="54">
        <f t="shared" si="75"/>
        <v>0</v>
      </c>
      <c r="DR27" s="55"/>
      <c r="DS27" s="54">
        <f t="shared" si="98"/>
        <v>0</v>
      </c>
      <c r="DT27" s="56">
        <f t="shared" si="76"/>
        <v>0</v>
      </c>
      <c r="DU27" s="54">
        <f t="shared" si="77"/>
        <v>0</v>
      </c>
      <c r="DV27" s="54">
        <f t="shared" si="78"/>
        <v>0</v>
      </c>
      <c r="DW27" s="54">
        <f t="shared" si="79"/>
        <v>0</v>
      </c>
      <c r="DX27" s="57"/>
      <c r="DY27" s="57"/>
      <c r="DZ27" s="57"/>
      <c r="EA27" s="57"/>
      <c r="EB27" s="57"/>
    </row>
    <row r="28" spans="3:132" ht="12">
      <c r="C28" s="25"/>
      <c r="D28" s="25"/>
      <c r="E28" s="25"/>
      <c r="F28" s="25"/>
      <c r="G28" s="25"/>
      <c r="H28" s="25"/>
      <c r="I28" s="56"/>
      <c r="J28" s="56"/>
      <c r="K28" s="56"/>
      <c r="L28" s="56"/>
      <c r="M28" s="56"/>
      <c r="N28" s="55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5"/>
      <c r="BK28" s="56"/>
      <c r="BL28" s="56"/>
      <c r="BM28" s="56"/>
      <c r="BN28" s="56"/>
      <c r="BO28" s="56"/>
      <c r="BP28" s="55"/>
      <c r="BQ28" s="56"/>
      <c r="BR28" s="56"/>
      <c r="BS28" s="56"/>
      <c r="BT28" s="56"/>
      <c r="BU28" s="56"/>
      <c r="BV28" s="55"/>
      <c r="BW28" s="56"/>
      <c r="BX28" s="56"/>
      <c r="BY28" s="56"/>
      <c r="BZ28" s="56"/>
      <c r="CA28" s="56"/>
      <c r="CB28" s="55"/>
      <c r="CC28" s="56"/>
      <c r="CD28" s="56"/>
      <c r="CE28" s="56"/>
      <c r="CF28" s="56"/>
      <c r="CG28" s="56"/>
      <c r="CH28" s="55"/>
      <c r="CI28" s="56"/>
      <c r="CJ28" s="56"/>
      <c r="CK28" s="56"/>
      <c r="CL28" s="56"/>
      <c r="CM28" s="56"/>
      <c r="CN28" s="55"/>
      <c r="CO28" s="56"/>
      <c r="CP28" s="56"/>
      <c r="CQ28" s="56"/>
      <c r="CR28" s="56"/>
      <c r="CS28" s="56"/>
      <c r="CT28" s="55"/>
      <c r="CU28" s="56"/>
      <c r="CV28" s="56"/>
      <c r="CW28" s="56"/>
      <c r="CX28" s="56"/>
      <c r="CY28" s="56"/>
      <c r="CZ28" s="55"/>
      <c r="DA28" s="56"/>
      <c r="DB28" s="56"/>
      <c r="DC28" s="56"/>
      <c r="DD28" s="56"/>
      <c r="DE28" s="56"/>
      <c r="DF28" s="55"/>
      <c r="DG28" s="56"/>
      <c r="DH28" s="56"/>
      <c r="DI28" s="56"/>
      <c r="DJ28" s="56"/>
      <c r="DK28" s="56"/>
      <c r="DL28" s="55"/>
      <c r="DM28" s="56"/>
      <c r="DN28" s="56"/>
      <c r="DO28" s="56"/>
      <c r="DP28" s="56"/>
      <c r="DQ28" s="56"/>
      <c r="DR28" s="55"/>
      <c r="DS28" s="56"/>
      <c r="DT28" s="56"/>
      <c r="DU28" s="56"/>
      <c r="DV28" s="56"/>
      <c r="DW28" s="56"/>
      <c r="DX28" s="55"/>
      <c r="DY28" s="55"/>
      <c r="DZ28" s="55"/>
      <c r="EA28" s="55"/>
      <c r="EB28" s="55"/>
    </row>
    <row r="29" spans="1:132" ht="12.75" thickBot="1">
      <c r="A29" s="16" t="s">
        <v>0</v>
      </c>
      <c r="C29" s="33">
        <f>SUM(C8:C28)</f>
        <v>1460000</v>
      </c>
      <c r="D29" s="33">
        <f>SUM(D8:D28)</f>
        <v>50127</v>
      </c>
      <c r="E29" s="33">
        <f>SUM(E8:E28)</f>
        <v>1510127</v>
      </c>
      <c r="F29" s="33">
        <f>SUM(F8:F28)</f>
        <v>131061</v>
      </c>
      <c r="G29" s="33">
        <f>SUM(G8:G28)</f>
        <v>115140</v>
      </c>
      <c r="H29" s="25"/>
      <c r="I29" s="58">
        <f>SUM(I8:I28)</f>
        <v>147469.05199999994</v>
      </c>
      <c r="J29" s="58">
        <f>SUM(J8:J28)</f>
        <v>5063.1377874</v>
      </c>
      <c r="K29" s="58">
        <f>SUM(K8:K28)</f>
        <v>152532.18978739996</v>
      </c>
      <c r="L29" s="58">
        <f>SUM(L8:L28)</f>
        <v>13237.973578199997</v>
      </c>
      <c r="M29" s="58">
        <f>SUM(M8:M28)</f>
        <v>11629.853868000002</v>
      </c>
      <c r="N29" s="55"/>
      <c r="O29" s="58">
        <f>SUM(O8:O28)</f>
        <v>15940.28</v>
      </c>
      <c r="P29" s="58">
        <f>SUM(P8:P28)</f>
        <v>547.286586</v>
      </c>
      <c r="Q29" s="58">
        <f>SUM(Q8:Q28)</f>
        <v>16487.566586</v>
      </c>
      <c r="R29" s="58">
        <f>SUM(R8:R28)</f>
        <v>1430.9239980000002</v>
      </c>
      <c r="S29" s="58">
        <f>SUM(S8:S28)</f>
        <v>1257.09852</v>
      </c>
      <c r="T29" s="56"/>
      <c r="U29" s="58">
        <f>SUM(U8:U28)</f>
        <v>33195.581999999995</v>
      </c>
      <c r="V29" s="58">
        <f>SUM(V8:V28)</f>
        <v>1139.7225609</v>
      </c>
      <c r="W29" s="58">
        <f>SUM(W8:W28)</f>
        <v>34335.30456089999</v>
      </c>
      <c r="X29" s="58">
        <f>SUM(X8:X28)</f>
        <v>2979.8946386999996</v>
      </c>
      <c r="Y29" s="58">
        <f>SUM(Y8:Y28)</f>
        <v>2617.903638</v>
      </c>
      <c r="Z29" s="56"/>
      <c r="AA29" s="58">
        <f>SUM(AA8:AA28)</f>
        <v>1973.628</v>
      </c>
      <c r="AB29" s="58">
        <f>SUM(AB8:AB28)</f>
        <v>67.7616786</v>
      </c>
      <c r="AC29" s="58">
        <f>SUM(AC8:AC28)</f>
        <v>2041.3896785999998</v>
      </c>
      <c r="AD29" s="58">
        <f>SUM(AD8:AD28)</f>
        <v>177.1682598</v>
      </c>
      <c r="AE29" s="58">
        <f>SUM(AE8:AE28)</f>
        <v>155.646252</v>
      </c>
      <c r="AF29" s="56"/>
      <c r="AG29" s="58">
        <f>SUM(AG8:AG28)</f>
        <v>335.8</v>
      </c>
      <c r="AH29" s="58">
        <f>SUM(AH8:AH28)</f>
        <v>11.529209999999999</v>
      </c>
      <c r="AI29" s="58">
        <f>SUM(AI8:AI28)</f>
        <v>347.32921</v>
      </c>
      <c r="AJ29" s="58">
        <f>SUM(AJ8:AJ28)</f>
        <v>30.14403</v>
      </c>
      <c r="AK29" s="58">
        <f>SUM(AK8:AK28)</f>
        <v>26.482200000000002</v>
      </c>
      <c r="AL29" s="56"/>
      <c r="AM29" s="58">
        <f>SUM(AM8:AM28)</f>
        <v>66643.16</v>
      </c>
      <c r="AN29" s="58">
        <f>SUM(AN8:AN28)</f>
        <v>2288.097042</v>
      </c>
      <c r="AO29" s="58">
        <f>SUM(AO8:AO28)</f>
        <v>68931.25704200001</v>
      </c>
      <c r="AP29" s="58">
        <f>SUM(AP8:AP28)</f>
        <v>5982.410405999999</v>
      </c>
      <c r="AQ29" s="58">
        <f>SUM(AQ8:AQ28)</f>
        <v>5255.68044</v>
      </c>
      <c r="AR29" s="56"/>
      <c r="AS29" s="58">
        <f>SUM(AS8:AS28)</f>
        <v>787.378</v>
      </c>
      <c r="AT29" s="58">
        <f>SUM(AT8:AT28)</f>
        <v>27.033491100000003</v>
      </c>
      <c r="AU29" s="58">
        <f>SUM(AU8:AU28)</f>
        <v>814.4114911</v>
      </c>
      <c r="AV29" s="58">
        <f>SUM(AV8:AV28)</f>
        <v>70.68119730000001</v>
      </c>
      <c r="AW29" s="58">
        <f>SUM(AW8:AW28)</f>
        <v>62.09500200000001</v>
      </c>
      <c r="AX29" s="56"/>
      <c r="AY29" s="58">
        <f>SUM(AY8:AY28)</f>
        <v>2696.474</v>
      </c>
      <c r="AZ29" s="58">
        <f>SUM(AZ8:AZ28)</f>
        <v>92.57955630000001</v>
      </c>
      <c r="BA29" s="58">
        <f>SUM(BA8:BA28)</f>
        <v>2789.0535563000003</v>
      </c>
      <c r="BB29" s="58">
        <f>SUM(BB8:BB28)</f>
        <v>242.05656090000002</v>
      </c>
      <c r="BC29" s="58">
        <f>SUM(BC8:BC28)</f>
        <v>212.65206600000002</v>
      </c>
      <c r="BD29" s="56"/>
      <c r="BE29" s="58">
        <f>SUM(BE8:BE28)</f>
        <v>112.566</v>
      </c>
      <c r="BF29" s="58">
        <f>SUM(BF8:BF28)</f>
        <v>3.8647917000000005</v>
      </c>
      <c r="BG29" s="58">
        <f>SUM(BG8:BG28)</f>
        <v>116.4307917</v>
      </c>
      <c r="BH29" s="58">
        <f>SUM(BH8:BH28)</f>
        <v>10.104803100000002</v>
      </c>
      <c r="BI29" s="58">
        <f>SUM(BI8:BI28)</f>
        <v>8.877294000000001</v>
      </c>
      <c r="BJ29" s="55"/>
      <c r="BK29" s="58">
        <f>SUM(BK8:BK28)</f>
        <v>6658.622</v>
      </c>
      <c r="BL29" s="58">
        <f>SUM(BL8:BL28)</f>
        <v>228.6142089</v>
      </c>
      <c r="BM29" s="58">
        <f>SUM(BM8:BM28)</f>
        <v>6887.2362089</v>
      </c>
      <c r="BN29" s="58">
        <f>SUM(BN8:BN28)</f>
        <v>597.7299026999999</v>
      </c>
      <c r="BO29" s="58">
        <f>SUM(BO8:BO28)</f>
        <v>525.118998</v>
      </c>
      <c r="BP29" s="55"/>
      <c r="BQ29" s="58">
        <f>SUM(BQ8:BQ28)</f>
        <v>7.738</v>
      </c>
      <c r="BR29" s="58">
        <f>SUM(BR8:BR28)</f>
        <v>0.2656731</v>
      </c>
      <c r="BS29" s="58">
        <f>SUM(BS8:BS28)</f>
        <v>8.0036731</v>
      </c>
      <c r="BT29" s="58">
        <f>SUM(BT8:BT28)</f>
        <v>0.6946232999999999</v>
      </c>
      <c r="BU29" s="58">
        <f>SUM(BU8:BU28)</f>
        <v>0.6102420000000001</v>
      </c>
      <c r="BV29" s="55"/>
      <c r="BW29" s="58">
        <f>SUM(BW8:BW28)</f>
        <v>2194.672</v>
      </c>
      <c r="BX29" s="58">
        <f>SUM(BX8:BX28)</f>
        <v>75.35090639999999</v>
      </c>
      <c r="BY29" s="58">
        <f>SUM(BY8:BY28)</f>
        <v>2270.0229064</v>
      </c>
      <c r="BZ29" s="58">
        <f>SUM(BZ8:BZ28)</f>
        <v>197.0108952</v>
      </c>
      <c r="CA29" s="58">
        <f>SUM(CA8:CA28)</f>
        <v>173.07844799999998</v>
      </c>
      <c r="CB29" s="55"/>
      <c r="CC29" s="58">
        <f>SUM(CC8:CC28)</f>
        <v>244.696</v>
      </c>
      <c r="CD29" s="58">
        <f>SUM(CD8:CD28)</f>
        <v>8.4012852</v>
      </c>
      <c r="CE29" s="58">
        <f>SUM(CE8:CE28)</f>
        <v>253.09728520000002</v>
      </c>
      <c r="CF29" s="58">
        <f>SUM(CF8:CF28)</f>
        <v>21.9658236</v>
      </c>
      <c r="CG29" s="58">
        <f>SUM(CG8:CG28)</f>
        <v>19.297464</v>
      </c>
      <c r="CH29" s="55"/>
      <c r="CI29" s="58">
        <f>SUM(CI8:CI28)</f>
        <v>440.774</v>
      </c>
      <c r="CJ29" s="58">
        <f>SUM(CJ8:CJ28)</f>
        <v>15.133341300000001</v>
      </c>
      <c r="CK29" s="58">
        <f>SUM(CK8:CK28)</f>
        <v>455.9073413</v>
      </c>
      <c r="CL29" s="58">
        <f>SUM(CL8:CL28)</f>
        <v>39.5673159</v>
      </c>
      <c r="CM29" s="58">
        <f>SUM(CM8:CM28)</f>
        <v>34.760766000000004</v>
      </c>
      <c r="CN29" s="55"/>
      <c r="CO29" s="58">
        <f>SUM(CO8:CO28)</f>
        <v>440.482</v>
      </c>
      <c r="CP29" s="58">
        <f>SUM(CP8:CP28)</f>
        <v>15.123315900000001</v>
      </c>
      <c r="CQ29" s="58">
        <f>SUM(CQ8:CQ28)</f>
        <v>455.60531590000005</v>
      </c>
      <c r="CR29" s="58">
        <f>SUM(CR8:CR28)</f>
        <v>39.5411037</v>
      </c>
      <c r="CS29" s="58">
        <f>SUM(CS8:CS28)</f>
        <v>34.737738</v>
      </c>
      <c r="CT29" s="55"/>
      <c r="CU29" s="58">
        <f>SUM(CU8:CU28)</f>
        <v>2175.4</v>
      </c>
      <c r="CV29" s="58">
        <f>SUM(CV8:CV28)</f>
        <v>74.68923000000001</v>
      </c>
      <c r="CW29" s="58">
        <f>SUM(CW8:CW28)</f>
        <v>2250.08923</v>
      </c>
      <c r="CX29" s="58">
        <f>SUM(CX8:CX28)</f>
        <v>195.28089</v>
      </c>
      <c r="CY29" s="58">
        <f>SUM(CY8:CY28)</f>
        <v>171.5586</v>
      </c>
      <c r="CZ29" s="55"/>
      <c r="DA29" s="58">
        <f>SUM(DA8:DA28)</f>
        <v>4102.308</v>
      </c>
      <c r="DB29" s="58">
        <f>SUM(DB8:DB28)</f>
        <v>140.8468446</v>
      </c>
      <c r="DC29" s="58">
        <f>SUM(DC8:DC28)</f>
        <v>4243.154844600001</v>
      </c>
      <c r="DD29" s="58">
        <f>SUM(DD8:DD28)</f>
        <v>368.2551978</v>
      </c>
      <c r="DE29" s="58">
        <f>SUM(DE8:DE28)</f>
        <v>323.520372</v>
      </c>
      <c r="DF29" s="55"/>
      <c r="DG29" s="58">
        <f>SUM(DG8:DG28)</f>
        <v>2185.036</v>
      </c>
      <c r="DH29" s="58">
        <f>SUM(DH8:DH28)</f>
        <v>75.0200682</v>
      </c>
      <c r="DI29" s="58">
        <f>SUM(DI8:DI28)</f>
        <v>2260.0560682</v>
      </c>
      <c r="DJ29" s="58">
        <f>SUM(DJ8:DJ28)</f>
        <v>196.14589260000002</v>
      </c>
      <c r="DK29" s="58">
        <f>SUM(DK8:DK28)</f>
        <v>172.318524</v>
      </c>
      <c r="DL29" s="55"/>
      <c r="DM29" s="58">
        <f>SUM(DM8:DM28)</f>
        <v>3348.072</v>
      </c>
      <c r="DN29" s="58">
        <f>SUM(DN8:DN28)</f>
        <v>114.9512364</v>
      </c>
      <c r="DO29" s="58">
        <f>SUM(DO8:DO28)</f>
        <v>3463.0232364</v>
      </c>
      <c r="DP29" s="58">
        <f>SUM(DP8:DP28)</f>
        <v>300.5490852</v>
      </c>
      <c r="DQ29" s="58">
        <f>SUM(DQ8:DQ28)</f>
        <v>264.039048</v>
      </c>
      <c r="DR29" s="55"/>
      <c r="DS29" s="58">
        <f>SUM(DS8:DS28)</f>
        <v>3986.384</v>
      </c>
      <c r="DT29" s="58">
        <f>SUM(DT8:DT28)</f>
        <v>136.8667608</v>
      </c>
      <c r="DU29" s="58">
        <f>SUM(DU8:DU28)</f>
        <v>4123.2507608</v>
      </c>
      <c r="DV29" s="58">
        <f>SUM(DV8:DV28)</f>
        <v>357.8489544</v>
      </c>
      <c r="DW29" s="58">
        <f>SUM(DW8:DW28)</f>
        <v>314.378256</v>
      </c>
      <c r="DX29" s="55"/>
      <c r="DY29" s="55"/>
      <c r="DZ29" s="55"/>
      <c r="EA29" s="55"/>
      <c r="EB29" s="55"/>
    </row>
    <row r="30" spans="63:127" ht="12.75" thickTop="1">
      <c r="BK30" s="18"/>
      <c r="BL30" s="18"/>
      <c r="BM30" s="18"/>
      <c r="BN30" s="18"/>
      <c r="BO30" s="18"/>
      <c r="BQ30" s="18"/>
      <c r="BR30" s="18"/>
      <c r="BS30" s="18"/>
      <c r="BT30" s="18"/>
      <c r="BU30" s="18"/>
      <c r="BW30" s="18"/>
      <c r="BX30" s="18"/>
      <c r="BY30" s="18"/>
      <c r="BZ30" s="18"/>
      <c r="CA30" s="18"/>
      <c r="CC30" s="18"/>
      <c r="CD30" s="18"/>
      <c r="CE30" s="18"/>
      <c r="CF30" s="18"/>
      <c r="CG30" s="18"/>
      <c r="CI30" s="18"/>
      <c r="CJ30" s="18"/>
      <c r="CK30" s="18"/>
      <c r="CL30" s="18"/>
      <c r="CM30" s="18"/>
      <c r="CO30" s="18"/>
      <c r="CP30" s="18"/>
      <c r="CQ30" s="18"/>
      <c r="CR30" s="18"/>
      <c r="CS30" s="18"/>
      <c r="CU30" s="18"/>
      <c r="CV30" s="18"/>
      <c r="CW30" s="18"/>
      <c r="CX30" s="18"/>
      <c r="CY30" s="18"/>
      <c r="DA30" s="18"/>
      <c r="DB30" s="18"/>
      <c r="DC30" s="18"/>
      <c r="DD30" s="18"/>
      <c r="DE30" s="18"/>
      <c r="DG30" s="18"/>
      <c r="DH30" s="18"/>
      <c r="DI30" s="18"/>
      <c r="DJ30" s="18"/>
      <c r="DK30" s="18"/>
      <c r="DM30" s="18"/>
      <c r="DN30" s="18"/>
      <c r="DO30" s="18"/>
      <c r="DP30" s="18"/>
      <c r="DQ30" s="18"/>
      <c r="DS30" s="18"/>
      <c r="DT30" s="18"/>
      <c r="DU30" s="18"/>
      <c r="DV30" s="18"/>
      <c r="DW30" s="18"/>
    </row>
    <row r="31" spans="1:115" ht="12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K31" s="18"/>
      <c r="BL31" s="18"/>
      <c r="BM31" s="18"/>
      <c r="BN31" s="18"/>
      <c r="BO31" s="18"/>
      <c r="BQ31" s="18"/>
      <c r="BR31" s="18"/>
      <c r="BS31" s="18"/>
      <c r="BT31" s="18"/>
      <c r="BU31" s="18"/>
      <c r="BW31" s="18"/>
      <c r="BX31" s="18"/>
      <c r="BY31" s="18"/>
      <c r="BZ31" s="18"/>
      <c r="CA31" s="18"/>
      <c r="CC31" s="18"/>
      <c r="CD31" s="18"/>
      <c r="CE31" s="18"/>
      <c r="CF31" s="18"/>
      <c r="CG31" s="18"/>
      <c r="CI31" s="18"/>
      <c r="CJ31" s="18"/>
      <c r="CK31" s="18"/>
      <c r="CL31" s="18"/>
      <c r="CM31" s="18"/>
      <c r="CO31" s="18"/>
      <c r="CP31" s="18"/>
      <c r="CQ31" s="18"/>
      <c r="CR31" s="18"/>
      <c r="CS31" s="18"/>
      <c r="CU31" s="18"/>
      <c r="CV31" s="18"/>
      <c r="CW31" s="18"/>
      <c r="CX31" s="18"/>
      <c r="CY31" s="18"/>
      <c r="DA31" s="18"/>
      <c r="DB31" s="18"/>
      <c r="DC31" s="18"/>
      <c r="DD31" s="18"/>
      <c r="DE31" s="18"/>
      <c r="DG31" s="18"/>
      <c r="DH31" s="18"/>
      <c r="DI31" s="18"/>
      <c r="DJ31" s="18"/>
      <c r="DK31" s="18"/>
    </row>
    <row r="32" spans="1:115" ht="12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K32" s="18"/>
      <c r="BL32" s="18"/>
      <c r="BM32" s="18"/>
      <c r="BN32" s="18"/>
      <c r="BO32" s="18"/>
      <c r="BQ32" s="18"/>
      <c r="BR32" s="18"/>
      <c r="BS32" s="18"/>
      <c r="BT32" s="18"/>
      <c r="BU32" s="18"/>
      <c r="BW32" s="18"/>
      <c r="BX32" s="18"/>
      <c r="BY32" s="18"/>
      <c r="BZ32" s="18"/>
      <c r="CA32" s="18"/>
      <c r="CC32" s="18"/>
      <c r="CD32" s="18"/>
      <c r="CE32" s="18"/>
      <c r="CF32" s="18"/>
      <c r="CG32" s="18"/>
      <c r="CI32" s="18"/>
      <c r="CJ32" s="18"/>
      <c r="CK32" s="18"/>
      <c r="CL32" s="18"/>
      <c r="CM32" s="18"/>
      <c r="CO32" s="18"/>
      <c r="CP32" s="18"/>
      <c r="CQ32" s="18"/>
      <c r="CR32" s="18"/>
      <c r="CS32" s="18"/>
      <c r="CU32" s="18"/>
      <c r="CV32" s="18"/>
      <c r="CW32" s="18"/>
      <c r="CX32" s="18"/>
      <c r="CY32" s="18"/>
      <c r="DA32" s="18"/>
      <c r="DB32" s="18"/>
      <c r="DC32" s="18"/>
      <c r="DD32" s="18"/>
      <c r="DE32" s="18"/>
      <c r="DG32" s="18"/>
      <c r="DH32" s="18"/>
      <c r="DI32" s="18"/>
      <c r="DJ32" s="18"/>
      <c r="DK32" s="18"/>
    </row>
    <row r="33" spans="1:115" ht="12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K33" s="18"/>
      <c r="BL33" s="18"/>
      <c r="BM33" s="18"/>
      <c r="BN33" s="18"/>
      <c r="BO33" s="18"/>
      <c r="BQ33" s="18"/>
      <c r="BR33" s="18"/>
      <c r="BS33" s="18"/>
      <c r="BT33" s="18"/>
      <c r="BU33" s="18"/>
      <c r="BW33" s="18"/>
      <c r="BX33" s="18"/>
      <c r="BY33" s="18"/>
      <c r="BZ33" s="18"/>
      <c r="CA33" s="18"/>
      <c r="CC33" s="18"/>
      <c r="CD33" s="18"/>
      <c r="CE33" s="18"/>
      <c r="CF33" s="18"/>
      <c r="CG33" s="18"/>
      <c r="CI33" s="18"/>
      <c r="CJ33" s="18"/>
      <c r="CK33" s="18"/>
      <c r="CL33" s="18"/>
      <c r="CM33" s="18"/>
      <c r="CO33" s="18"/>
      <c r="CP33" s="18"/>
      <c r="CQ33" s="18"/>
      <c r="CR33" s="18"/>
      <c r="CS33" s="18"/>
      <c r="CU33" s="18"/>
      <c r="CV33" s="18"/>
      <c r="CW33" s="18"/>
      <c r="CX33" s="18"/>
      <c r="CY33" s="18"/>
      <c r="DA33" s="18"/>
      <c r="DB33" s="18"/>
      <c r="DC33" s="18"/>
      <c r="DD33" s="18"/>
      <c r="DE33" s="18"/>
      <c r="DG33" s="18"/>
      <c r="DH33" s="18"/>
      <c r="DI33" s="18"/>
      <c r="DJ33" s="18"/>
      <c r="DK33" s="18"/>
    </row>
    <row r="34" spans="1:115" ht="12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K34" s="18"/>
      <c r="BL34" s="18"/>
      <c r="BM34" s="18"/>
      <c r="BN34" s="18"/>
      <c r="BO34" s="18"/>
      <c r="BQ34" s="18"/>
      <c r="BR34" s="18"/>
      <c r="BS34" s="18"/>
      <c r="BT34" s="18"/>
      <c r="BU34" s="18"/>
      <c r="BW34" s="18"/>
      <c r="BX34" s="18"/>
      <c r="BY34" s="18"/>
      <c r="BZ34" s="18"/>
      <c r="CA34" s="18"/>
      <c r="CC34" s="18"/>
      <c r="CD34" s="18"/>
      <c r="CE34" s="18"/>
      <c r="CF34" s="18"/>
      <c r="CG34" s="18"/>
      <c r="CI34" s="18"/>
      <c r="CJ34" s="18"/>
      <c r="CK34" s="18"/>
      <c r="CL34" s="18"/>
      <c r="CM34" s="18"/>
      <c r="CO34" s="18"/>
      <c r="CP34" s="18"/>
      <c r="CQ34" s="18"/>
      <c r="CR34" s="18"/>
      <c r="CS34" s="18"/>
      <c r="CU34" s="18"/>
      <c r="CV34" s="18"/>
      <c r="CW34" s="18"/>
      <c r="CX34" s="18"/>
      <c r="CY34" s="18"/>
      <c r="DA34" s="18"/>
      <c r="DB34" s="18"/>
      <c r="DC34" s="18"/>
      <c r="DD34" s="18"/>
      <c r="DE34" s="18"/>
      <c r="DG34" s="18"/>
      <c r="DH34" s="18"/>
      <c r="DI34" s="18"/>
      <c r="DJ34" s="18"/>
      <c r="DK34" s="18"/>
    </row>
    <row r="35" spans="1:115" ht="12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K35" s="18"/>
      <c r="BL35" s="18"/>
      <c r="BM35" s="18"/>
      <c r="BN35" s="18"/>
      <c r="BO35" s="18"/>
      <c r="BQ35" s="18"/>
      <c r="BR35" s="18"/>
      <c r="BS35" s="18"/>
      <c r="BT35" s="18"/>
      <c r="BU35" s="18"/>
      <c r="BW35" s="18"/>
      <c r="BX35" s="18"/>
      <c r="BY35" s="18"/>
      <c r="BZ35" s="18"/>
      <c r="CA35" s="18"/>
      <c r="CC35" s="18"/>
      <c r="CD35" s="18"/>
      <c r="CE35" s="18"/>
      <c r="CF35" s="18"/>
      <c r="CG35" s="18"/>
      <c r="CI35" s="18"/>
      <c r="CJ35" s="18"/>
      <c r="CK35" s="18"/>
      <c r="CL35" s="18"/>
      <c r="CM35" s="18"/>
      <c r="CO35" s="18"/>
      <c r="CP35" s="18"/>
      <c r="CQ35" s="18"/>
      <c r="CR35" s="18"/>
      <c r="CS35" s="18"/>
      <c r="CU35" s="18"/>
      <c r="CV35" s="18"/>
      <c r="CW35" s="18"/>
      <c r="CX35" s="18"/>
      <c r="CY35" s="18"/>
      <c r="DA35" s="18"/>
      <c r="DB35" s="18"/>
      <c r="DC35" s="18"/>
      <c r="DD35" s="18"/>
      <c r="DE35" s="18"/>
      <c r="DG35" s="18"/>
      <c r="DH35" s="18"/>
      <c r="DI35" s="18"/>
      <c r="DJ35" s="18"/>
      <c r="DK35" s="18"/>
    </row>
    <row r="36" spans="1:115" ht="12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K36" s="18"/>
      <c r="BL36" s="18"/>
      <c r="BM36" s="18"/>
      <c r="BN36" s="18"/>
      <c r="BO36" s="18"/>
      <c r="BQ36" s="18"/>
      <c r="BR36" s="18"/>
      <c r="BS36" s="18"/>
      <c r="BT36" s="18"/>
      <c r="BU36" s="18"/>
      <c r="BW36" s="18"/>
      <c r="BX36" s="18"/>
      <c r="BY36" s="18"/>
      <c r="BZ36" s="18"/>
      <c r="CA36" s="18"/>
      <c r="CC36" s="18"/>
      <c r="CD36" s="18"/>
      <c r="CE36" s="18"/>
      <c r="CF36" s="18"/>
      <c r="CG36" s="18"/>
      <c r="CI36" s="18"/>
      <c r="CJ36" s="18"/>
      <c r="CK36" s="18"/>
      <c r="CL36" s="18"/>
      <c r="CM36" s="18"/>
      <c r="CO36" s="18"/>
      <c r="CP36" s="18"/>
      <c r="CQ36" s="18"/>
      <c r="CR36" s="18"/>
      <c r="CS36" s="18"/>
      <c r="CU36" s="18"/>
      <c r="CV36" s="18"/>
      <c r="CW36" s="18"/>
      <c r="CX36" s="18"/>
      <c r="CY36" s="18"/>
      <c r="DA36" s="18"/>
      <c r="DB36" s="18"/>
      <c r="DC36" s="18"/>
      <c r="DD36" s="18"/>
      <c r="DE36" s="18"/>
      <c r="DG36" s="18"/>
      <c r="DH36" s="18"/>
      <c r="DI36" s="18"/>
      <c r="DJ36" s="18"/>
      <c r="DK36" s="18"/>
    </row>
    <row r="37" spans="1:115" ht="12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K37" s="18"/>
      <c r="BL37" s="18"/>
      <c r="BM37" s="18"/>
      <c r="BN37" s="18"/>
      <c r="BO37" s="18"/>
      <c r="BQ37" s="18"/>
      <c r="BR37" s="18"/>
      <c r="BS37" s="18"/>
      <c r="BT37" s="18"/>
      <c r="BU37" s="18"/>
      <c r="BW37" s="18"/>
      <c r="BX37" s="18"/>
      <c r="BY37" s="18"/>
      <c r="BZ37" s="18"/>
      <c r="CA37" s="18"/>
      <c r="CC37" s="18"/>
      <c r="CD37" s="18"/>
      <c r="CE37" s="18"/>
      <c r="CF37" s="18"/>
      <c r="CG37" s="18"/>
      <c r="CI37" s="18"/>
      <c r="CJ37" s="18"/>
      <c r="CK37" s="18"/>
      <c r="CL37" s="18"/>
      <c r="CM37" s="18"/>
      <c r="CO37" s="18"/>
      <c r="CP37" s="18"/>
      <c r="CQ37" s="18"/>
      <c r="CR37" s="18"/>
      <c r="CS37" s="18"/>
      <c r="CU37" s="18"/>
      <c r="CV37" s="18"/>
      <c r="CW37" s="18"/>
      <c r="CX37" s="18"/>
      <c r="CY37" s="18"/>
      <c r="DA37" s="18"/>
      <c r="DB37" s="18"/>
      <c r="DC37" s="18"/>
      <c r="DD37" s="18"/>
      <c r="DE37" s="18"/>
      <c r="DG37" s="18"/>
      <c r="DH37" s="18"/>
      <c r="DI37" s="18"/>
      <c r="DJ37" s="18"/>
      <c r="DK37" s="18"/>
    </row>
    <row r="38" spans="1:115" ht="12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K38" s="18"/>
      <c r="BL38" s="18"/>
      <c r="BM38" s="18"/>
      <c r="BN38" s="18"/>
      <c r="BO38" s="18"/>
      <c r="BQ38" s="18"/>
      <c r="BR38" s="18"/>
      <c r="BS38" s="18"/>
      <c r="BT38" s="18"/>
      <c r="BU38" s="18"/>
      <c r="BW38" s="18"/>
      <c r="BX38" s="18"/>
      <c r="BY38" s="18"/>
      <c r="BZ38" s="18"/>
      <c r="CA38" s="18"/>
      <c r="CC38" s="18"/>
      <c r="CD38" s="18"/>
      <c r="CE38" s="18"/>
      <c r="CF38" s="18"/>
      <c r="CG38" s="18"/>
      <c r="CI38" s="18"/>
      <c r="CJ38" s="18"/>
      <c r="CK38" s="18"/>
      <c r="CL38" s="18"/>
      <c r="CM38" s="18"/>
      <c r="CO38" s="18"/>
      <c r="CP38" s="18"/>
      <c r="CQ38" s="18"/>
      <c r="CR38" s="18"/>
      <c r="CS38" s="18"/>
      <c r="CU38" s="18"/>
      <c r="CV38" s="18"/>
      <c r="CW38" s="18"/>
      <c r="CX38" s="18"/>
      <c r="CY38" s="18"/>
      <c r="DA38" s="18"/>
      <c r="DB38" s="18"/>
      <c r="DC38" s="18"/>
      <c r="DD38" s="18"/>
      <c r="DE38" s="18"/>
      <c r="DG38" s="18"/>
      <c r="DH38" s="18"/>
      <c r="DI38" s="18"/>
      <c r="DJ38" s="18"/>
      <c r="DK38" s="18"/>
    </row>
    <row r="39" spans="1:115" ht="12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K39" s="18"/>
      <c r="BL39" s="18"/>
      <c r="BM39" s="18"/>
      <c r="BN39" s="18"/>
      <c r="BO39" s="18"/>
      <c r="BQ39" s="18"/>
      <c r="BR39" s="18"/>
      <c r="BS39" s="18"/>
      <c r="BT39" s="18"/>
      <c r="BU39" s="18"/>
      <c r="BW39" s="18"/>
      <c r="BX39" s="18"/>
      <c r="BY39" s="18"/>
      <c r="BZ39" s="18"/>
      <c r="CA39" s="18"/>
      <c r="CC39" s="18"/>
      <c r="CD39" s="18"/>
      <c r="CE39" s="18"/>
      <c r="CF39" s="18"/>
      <c r="CG39" s="18"/>
      <c r="CI39" s="18"/>
      <c r="CJ39" s="18"/>
      <c r="CK39" s="18"/>
      <c r="CL39" s="18"/>
      <c r="CM39" s="18"/>
      <c r="CO39" s="18"/>
      <c r="CP39" s="18"/>
      <c r="CQ39" s="18"/>
      <c r="CR39" s="18"/>
      <c r="CS39" s="18"/>
      <c r="CU39" s="18"/>
      <c r="CV39" s="18"/>
      <c r="CW39" s="18"/>
      <c r="CX39" s="18"/>
      <c r="CY39" s="18"/>
      <c r="DA39" s="18"/>
      <c r="DB39" s="18"/>
      <c r="DC39" s="18"/>
      <c r="DD39" s="18"/>
      <c r="DE39" s="18"/>
      <c r="DG39" s="18"/>
      <c r="DH39" s="18"/>
      <c r="DI39" s="18"/>
      <c r="DJ39" s="18"/>
      <c r="DK39" s="18"/>
    </row>
    <row r="40" spans="1:115" ht="12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K40" s="18"/>
      <c r="BL40" s="18"/>
      <c r="BM40" s="18"/>
      <c r="BN40" s="18"/>
      <c r="BO40" s="18"/>
      <c r="BQ40" s="18"/>
      <c r="BR40" s="18"/>
      <c r="BS40" s="18"/>
      <c r="BT40" s="18"/>
      <c r="BU40" s="18"/>
      <c r="BW40" s="18"/>
      <c r="BX40" s="18"/>
      <c r="BY40" s="18"/>
      <c r="BZ40" s="18"/>
      <c r="CA40" s="18"/>
      <c r="CC40" s="18"/>
      <c r="CD40" s="18"/>
      <c r="CE40" s="18"/>
      <c r="CF40" s="18"/>
      <c r="CG40" s="18"/>
      <c r="CI40" s="18"/>
      <c r="CJ40" s="18"/>
      <c r="CK40" s="18"/>
      <c r="CL40" s="18"/>
      <c r="CM40" s="18"/>
      <c r="CO40" s="18"/>
      <c r="CP40" s="18"/>
      <c r="CQ40" s="18"/>
      <c r="CR40" s="18"/>
      <c r="CS40" s="18"/>
      <c r="CU40" s="18"/>
      <c r="CV40" s="18"/>
      <c r="CW40" s="18"/>
      <c r="CX40" s="18"/>
      <c r="CY40" s="18"/>
      <c r="DA40" s="18"/>
      <c r="DB40" s="18"/>
      <c r="DC40" s="18"/>
      <c r="DD40" s="18"/>
      <c r="DE40" s="18"/>
      <c r="DG40" s="18"/>
      <c r="DH40" s="18"/>
      <c r="DI40" s="18"/>
      <c r="DJ40" s="18"/>
      <c r="DK40" s="18"/>
    </row>
    <row r="41" spans="1:115" ht="12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K41" s="18"/>
      <c r="BL41" s="18"/>
      <c r="BM41" s="18"/>
      <c r="BN41" s="18"/>
      <c r="BO41" s="18"/>
      <c r="BQ41" s="18"/>
      <c r="BR41" s="18"/>
      <c r="BS41" s="18"/>
      <c r="BT41" s="18"/>
      <c r="BU41" s="18"/>
      <c r="BW41" s="18"/>
      <c r="BX41" s="18"/>
      <c r="BY41" s="18"/>
      <c r="BZ41" s="18"/>
      <c r="CA41" s="18"/>
      <c r="CC41" s="18"/>
      <c r="CD41" s="18"/>
      <c r="CE41" s="18"/>
      <c r="CF41" s="18"/>
      <c r="CG41" s="18"/>
      <c r="CI41" s="18"/>
      <c r="CJ41" s="18"/>
      <c r="CK41" s="18"/>
      <c r="CL41" s="18"/>
      <c r="CM41" s="18"/>
      <c r="CO41" s="18"/>
      <c r="CP41" s="18"/>
      <c r="CQ41" s="18"/>
      <c r="CR41" s="18"/>
      <c r="CS41" s="18"/>
      <c r="CU41" s="18"/>
      <c r="CV41" s="18"/>
      <c r="CW41" s="18"/>
      <c r="CX41" s="18"/>
      <c r="CY41" s="18"/>
      <c r="DA41" s="18"/>
      <c r="DB41" s="18"/>
      <c r="DC41" s="18"/>
      <c r="DD41" s="18"/>
      <c r="DE41" s="18"/>
      <c r="DG41" s="18"/>
      <c r="DH41" s="18"/>
      <c r="DI41" s="18"/>
      <c r="DJ41" s="18"/>
      <c r="DK41" s="18"/>
    </row>
    <row r="42" spans="1:115" ht="12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K42" s="18"/>
      <c r="BL42" s="18"/>
      <c r="BM42" s="18"/>
      <c r="BN42" s="18"/>
      <c r="BO42" s="18"/>
      <c r="BQ42" s="18"/>
      <c r="BR42" s="18"/>
      <c r="BS42" s="18"/>
      <c r="BT42" s="18"/>
      <c r="BU42" s="18"/>
      <c r="BW42" s="18"/>
      <c r="BX42" s="18"/>
      <c r="BY42" s="18"/>
      <c r="BZ42" s="18"/>
      <c r="CA42" s="18"/>
      <c r="CC42" s="18"/>
      <c r="CD42" s="18"/>
      <c r="CE42" s="18"/>
      <c r="CF42" s="18"/>
      <c r="CG42" s="18"/>
      <c r="CI42" s="18"/>
      <c r="CJ42" s="18"/>
      <c r="CK42" s="18"/>
      <c r="CL42" s="18"/>
      <c r="CM42" s="18"/>
      <c r="CO42" s="18"/>
      <c r="CP42" s="18"/>
      <c r="CQ42" s="18"/>
      <c r="CR42" s="18"/>
      <c r="CS42" s="18"/>
      <c r="CU42" s="18"/>
      <c r="CV42" s="18"/>
      <c r="CW42" s="18"/>
      <c r="CX42" s="18"/>
      <c r="CY42" s="18"/>
      <c r="DA42" s="18"/>
      <c r="DB42" s="18"/>
      <c r="DC42" s="18"/>
      <c r="DD42" s="18"/>
      <c r="DE42" s="18"/>
      <c r="DG42" s="18"/>
      <c r="DH42" s="18"/>
      <c r="DI42" s="18"/>
      <c r="DJ42" s="18"/>
      <c r="DK42" s="18"/>
    </row>
    <row r="43" spans="1:97" ht="12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K43" s="18"/>
      <c r="BL43" s="18"/>
      <c r="BM43" s="18"/>
      <c r="BN43" s="18"/>
      <c r="BO43" s="18"/>
      <c r="BQ43" s="18"/>
      <c r="BR43" s="18"/>
      <c r="BS43" s="18"/>
      <c r="BT43" s="18"/>
      <c r="BU43" s="18"/>
      <c r="BW43" s="18"/>
      <c r="BX43" s="18"/>
      <c r="BY43" s="18"/>
      <c r="BZ43" s="18"/>
      <c r="CA43" s="18"/>
      <c r="CC43" s="18"/>
      <c r="CD43" s="18"/>
      <c r="CE43" s="18"/>
      <c r="CF43" s="18"/>
      <c r="CG43" s="18"/>
      <c r="CI43" s="18"/>
      <c r="CJ43" s="18"/>
      <c r="CK43" s="18"/>
      <c r="CL43" s="18"/>
      <c r="CM43" s="18"/>
      <c r="CO43" s="18"/>
      <c r="CP43" s="18"/>
      <c r="CQ43" s="18"/>
      <c r="CR43" s="18"/>
      <c r="CS43" s="18"/>
    </row>
  </sheetData>
  <sheetProtection/>
  <printOptions/>
  <pageMargins left="0.75" right="0.75" top="1" bottom="1" header="0.5" footer="0.5"/>
  <pageSetup orientation="landscape" scale="69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2012-04-11T19:57:45Z</cp:lastPrinted>
  <dcterms:created xsi:type="dcterms:W3CDTF">1998-02-23T20:58:01Z</dcterms:created>
  <dcterms:modified xsi:type="dcterms:W3CDTF">2013-01-22T21:16:48Z</dcterms:modified>
  <cp:category/>
  <cp:version/>
  <cp:contentType/>
  <cp:contentStatus/>
</cp:coreProperties>
</file>