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8000" windowHeight="4320" tabRatio="852" activeTab="0"/>
  </bookViews>
  <sheets>
    <sheet name="2004 A " sheetId="1" r:id="rId1"/>
    <sheet name="2004A Academic " sheetId="2" r:id="rId2"/>
    <sheet name="2010C" sheetId="3" r:id="rId3"/>
    <sheet name="2010C Academic" sheetId="4" r:id="rId4"/>
    <sheet name="2011B" sheetId="5" r:id="rId5"/>
    <sheet name="2011B Academic" sheetId="6" r:id="rId6"/>
    <sheet name="UMBI adjustment" sheetId="7" r:id="rId7"/>
  </sheets>
  <definedNames>
    <definedName name="_xlnm.Print_Area" localSheetId="0">'2004 A '!$A$1:$DD$36</definedName>
    <definedName name="_xlnm.Print_Titles" localSheetId="0">'2004 A '!$A:$A</definedName>
    <definedName name="_xlnm.Print_Titles" localSheetId="1">'2004A Academic '!$A:$A</definedName>
    <definedName name="_xlnm.Print_Titles" localSheetId="2">'2010C'!$A:$A</definedName>
    <definedName name="_xlnm.Print_Titles" localSheetId="3">'2010C Academic'!$A:$A</definedName>
    <definedName name="_xlnm.Print_Titles" localSheetId="4">'2011B'!$A:$A</definedName>
    <definedName name="_xlnm.Print_Titles" localSheetId="5">'2011B Academic'!$A:$A</definedName>
  </definedNames>
  <calcPr fullCalcOnLoad="1"/>
</workbook>
</file>

<file path=xl/sharedStrings.xml><?xml version="1.0" encoding="utf-8"?>
<sst xmlns="http://schemas.openxmlformats.org/spreadsheetml/2006/main" count="1242" uniqueCount="70">
  <si>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</si>
  <si>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</si>
  <si>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</si>
  <si>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</si>
  <si>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</si>
  <si>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</si>
  <si>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</si>
  <si>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</si>
  <si>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</si>
  <si>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UMCP Hornbake &amp; McKeldin Libr (Academic)</t>
  </si>
  <si>
    <t xml:space="preserve">        UMB Facilities Renewal (Academic)</t>
  </si>
  <si>
    <t xml:space="preserve">        UMB New Dental School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</si>
  <si>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</si>
  <si>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</si>
  <si>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</si>
  <si>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</si>
  <si>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Aquaculture Building (Academic)</t>
  </si>
  <si>
    <t xml:space="preserve">          TU Facilities Renewal (Academic)</t>
  </si>
  <si>
    <t xml:space="preserve">          UB Facilities Renewal (Academic)</t>
  </si>
  <si>
    <t xml:space="preserve">     UMCP Health Center Addition (Auxiliary)</t>
  </si>
  <si>
    <t>UMCP South Campus Parking Garage (Auxiliary)</t>
  </si>
  <si>
    <t xml:space="preserve">        UMB Pine Street Annex (Auxiliary)</t>
  </si>
  <si>
    <t xml:space="preserve">       UMES Murphy Hall Annex  (Auxiliary)</t>
  </si>
  <si>
    <t xml:space="preserve">     UMES Student Service Center  (Auxiliary)</t>
  </si>
  <si>
    <t xml:space="preserve">    UMBC Resident Hall Renovation  (Auxiliary)</t>
  </si>
  <si>
    <t xml:space="preserve">  UMBC New Recreation &amp; Athletic (Auxiliary)</t>
  </si>
  <si>
    <t xml:space="preserve"> UMCP Engineering/Applied Sci Bldg (Academic)</t>
  </si>
  <si>
    <t xml:space="preserve">  USMO Shady Grove Parking Lot 2 (Auxiliary)</t>
  </si>
  <si>
    <t xml:space="preserve">       UMCP Chemical/Nuclear Eng (Academic)</t>
  </si>
  <si>
    <t xml:space="preserve">   UMCP Queen Anne's Hall Renov (Auxiliary)</t>
  </si>
  <si>
    <t xml:space="preserve">          Total New Money - 2004 Series A</t>
  </si>
  <si>
    <t xml:space="preserve">   1992 Series C Bonds Refinanced on 2004A</t>
  </si>
  <si>
    <t xml:space="preserve">           Total Academic Projects - 2004A</t>
  </si>
  <si>
    <t xml:space="preserve">    UMB School of Nursing Equip (Academic)</t>
  </si>
  <si>
    <t xml:space="preserve">   UMBI Emergency Fund Projects (Academic)</t>
  </si>
  <si>
    <t xml:space="preserve">        UMES Facilities Renewal (Academic)</t>
  </si>
  <si>
    <t xml:space="preserve">        UMCES Facilities Renewal (Academic)</t>
  </si>
  <si>
    <t xml:space="preserve">   USM Emergency Fund Projects (Academic)</t>
  </si>
  <si>
    <t xml:space="preserve">           Total Auxiliary Projects - 2004A</t>
  </si>
  <si>
    <t xml:space="preserve">        BSU Facilities Renewal (Academic)</t>
  </si>
  <si>
    <t xml:space="preserve">        CSU Facilities Renewal (Academic)</t>
  </si>
  <si>
    <t xml:space="preserve">   CSU Health/Human Service Bldg (Academic)</t>
  </si>
  <si>
    <t xml:space="preserve">        FSU Facilities Renewal (Academic)</t>
  </si>
  <si>
    <t xml:space="preserve">   FSU Equip Compton Sci Center (Academic)</t>
  </si>
  <si>
    <t xml:space="preserve">        SU Facilities Renewal (Academic)</t>
  </si>
  <si>
    <t xml:space="preserve">     SU Emergency Fund Projects (Academic)</t>
  </si>
  <si>
    <t xml:space="preserve">         TU Fine Arts Center (Academic)</t>
  </si>
  <si>
    <t xml:space="preserve">      TU 7800 York Road Renov (Academic)</t>
  </si>
  <si>
    <t xml:space="preserve">     UB Emergency Fund Projects (Academic)</t>
  </si>
  <si>
    <t xml:space="preserve">        UMBC New Parking Lot  (Auxiliary)</t>
  </si>
  <si>
    <t xml:space="preserve">   UMBC Dining Hall: HVAC Upgrade (Auxiliary)</t>
  </si>
  <si>
    <t xml:space="preserve">    BSU Holmes Hall &amp; Tubman Hall (Auxiliary)</t>
  </si>
  <si>
    <t xml:space="preserve">         CSU New Dining Hall (Auxiliary)</t>
  </si>
  <si>
    <t xml:space="preserve">          TU New Child Care Center (Auxiliary)</t>
  </si>
  <si>
    <t xml:space="preserve">      TU 7800 York Road Garage (Auxiliary)</t>
  </si>
  <si>
    <t xml:space="preserve">        UB New Student Center (Auxiliary)</t>
  </si>
  <si>
    <t>Amort of</t>
  </si>
  <si>
    <t>Premium</t>
  </si>
  <si>
    <t>Gain on Refunding</t>
  </si>
  <si>
    <t xml:space="preserve"> UMCP Transfer from UMBI (Academic)</t>
  </si>
  <si>
    <t>2004 Series A Bond Funded Projects After 2010C</t>
  </si>
  <si>
    <t>Revised 2004A Debt After 2010C</t>
  </si>
  <si>
    <t xml:space="preserve">      2004 Series A - Original</t>
  </si>
  <si>
    <t>2004A Refinanced on 2010C</t>
  </si>
  <si>
    <t xml:space="preserve">   1992 Series C Bonds Refinanced on 2010C</t>
  </si>
  <si>
    <t>Loss on Refunding</t>
  </si>
  <si>
    <t>(Gain) on Refunding</t>
  </si>
  <si>
    <t>2004 Series A Bond Funded Projects After 2011B</t>
  </si>
  <si>
    <t>Revised 2004A Debt After 2011B</t>
  </si>
  <si>
    <t>2004A Refinanced on 2011B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</si>
</sst>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</numFmts>
  <fonts count="4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67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0" applyNumberFormat="1" applyBorder="1" applyAlignment="1">
      <alignment horizontal="center"/>
    </xf>
    <xf numFmtId="38" fontId="1" fillId="0" borderId="11" xfId="0" applyNumberFormat="1" applyFont="1" applyBorder="1" applyAlignment="1">
      <alignment horizontal="left"/>
    </xf>
    <xf numFmtId="38" fontId="0" fillId="0" borderId="11" xfId="0" applyNumberFormat="1" applyBorder="1" applyAlignment="1">
      <alignment horizontal="centerContinuous"/>
    </xf>
    <xf numFmtId="38" fontId="0" fillId="33" borderId="11" xfId="0" applyNumberFormat="1" applyFill="1" applyBorder="1" applyAlignment="1">
      <alignment horizontal="centerContinuous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38" fontId="0" fillId="0" borderId="15" xfId="0" applyNumberFormat="1" applyFont="1" applyBorder="1" applyAlignment="1">
      <alignment horizontal="center"/>
    </xf>
    <xf numFmtId="38" fontId="0" fillId="0" borderId="11" xfId="0" applyNumberFormat="1" applyFont="1" applyBorder="1" applyAlignment="1">
      <alignment horizontal="centerContinuous"/>
    </xf>
    <xf numFmtId="38" fontId="0" fillId="0" borderId="12" xfId="0" applyNumberFormat="1" applyBorder="1" applyAlignment="1">
      <alignment horizontal="left"/>
    </xf>
    <xf numFmtId="38" fontId="0" fillId="0" borderId="19" xfId="0" applyNumberFormat="1" applyBorder="1" applyAlignment="1">
      <alignment horizontal="left"/>
    </xf>
    <xf numFmtId="38" fontId="0" fillId="0" borderId="20" xfId="0" applyNumberFormat="1" applyBorder="1" applyAlignment="1">
      <alignment horizontal="center"/>
    </xf>
    <xf numFmtId="38" fontId="0" fillId="0" borderId="11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K73"/>
  <sheetViews>
    <sheetView tabSelected="1"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4" sqref="F14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5.8515625" style="15" customWidth="1"/>
    <col min="8" max="8" width="3.7109375" style="14" customWidth="1"/>
    <col min="9" max="12" width="13.7109375" style="14" customWidth="1"/>
    <col min="13" max="13" width="16.421875" style="14" customWidth="1"/>
    <col min="14" max="14" width="3.7109375" style="14" customWidth="1"/>
    <col min="15" max="18" width="13.7109375" style="14" customWidth="1"/>
    <col min="19" max="19" width="3.7109375" style="14" customWidth="1"/>
    <col min="20" max="23" width="13.7109375" style="14" customWidth="1"/>
    <col min="24" max="24" width="3.7109375" style="14" customWidth="1"/>
    <col min="25" max="28" width="13.7109375" style="0" customWidth="1"/>
    <col min="29" max="29" width="3.7109375" style="14" customWidth="1"/>
    <col min="30" max="33" width="13.7109375" style="0" customWidth="1"/>
    <col min="34" max="34" width="3.7109375" style="0" customWidth="1"/>
    <col min="35" max="38" width="13.7109375" style="0" customWidth="1"/>
    <col min="39" max="39" width="3.7109375" style="0" customWidth="1"/>
    <col min="40" max="43" width="13.7109375" style="0" customWidth="1"/>
    <col min="44" max="44" width="3.7109375" style="0" customWidth="1"/>
    <col min="45" max="48" width="13.7109375" style="0" customWidth="1"/>
    <col min="49" max="49" width="3.7109375" style="3" customWidth="1"/>
    <col min="50" max="53" width="13.7109375" style="3" customWidth="1"/>
    <col min="54" max="54" width="3.7109375" style="3" customWidth="1"/>
    <col min="55" max="58" width="13.7109375" style="3" customWidth="1"/>
    <col min="59" max="59" width="3.7109375" style="3" customWidth="1"/>
    <col min="60" max="63" width="13.7109375" style="3" customWidth="1"/>
    <col min="64" max="64" width="3.7109375" style="3" customWidth="1"/>
    <col min="65" max="68" width="13.7109375" style="3" customWidth="1"/>
    <col min="69" max="69" width="3.7109375" style="3" customWidth="1"/>
    <col min="70" max="73" width="13.7109375" style="3" customWidth="1"/>
    <col min="74" max="74" width="3.7109375" style="3" customWidth="1"/>
    <col min="75" max="78" width="13.7109375" style="3" customWidth="1"/>
    <col min="79" max="79" width="3.7109375" style="3" customWidth="1"/>
    <col min="80" max="83" width="13.7109375" style="3" customWidth="1"/>
    <col min="84" max="84" width="3.7109375" style="3" customWidth="1"/>
    <col min="85" max="88" width="13.7109375" style="3" customWidth="1"/>
    <col min="89" max="89" width="3.7109375" style="3" customWidth="1"/>
    <col min="90" max="93" width="13.7109375" style="3" customWidth="1"/>
    <col min="94" max="94" width="3.7109375" style="3" customWidth="1"/>
    <col min="95" max="98" width="13.7109375" style="3" customWidth="1"/>
    <col min="99" max="99" width="3.7109375" style="3" customWidth="1"/>
    <col min="100" max="103" width="13.7109375" style="3" customWidth="1"/>
    <col min="104" max="104" width="3.7109375" style="3" customWidth="1"/>
    <col min="105" max="108" width="13.7109375" style="3" customWidth="1"/>
    <col min="109" max="109" width="3.7109375" style="3" customWidth="1"/>
    <col min="110" max="113" width="13.7109375" style="3" customWidth="1"/>
    <col min="114" max="114" width="3.7109375" style="0" customWidth="1"/>
  </cols>
  <sheetData>
    <row r="1" spans="1:115" ht="12">
      <c r="A1" s="23"/>
      <c r="B1" s="11"/>
      <c r="C1" s="22"/>
      <c r="D1" s="24"/>
      <c r="I1" s="24" t="s">
        <v>6</v>
      </c>
      <c r="O1" s="24"/>
      <c r="Y1" s="24" t="s">
        <v>6</v>
      </c>
      <c r="AD1" s="24"/>
      <c r="AN1" s="24" t="s">
        <v>6</v>
      </c>
      <c r="AS1" s="24"/>
      <c r="BC1" s="24" t="s">
        <v>6</v>
      </c>
      <c r="BH1" s="24"/>
      <c r="BR1" s="24" t="s">
        <v>6</v>
      </c>
      <c r="BW1" s="24"/>
      <c r="CG1" s="24" t="s">
        <v>6</v>
      </c>
      <c r="CL1" s="24"/>
      <c r="CV1" s="24" t="s">
        <v>6</v>
      </c>
      <c r="DA1" s="24"/>
      <c r="DK1" s="24" t="s">
        <v>6</v>
      </c>
    </row>
    <row r="2" spans="1:115" ht="12">
      <c r="A2" s="23"/>
      <c r="B2" s="11"/>
      <c r="C2" s="22"/>
      <c r="D2" s="24"/>
      <c r="I2" s="24" t="s">
        <v>5</v>
      </c>
      <c r="O2" s="24"/>
      <c r="Y2" s="24" t="s">
        <v>5</v>
      </c>
      <c r="AD2" s="24"/>
      <c r="AN2" s="24" t="s">
        <v>5</v>
      </c>
      <c r="AS2" s="24"/>
      <c r="BC2" s="24" t="s">
        <v>5</v>
      </c>
      <c r="BH2" s="24"/>
      <c r="BR2" s="24" t="s">
        <v>5</v>
      </c>
      <c r="BW2" s="24"/>
      <c r="CG2" s="24" t="s">
        <v>5</v>
      </c>
      <c r="CL2" s="24"/>
      <c r="CV2" s="24" t="s">
        <v>5</v>
      </c>
      <c r="DA2" s="24"/>
      <c r="DK2" s="24" t="s">
        <v>5</v>
      </c>
    </row>
    <row r="3" spans="1:115" ht="12">
      <c r="A3" s="23"/>
      <c r="B3" s="11"/>
      <c r="C3" s="22"/>
      <c r="D3" s="22"/>
      <c r="I3" s="24" t="s">
        <v>67</v>
      </c>
      <c r="O3" s="24"/>
      <c r="Y3" s="24" t="str">
        <f>I3</f>
        <v>2004 Series A Bond Funded Projects After 2011B</v>
      </c>
      <c r="Z3" s="1"/>
      <c r="AD3" s="24"/>
      <c r="AN3" s="24" t="str">
        <f>Y3</f>
        <v>2004 Series A Bond Funded Projects After 2011B</v>
      </c>
      <c r="AS3" s="24"/>
      <c r="BC3" s="24" t="str">
        <f>AN3</f>
        <v>2004 Series A Bond Funded Projects After 2011B</v>
      </c>
      <c r="BH3" s="24"/>
      <c r="BR3" s="24" t="str">
        <f>BC3</f>
        <v>2004 Series A Bond Funded Projects After 2011B</v>
      </c>
      <c r="BW3" s="24"/>
      <c r="CG3" s="24" t="str">
        <f>BR3</f>
        <v>2004 Series A Bond Funded Projects After 2011B</v>
      </c>
      <c r="CL3" s="24"/>
      <c r="CV3" s="24" t="str">
        <f>CG3</f>
        <v>2004 Series A Bond Funded Projects After 2011B</v>
      </c>
      <c r="DA3" s="24"/>
      <c r="DK3" s="24" t="str">
        <f>CV3</f>
        <v>2004 Series A Bond Funded Projects After 2011B</v>
      </c>
    </row>
    <row r="4" spans="1:4" ht="12">
      <c r="A4" s="23"/>
      <c r="B4" s="11"/>
      <c r="C4" s="22"/>
      <c r="D4" s="24"/>
    </row>
    <row r="5" spans="1:113" ht="12">
      <c r="A5" s="4" t="s">
        <v>1</v>
      </c>
      <c r="C5" s="43" t="s">
        <v>68</v>
      </c>
      <c r="D5" s="44"/>
      <c r="E5" s="45"/>
      <c r="F5" s="20"/>
      <c r="G5" s="20"/>
      <c r="I5" s="16" t="s">
        <v>31</v>
      </c>
      <c r="J5" s="17"/>
      <c r="K5" s="18"/>
      <c r="L5" s="20"/>
      <c r="M5" s="20"/>
      <c r="O5" s="16" t="s">
        <v>30</v>
      </c>
      <c r="P5" s="17"/>
      <c r="Q5" s="18"/>
      <c r="R5" s="20"/>
      <c r="T5" s="16" t="s">
        <v>32</v>
      </c>
      <c r="U5" s="17"/>
      <c r="V5" s="18"/>
      <c r="W5" s="20"/>
      <c r="Y5" s="16" t="s">
        <v>38</v>
      </c>
      <c r="Z5" s="17"/>
      <c r="AA5" s="18"/>
      <c r="AB5" s="20"/>
      <c r="AD5" s="5" t="s">
        <v>19</v>
      </c>
      <c r="AE5" s="6"/>
      <c r="AF5" s="7"/>
      <c r="AG5" s="20"/>
      <c r="AI5" s="5" t="s">
        <v>29</v>
      </c>
      <c r="AJ5" s="6"/>
      <c r="AK5" s="7"/>
      <c r="AL5" s="20"/>
      <c r="AN5" s="5" t="s">
        <v>20</v>
      </c>
      <c r="AO5" s="6"/>
      <c r="AP5" s="7"/>
      <c r="AQ5" s="20"/>
      <c r="AS5" s="5" t="s">
        <v>21</v>
      </c>
      <c r="AT5" s="6"/>
      <c r="AU5" s="7"/>
      <c r="AV5" s="20"/>
      <c r="AX5" s="5" t="s">
        <v>22</v>
      </c>
      <c r="AY5" s="6"/>
      <c r="AZ5" s="7"/>
      <c r="BA5" s="20"/>
      <c r="BC5" s="5" t="s">
        <v>23</v>
      </c>
      <c r="BD5" s="6"/>
      <c r="BE5" s="7"/>
      <c r="BF5" s="20"/>
      <c r="BH5" s="5" t="s">
        <v>49</v>
      </c>
      <c r="BI5" s="6"/>
      <c r="BJ5" s="7"/>
      <c r="BK5" s="20"/>
      <c r="BM5" s="5" t="s">
        <v>24</v>
      </c>
      <c r="BN5" s="6"/>
      <c r="BO5" s="7"/>
      <c r="BP5" s="20"/>
      <c r="BR5" s="5" t="s">
        <v>50</v>
      </c>
      <c r="BS5" s="6"/>
      <c r="BT5" s="7"/>
      <c r="BU5" s="20"/>
      <c r="BW5" s="5" t="s">
        <v>25</v>
      </c>
      <c r="BX5" s="6"/>
      <c r="BY5" s="7"/>
      <c r="BZ5" s="20"/>
      <c r="CB5" s="33" t="s">
        <v>27</v>
      </c>
      <c r="CC5" s="6"/>
      <c r="CD5" s="7"/>
      <c r="CE5" s="20"/>
      <c r="CG5" s="5" t="s">
        <v>51</v>
      </c>
      <c r="CH5" s="6"/>
      <c r="CI5" s="7"/>
      <c r="CJ5" s="20"/>
      <c r="CL5" s="5" t="s">
        <v>52</v>
      </c>
      <c r="CM5" s="6"/>
      <c r="CN5" s="7"/>
      <c r="CO5" s="20"/>
      <c r="CQ5" s="5" t="s">
        <v>53</v>
      </c>
      <c r="CR5" s="6"/>
      <c r="CS5" s="7"/>
      <c r="CT5" s="20"/>
      <c r="CV5" s="5" t="s">
        <v>54</v>
      </c>
      <c r="CW5" s="6"/>
      <c r="CX5" s="7"/>
      <c r="CY5" s="20"/>
      <c r="DA5" s="5" t="s">
        <v>55</v>
      </c>
      <c r="DB5" s="6"/>
      <c r="DC5" s="7"/>
      <c r="DD5" s="20"/>
      <c r="DF5" s="33" t="s">
        <v>7</v>
      </c>
      <c r="DG5" s="6"/>
      <c r="DH5" s="7"/>
      <c r="DI5" s="20"/>
    </row>
    <row r="6" spans="1:113" s="1" customFormat="1" ht="12">
      <c r="A6" s="25" t="s">
        <v>2</v>
      </c>
      <c r="C6" s="42" t="s">
        <v>62</v>
      </c>
      <c r="D6" s="46"/>
      <c r="E6" s="47"/>
      <c r="F6" s="20" t="s">
        <v>56</v>
      </c>
      <c r="G6" s="20" t="s">
        <v>56</v>
      </c>
      <c r="H6" s="14"/>
      <c r="I6" s="19"/>
      <c r="J6" s="17"/>
      <c r="K6" s="18"/>
      <c r="L6" s="20" t="s">
        <v>56</v>
      </c>
      <c r="M6" s="20" t="s">
        <v>56</v>
      </c>
      <c r="N6" s="14"/>
      <c r="O6" s="19"/>
      <c r="P6" s="34"/>
      <c r="Q6" s="18"/>
      <c r="R6" s="20" t="s">
        <v>56</v>
      </c>
      <c r="S6" s="14"/>
      <c r="T6" s="19"/>
      <c r="U6" s="38">
        <v>0.6798012</v>
      </c>
      <c r="V6" s="18"/>
      <c r="W6" s="20" t="s">
        <v>56</v>
      </c>
      <c r="X6" s="14"/>
      <c r="Y6" s="19"/>
      <c r="Z6" s="32">
        <f>AE6+AJ6+AO6+AT6+AY6+BD6+BI6+BN6+BS6+BX6+CC6+CH6+CM6+CR6+CW6+DB6+DG6</f>
        <v>0.3201988</v>
      </c>
      <c r="AA6" s="18"/>
      <c r="AB6" s="20" t="s">
        <v>56</v>
      </c>
      <c r="AC6" s="14"/>
      <c r="AD6" s="26"/>
      <c r="AE6" s="13">
        <v>0.0028849</v>
      </c>
      <c r="AF6" s="27"/>
      <c r="AG6" s="20" t="s">
        <v>56</v>
      </c>
      <c r="AI6" s="26"/>
      <c r="AJ6" s="13">
        <v>0.0121511</v>
      </c>
      <c r="AK6" s="27"/>
      <c r="AL6" s="20" t="s">
        <v>56</v>
      </c>
      <c r="AN6" s="26"/>
      <c r="AO6" s="13">
        <v>0.0051763</v>
      </c>
      <c r="AP6" s="27"/>
      <c r="AQ6" s="20" t="s">
        <v>56</v>
      </c>
      <c r="AS6" s="26"/>
      <c r="AT6" s="13">
        <v>0.001659</v>
      </c>
      <c r="AU6" s="27"/>
      <c r="AV6" s="20" t="s">
        <v>56</v>
      </c>
      <c r="AX6" s="26"/>
      <c r="AY6" s="13">
        <v>0.0005119</v>
      </c>
      <c r="AZ6" s="27"/>
      <c r="BA6" s="20" t="s">
        <v>56</v>
      </c>
      <c r="BC6" s="26"/>
      <c r="BD6" s="13">
        <v>0.0109472</v>
      </c>
      <c r="BE6" s="27"/>
      <c r="BF6" s="20" t="s">
        <v>56</v>
      </c>
      <c r="BH6" s="26"/>
      <c r="BI6" s="13">
        <v>0.0001911</v>
      </c>
      <c r="BJ6" s="27"/>
      <c r="BK6" s="20" t="s">
        <v>56</v>
      </c>
      <c r="BM6" s="26"/>
      <c r="BN6" s="13">
        <v>0.0424642</v>
      </c>
      <c r="BO6" s="27"/>
      <c r="BP6" s="20" t="s">
        <v>56</v>
      </c>
      <c r="BR6" s="26"/>
      <c r="BS6" s="13">
        <v>0.0015092</v>
      </c>
      <c r="BT6" s="27"/>
      <c r="BU6" s="20" t="s">
        <v>56</v>
      </c>
      <c r="BW6" s="26"/>
      <c r="BX6" s="13">
        <v>0.0450865</v>
      </c>
      <c r="BY6" s="27"/>
      <c r="BZ6" s="20" t="s">
        <v>56</v>
      </c>
      <c r="CB6" s="26"/>
      <c r="CC6" s="13">
        <v>0.0134749</v>
      </c>
      <c r="CD6" s="27"/>
      <c r="CE6" s="20" t="s">
        <v>56</v>
      </c>
      <c r="CG6" s="26"/>
      <c r="CH6" s="13">
        <v>0.0011948</v>
      </c>
      <c r="CI6" s="27"/>
      <c r="CJ6" s="20" t="s">
        <v>56</v>
      </c>
      <c r="CL6" s="26"/>
      <c r="CM6" s="13">
        <v>0.0003698</v>
      </c>
      <c r="CN6" s="27"/>
      <c r="CO6" s="20" t="s">
        <v>56</v>
      </c>
      <c r="CQ6" s="26"/>
      <c r="CR6" s="13">
        <v>0.0013432</v>
      </c>
      <c r="CS6" s="27"/>
      <c r="CT6" s="20" t="s">
        <v>56</v>
      </c>
      <c r="CV6" s="26"/>
      <c r="CW6" s="13">
        <v>0.0026052</v>
      </c>
      <c r="CX6" s="27"/>
      <c r="CY6" s="20" t="s">
        <v>56</v>
      </c>
      <c r="DA6" s="26"/>
      <c r="DB6" s="13">
        <v>0.1786295</v>
      </c>
      <c r="DC6" s="27"/>
      <c r="DD6" s="20" t="s">
        <v>56</v>
      </c>
      <c r="DF6" s="26"/>
      <c r="DG6" s="13"/>
      <c r="DH6" s="27"/>
      <c r="DI6" s="20" t="s">
        <v>56</v>
      </c>
    </row>
    <row r="7" spans="1:113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G7" s="20" t="s">
        <v>58</v>
      </c>
      <c r="I7" s="20" t="s">
        <v>3</v>
      </c>
      <c r="J7" s="20" t="s">
        <v>4</v>
      </c>
      <c r="K7" s="20" t="s">
        <v>0</v>
      </c>
      <c r="L7" s="20" t="s">
        <v>57</v>
      </c>
      <c r="M7" s="20" t="s">
        <v>58</v>
      </c>
      <c r="O7" s="20" t="s">
        <v>3</v>
      </c>
      <c r="P7" s="20" t="s">
        <v>4</v>
      </c>
      <c r="Q7" s="20" t="s">
        <v>0</v>
      </c>
      <c r="R7" s="20" t="s">
        <v>57</v>
      </c>
      <c r="T7" s="20" t="s">
        <v>3</v>
      </c>
      <c r="U7" s="20" t="s">
        <v>4</v>
      </c>
      <c r="V7" s="20" t="s">
        <v>0</v>
      </c>
      <c r="W7" s="20" t="s">
        <v>57</v>
      </c>
      <c r="Y7" s="20" t="s">
        <v>3</v>
      </c>
      <c r="Z7" s="20" t="s">
        <v>4</v>
      </c>
      <c r="AA7" s="20" t="s">
        <v>0</v>
      </c>
      <c r="AB7" s="20" t="s">
        <v>57</v>
      </c>
      <c r="AD7" s="9" t="s">
        <v>3</v>
      </c>
      <c r="AE7" s="9" t="s">
        <v>4</v>
      </c>
      <c r="AF7" s="9" t="s">
        <v>0</v>
      </c>
      <c r="AG7" s="20" t="s">
        <v>57</v>
      </c>
      <c r="AI7" s="9" t="s">
        <v>3</v>
      </c>
      <c r="AJ7" s="9" t="s">
        <v>4</v>
      </c>
      <c r="AK7" s="9" t="s">
        <v>0</v>
      </c>
      <c r="AL7" s="20" t="s">
        <v>57</v>
      </c>
      <c r="AN7" s="9" t="s">
        <v>3</v>
      </c>
      <c r="AO7" s="9" t="s">
        <v>4</v>
      </c>
      <c r="AP7" s="9" t="s">
        <v>0</v>
      </c>
      <c r="AQ7" s="20" t="s">
        <v>57</v>
      </c>
      <c r="AS7" s="9" t="s">
        <v>3</v>
      </c>
      <c r="AT7" s="9" t="s">
        <v>4</v>
      </c>
      <c r="AU7" s="9" t="s">
        <v>0</v>
      </c>
      <c r="AV7" s="20" t="s">
        <v>57</v>
      </c>
      <c r="AX7" s="9" t="s">
        <v>3</v>
      </c>
      <c r="AY7" s="9" t="s">
        <v>4</v>
      </c>
      <c r="AZ7" s="9" t="s">
        <v>0</v>
      </c>
      <c r="BA7" s="20" t="s">
        <v>57</v>
      </c>
      <c r="BC7" s="9" t="s">
        <v>3</v>
      </c>
      <c r="BD7" s="9" t="s">
        <v>4</v>
      </c>
      <c r="BE7" s="9" t="s">
        <v>0</v>
      </c>
      <c r="BF7" s="20" t="s">
        <v>57</v>
      </c>
      <c r="BH7" s="9" t="s">
        <v>3</v>
      </c>
      <c r="BI7" s="9" t="s">
        <v>4</v>
      </c>
      <c r="BJ7" s="9" t="s">
        <v>0</v>
      </c>
      <c r="BK7" s="20" t="s">
        <v>57</v>
      </c>
      <c r="BM7" s="9" t="s">
        <v>3</v>
      </c>
      <c r="BN7" s="9" t="s">
        <v>4</v>
      </c>
      <c r="BO7" s="9" t="s">
        <v>0</v>
      </c>
      <c r="BP7" s="20" t="s">
        <v>57</v>
      </c>
      <c r="BR7" s="9" t="s">
        <v>3</v>
      </c>
      <c r="BS7" s="9" t="s">
        <v>4</v>
      </c>
      <c r="BT7" s="9" t="s">
        <v>0</v>
      </c>
      <c r="BU7" s="20" t="s">
        <v>57</v>
      </c>
      <c r="BW7" s="9" t="s">
        <v>3</v>
      </c>
      <c r="BX7" s="9" t="s">
        <v>4</v>
      </c>
      <c r="BY7" s="9" t="s">
        <v>0</v>
      </c>
      <c r="BZ7" s="20" t="s">
        <v>57</v>
      </c>
      <c r="CB7" s="9" t="s">
        <v>3</v>
      </c>
      <c r="CC7" s="9" t="s">
        <v>4</v>
      </c>
      <c r="CD7" s="9" t="s">
        <v>0</v>
      </c>
      <c r="CE7" s="20" t="s">
        <v>57</v>
      </c>
      <c r="CG7" s="9" t="s">
        <v>3</v>
      </c>
      <c r="CH7" s="9" t="s">
        <v>4</v>
      </c>
      <c r="CI7" s="9" t="s">
        <v>0</v>
      </c>
      <c r="CJ7" s="20" t="s">
        <v>57</v>
      </c>
      <c r="CL7" s="9" t="s">
        <v>3</v>
      </c>
      <c r="CM7" s="9" t="s">
        <v>4</v>
      </c>
      <c r="CN7" s="9" t="s">
        <v>0</v>
      </c>
      <c r="CO7" s="20" t="s">
        <v>57</v>
      </c>
      <c r="CQ7" s="9" t="s">
        <v>3</v>
      </c>
      <c r="CR7" s="9" t="s">
        <v>4</v>
      </c>
      <c r="CS7" s="9" t="s">
        <v>0</v>
      </c>
      <c r="CT7" s="20" t="s">
        <v>57</v>
      </c>
      <c r="CV7" s="9" t="s">
        <v>3</v>
      </c>
      <c r="CW7" s="9" t="s">
        <v>4</v>
      </c>
      <c r="CX7" s="9" t="s">
        <v>0</v>
      </c>
      <c r="CY7" s="20" t="s">
        <v>57</v>
      </c>
      <c r="DA7" s="9" t="s">
        <v>3</v>
      </c>
      <c r="DB7" s="9" t="s">
        <v>4</v>
      </c>
      <c r="DC7" s="9" t="s">
        <v>0</v>
      </c>
      <c r="DD7" s="20" t="s">
        <v>57</v>
      </c>
      <c r="DF7" s="9" t="s">
        <v>3</v>
      </c>
      <c r="DG7" s="9" t="s">
        <v>4</v>
      </c>
      <c r="DH7" s="9" t="s">
        <v>0</v>
      </c>
      <c r="DI7" s="20" t="s">
        <v>57</v>
      </c>
    </row>
    <row r="8" spans="1:113" ht="12">
      <c r="A8" s="2">
        <v>41183</v>
      </c>
      <c r="D8" s="15">
        <v>79638</v>
      </c>
      <c r="E8" s="15">
        <f aca="true" t="shared" si="0" ref="E8:E31">C8+D8</f>
        <v>79638</v>
      </c>
      <c r="F8" s="15">
        <v>6341</v>
      </c>
      <c r="G8" s="15">
        <f aca="true" t="shared" si="1" ref="G8:G15">M8</f>
        <v>7091</v>
      </c>
      <c r="J8" s="15">
        <v>6175</v>
      </c>
      <c r="K8" s="14">
        <f aca="true" t="shared" si="2" ref="K8:K15">I8+J8</f>
        <v>6175</v>
      </c>
      <c r="L8" s="14">
        <v>413</v>
      </c>
      <c r="M8" s="14">
        <v>7091</v>
      </c>
      <c r="O8" s="15"/>
      <c r="P8" s="15">
        <f aca="true" t="shared" si="3" ref="P8:P31">D8-J8</f>
        <v>73463</v>
      </c>
      <c r="Q8" s="15">
        <f aca="true" t="shared" si="4" ref="Q8:Q31">O8+P8</f>
        <v>73463</v>
      </c>
      <c r="R8" s="15">
        <f aca="true" t="shared" si="5" ref="R8:R31">F8-L8</f>
        <v>5928</v>
      </c>
      <c r="T8" s="29"/>
      <c r="U8" s="29">
        <f>'2004A Academic '!I8+'2004A Academic '!N8+'2004A Academic '!S8+'2004A Academic '!X8+'2004A Academic '!AC8+'2004A Academic '!AH8+'2004A Academic '!AM8+'2004A Academic '!AR8+'2004A Academic '!AW8+'2004A Academic '!BB8+'2004A Academic '!BG8+'2004A Academic '!BL8+'2004A Academic '!BQ8+'2004A Academic '!BV8+'2004A Academic '!CA8+'2004A Academic '!CF8+'2004A Academic '!CK8+'2004A Academic '!CP8+'2004A Academic '!CU8+'2004A Academic '!CZ8+'2004A Academic '!DE8+'2004A Academic '!DJ8+'2004A Academic '!DO8+'2004A Academic '!DT8+'2004A Academic '!DY8+'2004A Academic '!ED8+'2004A Academic '!EI8+'2004A Academic '!EN8</f>
        <v>49940.23555560001</v>
      </c>
      <c r="V8" s="29">
        <f aca="true" t="shared" si="6" ref="V8:V31">T8+U8</f>
        <v>49940.23555560001</v>
      </c>
      <c r="W8" s="29">
        <f>'2004A Academic '!K8+'2004A Academic '!P8+'2004A Academic '!U8+'2004A Academic '!Z8+'2004A Academic '!AE8+'2004A Academic '!AJ8+'2004A Academic '!AO8+'2004A Academic '!AT8+'2004A Academic '!AY8+'2004A Academic '!BD8+'2004A Academic '!BI8+'2004A Academic '!BN8+'2004A Academic '!BS8+'2004A Academic '!BX8+'2004A Academic '!CC8+'2004A Academic '!CH8+'2004A Academic '!CM8+'2004A Academic '!CR8+'2004A Academic '!CW8+'2004A Academic '!DB8+'2004A Academic '!DG8+'2004A Academic '!DL8+'2004A Academic '!DQ8+'2004A Academic '!DV8+'2004A Academic '!EA8+'2004A Academic '!EF8+'2004A Academic '!EK8+'2004A Academic '!EP8</f>
        <v>4029.8378015999997</v>
      </c>
      <c r="Y8" s="14"/>
      <c r="Z8" s="21">
        <f aca="true" t="shared" si="7" ref="Z8:Z31">AE8+AJ8+AO8+AT8+AY8+BD8+BI8+BN8+BS8+BX8+CC8+CH8+CM8+CR8+CW8+DB8+DG8</f>
        <v>23522.764444400003</v>
      </c>
      <c r="AA8" s="14">
        <f aca="true" t="shared" si="8" ref="AA8:AA31">Y8+Z8</f>
        <v>23522.764444400003</v>
      </c>
      <c r="AB8" s="14">
        <f aca="true" t="shared" si="9" ref="AB8:AB31">AG8+AL8+AQ8+AV8+BA8+BF8+BK8+BP8+BU8+BZ8+CE8+CJ8+CO8+CT8+CY8+DD8+DI8</f>
        <v>1898.1384864000001</v>
      </c>
      <c r="AD8" s="29"/>
      <c r="AE8" s="21">
        <f aca="true" t="shared" si="10" ref="AE8:AE31">P8*0.28849/100</f>
        <v>211.9334087</v>
      </c>
      <c r="AF8" s="29">
        <f aca="true" t="shared" si="11" ref="AF8:AF31">AD8+AE8</f>
        <v>211.9334087</v>
      </c>
      <c r="AG8" s="29">
        <f aca="true" t="shared" si="12" ref="AG8:AG31">AE$6*$R8</f>
        <v>17.1016872</v>
      </c>
      <c r="AI8" s="29"/>
      <c r="AJ8" s="29">
        <f aca="true" t="shared" si="13" ref="AJ8:AJ31">P8*1.21511/100</f>
        <v>892.6562593</v>
      </c>
      <c r="AK8" s="14">
        <f aca="true" t="shared" si="14" ref="AK8:AK31">AI8+AJ8</f>
        <v>892.6562593</v>
      </c>
      <c r="AL8" s="29">
        <f aca="true" t="shared" si="15" ref="AL8:AL31">AJ$6*$R8</f>
        <v>72.0317208</v>
      </c>
      <c r="AN8" s="29"/>
      <c r="AO8" s="29">
        <f aca="true" t="shared" si="16" ref="AO8:AO31">P8*0.51763/100</f>
        <v>380.26652690000003</v>
      </c>
      <c r="AP8" s="14">
        <f aca="true" t="shared" si="17" ref="AP8:AP31">AN8+AO8</f>
        <v>380.26652690000003</v>
      </c>
      <c r="AQ8" s="29">
        <f aca="true" t="shared" si="18" ref="AQ8:AQ31">AO$6*$R8</f>
        <v>30.6851064</v>
      </c>
      <c r="AS8" s="39"/>
      <c r="AT8" s="39">
        <f aca="true" t="shared" si="19" ref="AT8:AT31">P8*0.1659/100</f>
        <v>121.87511699999999</v>
      </c>
      <c r="AU8" s="3">
        <f aca="true" t="shared" si="20" ref="AU8:AU31">AS8+AT8</f>
        <v>121.87511699999999</v>
      </c>
      <c r="AV8" s="29">
        <f aca="true" t="shared" si="21" ref="AV8:AV31">AT$6*$R8</f>
        <v>9.834552</v>
      </c>
      <c r="AW8" s="14"/>
      <c r="AX8" s="29"/>
      <c r="AY8" s="29">
        <f aca="true" t="shared" si="22" ref="AY8:AY31">P8*0.05119/100</f>
        <v>37.6057097</v>
      </c>
      <c r="AZ8" s="14">
        <f aca="true" t="shared" si="23" ref="AZ8:AZ31">AX8+AY8</f>
        <v>37.6057097</v>
      </c>
      <c r="BA8" s="29">
        <f aca="true" t="shared" si="24" ref="BA8:BA31">AY$6*$R8</f>
        <v>3.0345432000000003</v>
      </c>
      <c r="BB8" s="14"/>
      <c r="BC8" s="29"/>
      <c r="BD8" s="29">
        <f aca="true" t="shared" si="25" ref="BD8:BD31">P8*1.09472/100</f>
        <v>804.2141536</v>
      </c>
      <c r="BE8" s="14">
        <f aca="true" t="shared" si="26" ref="BE8:BE31">BC8+BD8</f>
        <v>804.2141536</v>
      </c>
      <c r="BF8" s="29">
        <f aca="true" t="shared" si="27" ref="BF8:BF31">BD$6*$R8</f>
        <v>64.8950016</v>
      </c>
      <c r="BG8" s="14"/>
      <c r="BH8" s="29"/>
      <c r="BI8" s="29">
        <f aca="true" t="shared" si="28" ref="BI8:BI31">P8*0.01911/100</f>
        <v>14.038779299999998</v>
      </c>
      <c r="BJ8" s="14">
        <f aca="true" t="shared" si="29" ref="BJ8:BJ31">BH8+BI8</f>
        <v>14.038779299999998</v>
      </c>
      <c r="BK8" s="29">
        <f aca="true" t="shared" si="30" ref="BK8:BK31">BI$6*$R8</f>
        <v>1.1328408</v>
      </c>
      <c r="BL8" s="14"/>
      <c r="BM8" s="29"/>
      <c r="BN8" s="29">
        <f aca="true" t="shared" si="31" ref="BN8:BN31">P8*4.24642/100</f>
        <v>3119.5475246</v>
      </c>
      <c r="BO8" s="14">
        <f aca="true" t="shared" si="32" ref="BO8:BO31">BM8+BN8</f>
        <v>3119.5475246</v>
      </c>
      <c r="BP8" s="29">
        <f aca="true" t="shared" si="33" ref="BP8:BP31">BN$6*$R8</f>
        <v>251.7277776</v>
      </c>
      <c r="BQ8" s="14"/>
      <c r="BR8" s="29"/>
      <c r="BS8" s="29">
        <f aca="true" t="shared" si="34" ref="BS8:BS31">P8*0.15092/100</f>
        <v>110.87035959999999</v>
      </c>
      <c r="BT8" s="14">
        <f aca="true" t="shared" si="35" ref="BT8:BT31">BR8+BS8</f>
        <v>110.87035959999999</v>
      </c>
      <c r="BU8" s="29">
        <f aca="true" t="shared" si="36" ref="BU8:BU31">BS$6*$R8</f>
        <v>8.946537600000001</v>
      </c>
      <c r="BV8" s="14"/>
      <c r="BW8" s="29"/>
      <c r="BX8" s="29">
        <f aca="true" t="shared" si="37" ref="BX8:BX31">P8*4.50865/100</f>
        <v>3312.1895495000003</v>
      </c>
      <c r="BY8" s="14">
        <f aca="true" t="shared" si="38" ref="BY8:BY31">BW8+BX8</f>
        <v>3312.1895495000003</v>
      </c>
      <c r="BZ8" s="29">
        <f aca="true" t="shared" si="39" ref="BZ8:BZ31">BX$6*$R8</f>
        <v>267.27277200000003</v>
      </c>
      <c r="CA8" s="14"/>
      <c r="CB8" s="29"/>
      <c r="CC8" s="29">
        <f aca="true" t="shared" si="40" ref="CC8:CC31">P8*1.34749/100</f>
        <v>989.9065787000001</v>
      </c>
      <c r="CD8" s="14">
        <f aca="true" t="shared" si="41" ref="CD8:CD31">CB8+CC8</f>
        <v>989.9065787000001</v>
      </c>
      <c r="CE8" s="29">
        <f aca="true" t="shared" si="42" ref="CE8:CE31">CC$6*$R8</f>
        <v>79.8792072</v>
      </c>
      <c r="CF8" s="14"/>
      <c r="CG8" s="29"/>
      <c r="CH8" s="29">
        <f aca="true" t="shared" si="43" ref="CH8:CH31">P8*0.11948/100</f>
        <v>87.7735924</v>
      </c>
      <c r="CI8" s="14">
        <f aca="true" t="shared" si="44" ref="CI8:CI31">CG8+CH8</f>
        <v>87.7735924</v>
      </c>
      <c r="CJ8" s="29">
        <f aca="true" t="shared" si="45" ref="CJ8:CJ31">CH$6*$R8</f>
        <v>7.0827744</v>
      </c>
      <c r="CK8" s="14"/>
      <c r="CL8" s="29"/>
      <c r="CM8" s="29">
        <f aca="true" t="shared" si="46" ref="CM8:CM31">P8*0.03698/100</f>
        <v>27.1666174</v>
      </c>
      <c r="CN8" s="14">
        <f aca="true" t="shared" si="47" ref="CN8:CN31">CL8+CM8</f>
        <v>27.1666174</v>
      </c>
      <c r="CO8" s="29">
        <f aca="true" t="shared" si="48" ref="CO8:CO31">CM$6*$R8</f>
        <v>2.1921744</v>
      </c>
      <c r="CP8" s="14"/>
      <c r="CQ8" s="29"/>
      <c r="CR8" s="29">
        <f aca="true" t="shared" si="49" ref="CR8:CR31">P8*0.13432/100</f>
        <v>98.67550159999999</v>
      </c>
      <c r="CS8" s="14">
        <f aca="true" t="shared" si="50" ref="CS8:CS31">CQ8+CR8</f>
        <v>98.67550159999999</v>
      </c>
      <c r="CT8" s="29">
        <f aca="true" t="shared" si="51" ref="CT8:CT31">CR$6*$R8</f>
        <v>7.9624896</v>
      </c>
      <c r="CU8" s="14"/>
      <c r="CV8" s="29"/>
      <c r="CW8" s="29">
        <f aca="true" t="shared" si="52" ref="CW8:CW31">P8*0.26052/100</f>
        <v>191.38580759999996</v>
      </c>
      <c r="CX8" s="14">
        <f aca="true" t="shared" si="53" ref="CX8:CX31">CV8+CW8</f>
        <v>191.38580759999996</v>
      </c>
      <c r="CY8" s="29">
        <f aca="true" t="shared" si="54" ref="CY8:CY31">CW$6*$R8</f>
        <v>15.443625599999999</v>
      </c>
      <c r="CZ8" s="14"/>
      <c r="DA8" s="29"/>
      <c r="DB8" s="29">
        <f aca="true" t="shared" si="55" ref="DB8:DB31">P8*17.86295/100</f>
        <v>13122.658958500002</v>
      </c>
      <c r="DC8" s="14">
        <f aca="true" t="shared" si="56" ref="DC8:DC31">DA8+DB8</f>
        <v>13122.658958500002</v>
      </c>
      <c r="DD8" s="29">
        <f aca="true" t="shared" si="57" ref="DD8:DD31">DB$6*$R8</f>
        <v>1058.915676</v>
      </c>
      <c r="DE8" s="14"/>
      <c r="DF8" s="14"/>
      <c r="DG8" s="14"/>
      <c r="DH8" s="14">
        <f aca="true" t="shared" si="58" ref="DH8:DH31">DF8+DG8</f>
        <v>0</v>
      </c>
      <c r="DI8" s="14"/>
    </row>
    <row r="9" spans="1:113" ht="12">
      <c r="A9" s="2">
        <v>41365</v>
      </c>
      <c r="C9" s="15">
        <v>1660000</v>
      </c>
      <c r="D9" s="15">
        <v>79638</v>
      </c>
      <c r="E9" s="15">
        <f t="shared" si="0"/>
        <v>1739638</v>
      </c>
      <c r="F9" s="15">
        <v>6341</v>
      </c>
      <c r="G9" s="15">
        <f t="shared" si="1"/>
        <v>7091</v>
      </c>
      <c r="I9" s="14">
        <v>65000</v>
      </c>
      <c r="J9" s="15">
        <v>6175</v>
      </c>
      <c r="K9" s="14">
        <f t="shared" si="2"/>
        <v>71175</v>
      </c>
      <c r="L9" s="14">
        <v>413</v>
      </c>
      <c r="M9" s="14">
        <v>7091</v>
      </c>
      <c r="O9" s="15">
        <f>C9-I9</f>
        <v>1595000</v>
      </c>
      <c r="P9" s="15">
        <f t="shared" si="3"/>
        <v>73463</v>
      </c>
      <c r="Q9" s="15">
        <f t="shared" si="4"/>
        <v>1668463</v>
      </c>
      <c r="R9" s="15">
        <f t="shared" si="5"/>
        <v>5928</v>
      </c>
      <c r="T9" s="29">
        <f>'2004A Academic '!H9+'2004A Academic '!M9+'2004A Academic '!R9+'2004A Academic '!W9+'2004A Academic '!AB9+'2004A Academic '!AG9+'2004A Academic '!AL9+'2004A Academic '!AQ9+'2004A Academic '!AV9+'2004A Academic '!BA9+'2004A Academic '!BF9+'2004A Academic '!BK9+'2004A Academic '!BP9+'2004A Academic '!BU9+'2004A Academic '!BZ9+'2004A Academic '!CE9+'2004A Academic '!CJ9+'2004A Academic '!CO9+'2004A Academic '!CT9+'2004A Academic '!CY9+'2004A Academic '!DD9+'2004A Academic '!DI9+'2004A Academic '!DN9+'2004A Academic '!DS9+'2004A Academic '!DX9+'2004A Academic '!EC9+'2004A Academic '!EH9+'2004A Academic '!EM9</f>
        <v>1084282.9140000003</v>
      </c>
      <c r="U9" s="29">
        <f>'2004A Academic '!I9+'2004A Academic '!N9+'2004A Academic '!S9+'2004A Academic '!X9+'2004A Academic '!AC9+'2004A Academic '!AH9+'2004A Academic '!AM9+'2004A Academic '!AR9+'2004A Academic '!AW9+'2004A Academic '!BB9+'2004A Academic '!BG9+'2004A Academic '!BL9+'2004A Academic '!BQ9+'2004A Academic '!BV9+'2004A Academic '!CA9+'2004A Academic '!CF9+'2004A Academic '!CK9+'2004A Academic '!CP9+'2004A Academic '!CU9+'2004A Academic '!CZ9+'2004A Academic '!DE9+'2004A Academic '!DJ9+'2004A Academic '!DO9+'2004A Academic '!DT9+'2004A Academic '!DY9+'2004A Academic '!ED9+'2004A Academic '!EI9+'2004A Academic '!EN9</f>
        <v>49940.23555560001</v>
      </c>
      <c r="V9" s="29">
        <f t="shared" si="6"/>
        <v>1134223.1495556002</v>
      </c>
      <c r="W9" s="29">
        <f>'2004A Academic '!K9+'2004A Academic '!P9+'2004A Academic '!U9+'2004A Academic '!Z9+'2004A Academic '!AE9+'2004A Academic '!AJ9+'2004A Academic '!AO9+'2004A Academic '!AT9+'2004A Academic '!AY9+'2004A Academic '!BD9+'2004A Academic '!BI9+'2004A Academic '!BN9+'2004A Academic '!BS9+'2004A Academic '!BX9+'2004A Academic '!CC9+'2004A Academic '!CH9+'2004A Academic '!CM9+'2004A Academic '!CR9+'2004A Academic '!CW9+'2004A Academic '!DB9+'2004A Academic '!DG9+'2004A Academic '!DL9+'2004A Academic '!DQ9+'2004A Academic '!DV9+'2004A Academic '!EA9+'2004A Academic '!EF9+'2004A Academic '!EK9+'2004A Academic '!EP9</f>
        <v>4029.8378015999997</v>
      </c>
      <c r="Y9" s="14">
        <f aca="true" t="shared" si="59" ref="Y9:Y31">AD9+AI9+AN9+AS9+AX9+BC9+BH9+BM9+BR9+BW9+CB9+CG9+CL9+CQ9+CV9+DA9+DF9</f>
        <v>510717.086</v>
      </c>
      <c r="Z9" s="21">
        <f t="shared" si="7"/>
        <v>23522.764444400003</v>
      </c>
      <c r="AA9" s="14">
        <f t="shared" si="8"/>
        <v>534239.8504444</v>
      </c>
      <c r="AB9" s="14">
        <f t="shared" si="9"/>
        <v>1898.1384864000001</v>
      </c>
      <c r="AD9" s="29">
        <f aca="true" t="shared" si="60" ref="AD9:AD31">O9*0.28849/100</f>
        <v>4601.4155</v>
      </c>
      <c r="AE9" s="21">
        <f t="shared" si="10"/>
        <v>211.9334087</v>
      </c>
      <c r="AF9" s="29">
        <f t="shared" si="11"/>
        <v>4813.3489087</v>
      </c>
      <c r="AG9" s="29">
        <f t="shared" si="12"/>
        <v>17.1016872</v>
      </c>
      <c r="AI9" s="29">
        <f aca="true" t="shared" si="61" ref="AI9:AI31">O9*1.21511/100</f>
        <v>19381.0045</v>
      </c>
      <c r="AJ9" s="29">
        <f t="shared" si="13"/>
        <v>892.6562593</v>
      </c>
      <c r="AK9" s="14">
        <f t="shared" si="14"/>
        <v>20273.6607593</v>
      </c>
      <c r="AL9" s="29">
        <f t="shared" si="15"/>
        <v>72.0317208</v>
      </c>
      <c r="AN9" s="29">
        <f aca="true" t="shared" si="62" ref="AN9:AN31">O9*0.51763/100</f>
        <v>8256.1985</v>
      </c>
      <c r="AO9" s="29">
        <f t="shared" si="16"/>
        <v>380.26652690000003</v>
      </c>
      <c r="AP9" s="14">
        <f t="shared" si="17"/>
        <v>8636.465026900001</v>
      </c>
      <c r="AQ9" s="29">
        <f t="shared" si="18"/>
        <v>30.6851064</v>
      </c>
      <c r="AS9" s="39">
        <f aca="true" t="shared" si="63" ref="AS9:AS31">O9*0.1659/100</f>
        <v>2646.105</v>
      </c>
      <c r="AT9" s="39">
        <f t="shared" si="19"/>
        <v>121.87511699999999</v>
      </c>
      <c r="AU9" s="3">
        <f t="shared" si="20"/>
        <v>2767.980117</v>
      </c>
      <c r="AV9" s="29">
        <f t="shared" si="21"/>
        <v>9.834552</v>
      </c>
      <c r="AW9" s="14"/>
      <c r="AX9" s="29">
        <f aca="true" t="shared" si="64" ref="AX9:AX31">O9*0.05119/100</f>
        <v>816.4805</v>
      </c>
      <c r="AY9" s="29">
        <f t="shared" si="22"/>
        <v>37.6057097</v>
      </c>
      <c r="AZ9" s="14">
        <f t="shared" si="23"/>
        <v>854.0862097</v>
      </c>
      <c r="BA9" s="29">
        <f t="shared" si="24"/>
        <v>3.0345432000000003</v>
      </c>
      <c r="BB9" s="14"/>
      <c r="BC9" s="29">
        <f aca="true" t="shared" si="65" ref="BC9:BC31">O9*1.09472/100</f>
        <v>17460.784</v>
      </c>
      <c r="BD9" s="29">
        <f t="shared" si="25"/>
        <v>804.2141536</v>
      </c>
      <c r="BE9" s="14">
        <f t="shared" si="26"/>
        <v>18264.9981536</v>
      </c>
      <c r="BF9" s="29">
        <f t="shared" si="27"/>
        <v>64.8950016</v>
      </c>
      <c r="BG9" s="14"/>
      <c r="BH9" s="29">
        <f aca="true" t="shared" si="66" ref="BH9:BH31">O9*0.01911/100</f>
        <v>304.80449999999996</v>
      </c>
      <c r="BI9" s="29">
        <f t="shared" si="28"/>
        <v>14.038779299999998</v>
      </c>
      <c r="BJ9" s="14">
        <f t="shared" si="29"/>
        <v>318.84327929999995</v>
      </c>
      <c r="BK9" s="29">
        <f t="shared" si="30"/>
        <v>1.1328408</v>
      </c>
      <c r="BL9" s="14"/>
      <c r="BM9" s="29">
        <f aca="true" t="shared" si="67" ref="BM9:BM31">O9*4.24642/100</f>
        <v>67730.39899999999</v>
      </c>
      <c r="BN9" s="29">
        <f t="shared" si="31"/>
        <v>3119.5475246</v>
      </c>
      <c r="BO9" s="14">
        <f t="shared" si="32"/>
        <v>70849.94652459999</v>
      </c>
      <c r="BP9" s="29">
        <f t="shared" si="33"/>
        <v>251.7277776</v>
      </c>
      <c r="BQ9" s="14"/>
      <c r="BR9" s="29">
        <f aca="true" t="shared" si="68" ref="BR9:BR31">O9*0.15092/100</f>
        <v>2407.174</v>
      </c>
      <c r="BS9" s="29">
        <f t="shared" si="34"/>
        <v>110.87035959999999</v>
      </c>
      <c r="BT9" s="14">
        <f t="shared" si="35"/>
        <v>2518.0443596</v>
      </c>
      <c r="BU9" s="29">
        <f t="shared" si="36"/>
        <v>8.946537600000001</v>
      </c>
      <c r="BV9" s="14"/>
      <c r="BW9" s="29">
        <f aca="true" t="shared" si="69" ref="BW9:BW31">O9*4.50865/100</f>
        <v>71912.9675</v>
      </c>
      <c r="BX9" s="29">
        <f t="shared" si="37"/>
        <v>3312.1895495000003</v>
      </c>
      <c r="BY9" s="14">
        <f t="shared" si="38"/>
        <v>75225.1570495</v>
      </c>
      <c r="BZ9" s="29">
        <f t="shared" si="39"/>
        <v>267.27277200000003</v>
      </c>
      <c r="CA9" s="14"/>
      <c r="CB9" s="29">
        <f aca="true" t="shared" si="70" ref="CB9:CB31">O9*1.34749/100</f>
        <v>21492.465500000002</v>
      </c>
      <c r="CC9" s="29">
        <f t="shared" si="40"/>
        <v>989.9065787000001</v>
      </c>
      <c r="CD9" s="14">
        <f t="shared" si="41"/>
        <v>22482.372078700002</v>
      </c>
      <c r="CE9" s="29">
        <f t="shared" si="42"/>
        <v>79.8792072</v>
      </c>
      <c r="CF9" s="14"/>
      <c r="CG9" s="29">
        <f aca="true" t="shared" si="71" ref="CG9:CG31">O9*0.11948/100</f>
        <v>1905.7060000000001</v>
      </c>
      <c r="CH9" s="29">
        <f t="shared" si="43"/>
        <v>87.7735924</v>
      </c>
      <c r="CI9" s="14">
        <f t="shared" si="44"/>
        <v>1993.4795924000002</v>
      </c>
      <c r="CJ9" s="29">
        <f t="shared" si="45"/>
        <v>7.0827744</v>
      </c>
      <c r="CK9" s="14"/>
      <c r="CL9" s="29">
        <f aca="true" t="shared" si="72" ref="CL9:CL31">O9*0.03698/100</f>
        <v>589.831</v>
      </c>
      <c r="CM9" s="29">
        <f t="shared" si="46"/>
        <v>27.1666174</v>
      </c>
      <c r="CN9" s="14">
        <f t="shared" si="47"/>
        <v>616.9976174</v>
      </c>
      <c r="CO9" s="29">
        <f t="shared" si="48"/>
        <v>2.1921744</v>
      </c>
      <c r="CP9" s="14"/>
      <c r="CQ9" s="29">
        <f aca="true" t="shared" si="73" ref="CQ9:CQ31">O9*0.13432/100</f>
        <v>2142.404</v>
      </c>
      <c r="CR9" s="29">
        <f t="shared" si="49"/>
        <v>98.67550159999999</v>
      </c>
      <c r="CS9" s="14">
        <f t="shared" si="50"/>
        <v>2241.0795016</v>
      </c>
      <c r="CT9" s="29">
        <f t="shared" si="51"/>
        <v>7.9624896</v>
      </c>
      <c r="CU9" s="14"/>
      <c r="CV9" s="29">
        <f aca="true" t="shared" si="74" ref="CV9:CV31">O9*0.26052/100</f>
        <v>4155.294</v>
      </c>
      <c r="CW9" s="29">
        <f t="shared" si="52"/>
        <v>191.38580759999996</v>
      </c>
      <c r="CX9" s="14">
        <f t="shared" si="53"/>
        <v>4346.6798076</v>
      </c>
      <c r="CY9" s="29">
        <f t="shared" si="54"/>
        <v>15.443625599999999</v>
      </c>
      <c r="CZ9" s="14"/>
      <c r="DA9" s="29">
        <f aca="true" t="shared" si="75" ref="DA9:DA31">O9*17.86295/100</f>
        <v>284914.05250000005</v>
      </c>
      <c r="DB9" s="29">
        <f t="shared" si="55"/>
        <v>13122.658958500002</v>
      </c>
      <c r="DC9" s="14">
        <f t="shared" si="56"/>
        <v>298036.71145850007</v>
      </c>
      <c r="DD9" s="29">
        <f t="shared" si="57"/>
        <v>1058.915676</v>
      </c>
      <c r="DE9" s="14"/>
      <c r="DF9" s="14"/>
      <c r="DG9" s="14"/>
      <c r="DH9" s="14">
        <f t="shared" si="58"/>
        <v>0</v>
      </c>
      <c r="DI9" s="14"/>
    </row>
    <row r="10" spans="1:113" ht="12">
      <c r="A10" s="2">
        <v>41548</v>
      </c>
      <c r="D10" s="15">
        <v>42288</v>
      </c>
      <c r="E10" s="15">
        <f t="shared" si="0"/>
        <v>42288</v>
      </c>
      <c r="F10" s="15">
        <v>6341</v>
      </c>
      <c r="G10" s="15">
        <f t="shared" si="1"/>
        <v>7091</v>
      </c>
      <c r="J10" s="15">
        <v>4713</v>
      </c>
      <c r="K10" s="14">
        <f t="shared" si="2"/>
        <v>4713</v>
      </c>
      <c r="L10" s="14">
        <v>413</v>
      </c>
      <c r="M10" s="14">
        <v>7091</v>
      </c>
      <c r="O10" s="15"/>
      <c r="P10" s="15">
        <f t="shared" si="3"/>
        <v>37575</v>
      </c>
      <c r="Q10" s="15">
        <f t="shared" si="4"/>
        <v>37575</v>
      </c>
      <c r="R10" s="15">
        <f t="shared" si="5"/>
        <v>5928</v>
      </c>
      <c r="T10" s="29"/>
      <c r="U10" s="29">
        <f>'2004A Academic '!I10+'2004A Academic '!N10+'2004A Academic '!S10+'2004A Academic '!X10+'2004A Academic '!AC10+'2004A Academic '!AH10+'2004A Academic '!AM10+'2004A Academic '!AR10+'2004A Academic '!AW10+'2004A Academic '!BB10+'2004A Academic '!BG10+'2004A Academic '!BL10+'2004A Academic '!BQ10+'2004A Academic '!BV10+'2004A Academic '!CA10+'2004A Academic '!CF10+'2004A Academic '!CK10+'2004A Academic '!CP10+'2004A Academic '!CU10+'2004A Academic '!CZ10+'2004A Academic '!DE10+'2004A Academic '!DJ10+'2004A Academic '!DO10+'2004A Academic '!DT10+'2004A Academic '!DY10+'2004A Academic '!ED10+'2004A Academic '!EI10+'2004A Academic '!EN10</f>
        <v>25543.530089999993</v>
      </c>
      <c r="V10" s="29">
        <f t="shared" si="6"/>
        <v>25543.530089999993</v>
      </c>
      <c r="W10" s="29">
        <f>'2004A Academic '!K10+'2004A Academic '!P10+'2004A Academic '!U10+'2004A Academic '!Z10+'2004A Academic '!AE10+'2004A Academic '!AJ10+'2004A Academic '!AO10+'2004A Academic '!AT10+'2004A Academic '!AY10+'2004A Academic '!BD10+'2004A Academic '!BI10+'2004A Academic '!BN10+'2004A Academic '!BS10+'2004A Academic '!BX10+'2004A Academic '!CC10+'2004A Academic '!CH10+'2004A Academic '!CM10+'2004A Academic '!CR10+'2004A Academic '!CW10+'2004A Academic '!DB10+'2004A Academic '!DG10+'2004A Academic '!DL10+'2004A Academic '!DQ10+'2004A Academic '!DV10+'2004A Academic '!EA10+'2004A Academic '!EF10+'2004A Academic '!EK10+'2004A Academic '!EP10</f>
        <v>4029.8378015999997</v>
      </c>
      <c r="Y10" s="14"/>
      <c r="Z10" s="21">
        <f t="shared" si="7"/>
        <v>12031.46991</v>
      </c>
      <c r="AA10" s="14">
        <f t="shared" si="8"/>
        <v>12031.46991</v>
      </c>
      <c r="AB10" s="14">
        <f t="shared" si="9"/>
        <v>1898.1384864000001</v>
      </c>
      <c r="AD10" s="29"/>
      <c r="AE10" s="21">
        <f t="shared" si="10"/>
        <v>108.40011750000002</v>
      </c>
      <c r="AF10" s="29">
        <f t="shared" si="11"/>
        <v>108.40011750000002</v>
      </c>
      <c r="AG10" s="29">
        <f t="shared" si="12"/>
        <v>17.1016872</v>
      </c>
      <c r="AI10" s="29"/>
      <c r="AJ10" s="29">
        <f t="shared" si="13"/>
        <v>456.5775825</v>
      </c>
      <c r="AK10" s="14">
        <f t="shared" si="14"/>
        <v>456.5775825</v>
      </c>
      <c r="AL10" s="29">
        <f t="shared" si="15"/>
        <v>72.0317208</v>
      </c>
      <c r="AN10" s="29"/>
      <c r="AO10" s="29">
        <f t="shared" si="16"/>
        <v>194.49947250000002</v>
      </c>
      <c r="AP10" s="14">
        <f t="shared" si="17"/>
        <v>194.49947250000002</v>
      </c>
      <c r="AQ10" s="29">
        <f t="shared" si="18"/>
        <v>30.6851064</v>
      </c>
      <c r="AS10" s="39"/>
      <c r="AT10" s="39">
        <f t="shared" si="19"/>
        <v>62.336925</v>
      </c>
      <c r="AU10" s="3">
        <f t="shared" si="20"/>
        <v>62.336925</v>
      </c>
      <c r="AV10" s="29">
        <f t="shared" si="21"/>
        <v>9.834552</v>
      </c>
      <c r="AW10" s="14"/>
      <c r="AX10" s="29"/>
      <c r="AY10" s="29">
        <f t="shared" si="22"/>
        <v>19.2346425</v>
      </c>
      <c r="AZ10" s="14">
        <f t="shared" si="23"/>
        <v>19.2346425</v>
      </c>
      <c r="BA10" s="29">
        <f t="shared" si="24"/>
        <v>3.0345432000000003</v>
      </c>
      <c r="BB10" s="14"/>
      <c r="BC10" s="29"/>
      <c r="BD10" s="29">
        <f t="shared" si="25"/>
        <v>411.34104</v>
      </c>
      <c r="BE10" s="14">
        <f t="shared" si="26"/>
        <v>411.34104</v>
      </c>
      <c r="BF10" s="29">
        <f t="shared" si="27"/>
        <v>64.8950016</v>
      </c>
      <c r="BG10" s="14"/>
      <c r="BH10" s="29"/>
      <c r="BI10" s="29">
        <f t="shared" si="28"/>
        <v>7.180582499999999</v>
      </c>
      <c r="BJ10" s="14">
        <f t="shared" si="29"/>
        <v>7.180582499999999</v>
      </c>
      <c r="BK10" s="29">
        <f t="shared" si="30"/>
        <v>1.1328408</v>
      </c>
      <c r="BL10" s="14"/>
      <c r="BM10" s="29"/>
      <c r="BN10" s="29">
        <f t="shared" si="31"/>
        <v>1595.5923149999999</v>
      </c>
      <c r="BO10" s="14">
        <f t="shared" si="32"/>
        <v>1595.5923149999999</v>
      </c>
      <c r="BP10" s="29">
        <f t="shared" si="33"/>
        <v>251.7277776</v>
      </c>
      <c r="BQ10" s="14"/>
      <c r="BR10" s="29"/>
      <c r="BS10" s="29">
        <f t="shared" si="34"/>
        <v>56.708189999999995</v>
      </c>
      <c r="BT10" s="14">
        <f t="shared" si="35"/>
        <v>56.708189999999995</v>
      </c>
      <c r="BU10" s="29">
        <f t="shared" si="36"/>
        <v>8.946537600000001</v>
      </c>
      <c r="BV10" s="14"/>
      <c r="BW10" s="29"/>
      <c r="BX10" s="29">
        <f t="shared" si="37"/>
        <v>1694.1252375000001</v>
      </c>
      <c r="BY10" s="14">
        <f t="shared" si="38"/>
        <v>1694.1252375000001</v>
      </c>
      <c r="BZ10" s="29">
        <f t="shared" si="39"/>
        <v>267.27277200000003</v>
      </c>
      <c r="CA10" s="14"/>
      <c r="CB10" s="29"/>
      <c r="CC10" s="29">
        <f t="shared" si="40"/>
        <v>506.3193675</v>
      </c>
      <c r="CD10" s="14">
        <f t="shared" si="41"/>
        <v>506.3193675</v>
      </c>
      <c r="CE10" s="29">
        <f t="shared" si="42"/>
        <v>79.8792072</v>
      </c>
      <c r="CF10" s="14"/>
      <c r="CG10" s="29"/>
      <c r="CH10" s="29">
        <f t="shared" si="43"/>
        <v>44.89461</v>
      </c>
      <c r="CI10" s="14">
        <f t="shared" si="44"/>
        <v>44.89461</v>
      </c>
      <c r="CJ10" s="29">
        <f t="shared" si="45"/>
        <v>7.0827744</v>
      </c>
      <c r="CK10" s="14"/>
      <c r="CL10" s="29"/>
      <c r="CM10" s="29">
        <f t="shared" si="46"/>
        <v>13.895235</v>
      </c>
      <c r="CN10" s="14">
        <f t="shared" si="47"/>
        <v>13.895235</v>
      </c>
      <c r="CO10" s="29">
        <f t="shared" si="48"/>
        <v>2.1921744</v>
      </c>
      <c r="CP10" s="14"/>
      <c r="CQ10" s="29"/>
      <c r="CR10" s="29">
        <f t="shared" si="49"/>
        <v>50.47074</v>
      </c>
      <c r="CS10" s="14">
        <f t="shared" si="50"/>
        <v>50.47074</v>
      </c>
      <c r="CT10" s="29">
        <f t="shared" si="51"/>
        <v>7.9624896</v>
      </c>
      <c r="CU10" s="14"/>
      <c r="CV10" s="29"/>
      <c r="CW10" s="29">
        <f t="shared" si="52"/>
        <v>97.89038999999998</v>
      </c>
      <c r="CX10" s="14">
        <f t="shared" si="53"/>
        <v>97.89038999999998</v>
      </c>
      <c r="CY10" s="29">
        <f t="shared" si="54"/>
        <v>15.443625599999999</v>
      </c>
      <c r="CZ10" s="14"/>
      <c r="DA10" s="29"/>
      <c r="DB10" s="29">
        <f t="shared" si="55"/>
        <v>6712.003462500001</v>
      </c>
      <c r="DC10" s="14">
        <f t="shared" si="56"/>
        <v>6712.003462500001</v>
      </c>
      <c r="DD10" s="29">
        <f t="shared" si="57"/>
        <v>1058.915676</v>
      </c>
      <c r="DE10" s="14"/>
      <c r="DF10" s="14"/>
      <c r="DG10" s="14"/>
      <c r="DH10" s="14">
        <f t="shared" si="58"/>
        <v>0</v>
      </c>
      <c r="DI10" s="14"/>
    </row>
    <row r="11" spans="1:113" ht="12">
      <c r="A11" s="2">
        <v>41730</v>
      </c>
      <c r="C11" s="15">
        <v>1735000</v>
      </c>
      <c r="D11" s="15">
        <v>42288</v>
      </c>
      <c r="E11" s="15">
        <f t="shared" si="0"/>
        <v>1777288</v>
      </c>
      <c r="F11" s="15">
        <v>6341</v>
      </c>
      <c r="G11" s="15">
        <f t="shared" si="1"/>
        <v>7091</v>
      </c>
      <c r="I11" s="14">
        <v>65000</v>
      </c>
      <c r="J11" s="15">
        <v>4713</v>
      </c>
      <c r="K11" s="14">
        <f t="shared" si="2"/>
        <v>69713</v>
      </c>
      <c r="L11" s="14">
        <v>413</v>
      </c>
      <c r="M11" s="14">
        <v>7091</v>
      </c>
      <c r="O11" s="15">
        <f>C11-I11</f>
        <v>1670000</v>
      </c>
      <c r="P11" s="15">
        <f t="shared" si="3"/>
        <v>37575</v>
      </c>
      <c r="Q11" s="15">
        <f t="shared" si="4"/>
        <v>1707575</v>
      </c>
      <c r="R11" s="15">
        <f t="shared" si="5"/>
        <v>5928</v>
      </c>
      <c r="T11" s="29">
        <f>'2004A Academic '!H11+'2004A Academic '!M11+'2004A Academic '!R11+'2004A Academic '!W11+'2004A Academic '!AB11+'2004A Academic '!AG11+'2004A Academic '!AL11+'2004A Academic '!AQ11+'2004A Academic '!AV11+'2004A Academic '!BA11+'2004A Academic '!BF11+'2004A Academic '!BK11+'2004A Academic '!BP11+'2004A Academic '!BU11+'2004A Academic '!BZ11+'2004A Academic '!CE11+'2004A Academic '!CJ11+'2004A Academic '!CO11+'2004A Academic '!CT11+'2004A Academic '!CY11+'2004A Academic '!DD11+'2004A Academic '!DI11+'2004A Academic '!DN11+'2004A Academic '!DS11+'2004A Academic '!DX11+'2004A Academic '!EC11+'2004A Academic '!EH11+'2004A Academic '!EM11</f>
        <v>1135268.0040000004</v>
      </c>
      <c r="U11" s="29">
        <f>'2004A Academic '!I11+'2004A Academic '!N11+'2004A Academic '!S11+'2004A Academic '!X11+'2004A Academic '!AC11+'2004A Academic '!AH11+'2004A Academic '!AM11+'2004A Academic '!AR11+'2004A Academic '!AW11+'2004A Academic '!BB11+'2004A Academic '!BG11+'2004A Academic '!BL11+'2004A Academic '!BQ11+'2004A Academic '!BV11+'2004A Academic '!CA11+'2004A Academic '!CF11+'2004A Academic '!CK11+'2004A Academic '!CP11+'2004A Academic '!CU11+'2004A Academic '!CZ11+'2004A Academic '!DE11+'2004A Academic '!DJ11+'2004A Academic '!DO11+'2004A Academic '!DT11+'2004A Academic '!DY11+'2004A Academic '!ED11+'2004A Academic '!EI11+'2004A Academic '!EN11</f>
        <v>25543.530089999993</v>
      </c>
      <c r="V11" s="29">
        <f t="shared" si="6"/>
        <v>1160811.5340900004</v>
      </c>
      <c r="W11" s="29">
        <f>'2004A Academic '!K11+'2004A Academic '!P11+'2004A Academic '!U11+'2004A Academic '!Z11+'2004A Academic '!AE11+'2004A Academic '!AJ11+'2004A Academic '!AO11+'2004A Academic '!AT11+'2004A Academic '!AY11+'2004A Academic '!BD11+'2004A Academic '!BI11+'2004A Academic '!BN11+'2004A Academic '!BS11+'2004A Academic '!BX11+'2004A Academic '!CC11+'2004A Academic '!CH11+'2004A Academic '!CM11+'2004A Academic '!CR11+'2004A Academic '!CW11+'2004A Academic '!DB11+'2004A Academic '!DG11+'2004A Academic '!DL11+'2004A Academic '!DQ11+'2004A Academic '!DV11+'2004A Academic '!EA11+'2004A Academic '!EF11+'2004A Academic '!EK11+'2004A Academic '!EP11</f>
        <v>4029.8378015999997</v>
      </c>
      <c r="Y11" s="14">
        <f t="shared" si="59"/>
        <v>534731.996</v>
      </c>
      <c r="Z11" s="21">
        <f t="shared" si="7"/>
        <v>12031.46991</v>
      </c>
      <c r="AA11" s="14">
        <f t="shared" si="8"/>
        <v>546763.46591</v>
      </c>
      <c r="AB11" s="14">
        <f t="shared" si="9"/>
        <v>1898.1384864000001</v>
      </c>
      <c r="AD11" s="29">
        <f t="shared" si="60"/>
        <v>4817.783</v>
      </c>
      <c r="AE11" s="21">
        <f t="shared" si="10"/>
        <v>108.40011750000002</v>
      </c>
      <c r="AF11" s="29">
        <f t="shared" si="11"/>
        <v>4926.183117500001</v>
      </c>
      <c r="AG11" s="29">
        <f t="shared" si="12"/>
        <v>17.1016872</v>
      </c>
      <c r="AI11" s="29">
        <f t="shared" si="61"/>
        <v>20292.337</v>
      </c>
      <c r="AJ11" s="29">
        <f t="shared" si="13"/>
        <v>456.5775825</v>
      </c>
      <c r="AK11" s="14">
        <f t="shared" si="14"/>
        <v>20748.914582499998</v>
      </c>
      <c r="AL11" s="29">
        <f t="shared" si="15"/>
        <v>72.0317208</v>
      </c>
      <c r="AN11" s="29">
        <f t="shared" si="62"/>
        <v>8644.421</v>
      </c>
      <c r="AO11" s="29">
        <f t="shared" si="16"/>
        <v>194.49947250000002</v>
      </c>
      <c r="AP11" s="14">
        <f t="shared" si="17"/>
        <v>8838.9204725</v>
      </c>
      <c r="AQ11" s="29">
        <f t="shared" si="18"/>
        <v>30.6851064</v>
      </c>
      <c r="AS11" s="39">
        <f t="shared" si="63"/>
        <v>2770.53</v>
      </c>
      <c r="AT11" s="39">
        <f t="shared" si="19"/>
        <v>62.336925</v>
      </c>
      <c r="AU11" s="3">
        <f t="shared" si="20"/>
        <v>2832.8669250000003</v>
      </c>
      <c r="AV11" s="29">
        <f t="shared" si="21"/>
        <v>9.834552</v>
      </c>
      <c r="AW11" s="14"/>
      <c r="AX11" s="29">
        <f t="shared" si="64"/>
        <v>854.873</v>
      </c>
      <c r="AY11" s="29">
        <f t="shared" si="22"/>
        <v>19.2346425</v>
      </c>
      <c r="AZ11" s="14">
        <f t="shared" si="23"/>
        <v>874.1076425</v>
      </c>
      <c r="BA11" s="29">
        <f t="shared" si="24"/>
        <v>3.0345432000000003</v>
      </c>
      <c r="BB11" s="14"/>
      <c r="BC11" s="29">
        <f t="shared" si="65"/>
        <v>18281.824</v>
      </c>
      <c r="BD11" s="29">
        <f t="shared" si="25"/>
        <v>411.34104</v>
      </c>
      <c r="BE11" s="14">
        <f t="shared" si="26"/>
        <v>18693.16504</v>
      </c>
      <c r="BF11" s="29">
        <f t="shared" si="27"/>
        <v>64.8950016</v>
      </c>
      <c r="BG11" s="14"/>
      <c r="BH11" s="29">
        <f t="shared" si="66"/>
        <v>319.13699999999994</v>
      </c>
      <c r="BI11" s="29">
        <f t="shared" si="28"/>
        <v>7.180582499999999</v>
      </c>
      <c r="BJ11" s="14">
        <f t="shared" si="29"/>
        <v>326.31758249999996</v>
      </c>
      <c r="BK11" s="29">
        <f t="shared" si="30"/>
        <v>1.1328408</v>
      </c>
      <c r="BL11" s="14"/>
      <c r="BM11" s="29">
        <f t="shared" si="67"/>
        <v>70915.21399999999</v>
      </c>
      <c r="BN11" s="29">
        <f t="shared" si="31"/>
        <v>1595.5923149999999</v>
      </c>
      <c r="BO11" s="14">
        <f t="shared" si="32"/>
        <v>72510.806315</v>
      </c>
      <c r="BP11" s="29">
        <f t="shared" si="33"/>
        <v>251.7277776</v>
      </c>
      <c r="BQ11" s="14"/>
      <c r="BR11" s="29">
        <f t="shared" si="68"/>
        <v>2520.364</v>
      </c>
      <c r="BS11" s="29">
        <f t="shared" si="34"/>
        <v>56.708189999999995</v>
      </c>
      <c r="BT11" s="14">
        <f t="shared" si="35"/>
        <v>2577.07219</v>
      </c>
      <c r="BU11" s="29">
        <f t="shared" si="36"/>
        <v>8.946537600000001</v>
      </c>
      <c r="BV11" s="14"/>
      <c r="BW11" s="29">
        <f t="shared" si="69"/>
        <v>75294.455</v>
      </c>
      <c r="BX11" s="29">
        <f t="shared" si="37"/>
        <v>1694.1252375000001</v>
      </c>
      <c r="BY11" s="14">
        <f t="shared" si="38"/>
        <v>76988.5802375</v>
      </c>
      <c r="BZ11" s="29">
        <f t="shared" si="39"/>
        <v>267.27277200000003</v>
      </c>
      <c r="CA11" s="14"/>
      <c r="CB11" s="29">
        <f t="shared" si="70"/>
        <v>22503.083000000002</v>
      </c>
      <c r="CC11" s="29">
        <f t="shared" si="40"/>
        <v>506.3193675</v>
      </c>
      <c r="CD11" s="14">
        <f t="shared" si="41"/>
        <v>23009.402367500003</v>
      </c>
      <c r="CE11" s="29">
        <f t="shared" si="42"/>
        <v>79.8792072</v>
      </c>
      <c r="CF11" s="14"/>
      <c r="CG11" s="29">
        <f t="shared" si="71"/>
        <v>1995.316</v>
      </c>
      <c r="CH11" s="29">
        <f t="shared" si="43"/>
        <v>44.89461</v>
      </c>
      <c r="CI11" s="14">
        <f t="shared" si="44"/>
        <v>2040.21061</v>
      </c>
      <c r="CJ11" s="29">
        <f t="shared" si="45"/>
        <v>7.0827744</v>
      </c>
      <c r="CK11" s="14"/>
      <c r="CL11" s="29">
        <f t="shared" si="72"/>
        <v>617.566</v>
      </c>
      <c r="CM11" s="29">
        <f t="shared" si="46"/>
        <v>13.895235</v>
      </c>
      <c r="CN11" s="14">
        <f t="shared" si="47"/>
        <v>631.461235</v>
      </c>
      <c r="CO11" s="29">
        <f t="shared" si="48"/>
        <v>2.1921744</v>
      </c>
      <c r="CP11" s="14"/>
      <c r="CQ11" s="29">
        <f t="shared" si="73"/>
        <v>2243.144</v>
      </c>
      <c r="CR11" s="29">
        <f t="shared" si="49"/>
        <v>50.47074</v>
      </c>
      <c r="CS11" s="14">
        <f t="shared" si="50"/>
        <v>2293.61474</v>
      </c>
      <c r="CT11" s="29">
        <f t="shared" si="51"/>
        <v>7.9624896</v>
      </c>
      <c r="CU11" s="14"/>
      <c r="CV11" s="29">
        <f t="shared" si="74"/>
        <v>4350.683999999999</v>
      </c>
      <c r="CW11" s="29">
        <f t="shared" si="52"/>
        <v>97.89038999999998</v>
      </c>
      <c r="CX11" s="14">
        <f t="shared" si="53"/>
        <v>4448.574389999999</v>
      </c>
      <c r="CY11" s="29">
        <f t="shared" si="54"/>
        <v>15.443625599999999</v>
      </c>
      <c r="CZ11" s="14"/>
      <c r="DA11" s="29">
        <f t="shared" si="75"/>
        <v>298311.265</v>
      </c>
      <c r="DB11" s="29">
        <f t="shared" si="55"/>
        <v>6712.003462500001</v>
      </c>
      <c r="DC11" s="14">
        <f t="shared" si="56"/>
        <v>305023.2684625</v>
      </c>
      <c r="DD11" s="29">
        <f t="shared" si="57"/>
        <v>1058.915676</v>
      </c>
      <c r="DE11" s="14"/>
      <c r="DF11" s="14"/>
      <c r="DG11" s="14"/>
      <c r="DH11" s="14">
        <f t="shared" si="58"/>
        <v>0</v>
      </c>
      <c r="DI11" s="14"/>
    </row>
    <row r="12" spans="1:113" ht="12">
      <c r="A12" s="2">
        <v>41913</v>
      </c>
      <c r="B12" s="10"/>
      <c r="D12" s="15">
        <v>3250</v>
      </c>
      <c r="E12" s="15">
        <f t="shared" si="0"/>
        <v>3250</v>
      </c>
      <c r="F12" s="15">
        <v>6341</v>
      </c>
      <c r="G12" s="15">
        <f t="shared" si="1"/>
        <v>7091</v>
      </c>
      <c r="J12" s="15">
        <v>3250</v>
      </c>
      <c r="K12" s="14">
        <f t="shared" si="2"/>
        <v>3250</v>
      </c>
      <c r="L12" s="14">
        <v>413</v>
      </c>
      <c r="M12" s="14">
        <v>7091</v>
      </c>
      <c r="O12" s="15"/>
      <c r="P12" s="15">
        <f t="shared" si="3"/>
        <v>0</v>
      </c>
      <c r="Q12" s="15">
        <f t="shared" si="4"/>
        <v>0</v>
      </c>
      <c r="R12" s="15">
        <f t="shared" si="5"/>
        <v>5928</v>
      </c>
      <c r="T12" s="29"/>
      <c r="U12" s="29">
        <f>'2004A Academic '!I12+'2004A Academic '!N12+'2004A Academic '!S12+'2004A Academic '!X12+'2004A Academic '!AC12+'2004A Academic '!AH12+'2004A Academic '!AM12+'2004A Academic '!AR12+'2004A Academic '!AW12+'2004A Academic '!BB12+'2004A Academic '!BG12+'2004A Academic '!BL12+'2004A Academic '!BQ12+'2004A Academic '!BV12+'2004A Academic '!CA12+'2004A Academic '!CF12+'2004A Academic '!CK12+'2004A Academic '!CP12+'2004A Academic '!CU12+'2004A Academic '!CZ12+'2004A Academic '!DE12+'2004A Academic '!DJ12+'2004A Academic '!DO12+'2004A Academic '!DT12+'2004A Academic '!DY12+'2004A Academic '!ED12+'2004A Academic '!EI12+'2004A Academic '!EN12</f>
        <v>0</v>
      </c>
      <c r="V12" s="29">
        <f t="shared" si="6"/>
        <v>0</v>
      </c>
      <c r="W12" s="29">
        <f>'2004A Academic '!K12+'2004A Academic '!P12+'2004A Academic '!U12+'2004A Academic '!Z12+'2004A Academic '!AE12+'2004A Academic '!AJ12+'2004A Academic '!AO12+'2004A Academic '!AT12+'2004A Academic '!AY12+'2004A Academic '!BD12+'2004A Academic '!BI12+'2004A Academic '!BN12+'2004A Academic '!BS12+'2004A Academic '!BX12+'2004A Academic '!CC12+'2004A Academic '!CH12+'2004A Academic '!CM12+'2004A Academic '!CR12+'2004A Academic '!CW12+'2004A Academic '!DB12+'2004A Academic '!DG12+'2004A Academic '!DL12+'2004A Academic '!DQ12+'2004A Academic '!DV12+'2004A Academic '!EA12+'2004A Academic '!EF12+'2004A Academic '!EK12+'2004A Academic '!EP12</f>
        <v>4029.8378015999997</v>
      </c>
      <c r="Y12" s="14"/>
      <c r="Z12" s="21">
        <f t="shared" si="7"/>
        <v>0</v>
      </c>
      <c r="AA12" s="14">
        <f t="shared" si="8"/>
        <v>0</v>
      </c>
      <c r="AB12" s="14">
        <f t="shared" si="9"/>
        <v>1898.1384864000001</v>
      </c>
      <c r="AD12" s="29"/>
      <c r="AE12" s="21">
        <f t="shared" si="10"/>
        <v>0</v>
      </c>
      <c r="AF12" s="29">
        <f t="shared" si="11"/>
        <v>0</v>
      </c>
      <c r="AG12" s="29">
        <f t="shared" si="12"/>
        <v>17.1016872</v>
      </c>
      <c r="AH12" s="10"/>
      <c r="AI12" s="29"/>
      <c r="AJ12" s="29">
        <f t="shared" si="13"/>
        <v>0</v>
      </c>
      <c r="AK12" s="14">
        <f t="shared" si="14"/>
        <v>0</v>
      </c>
      <c r="AL12" s="29">
        <f t="shared" si="15"/>
        <v>72.0317208</v>
      </c>
      <c r="AM12" s="10"/>
      <c r="AN12" s="29"/>
      <c r="AO12" s="29">
        <f t="shared" si="16"/>
        <v>0</v>
      </c>
      <c r="AP12" s="14">
        <f t="shared" si="17"/>
        <v>0</v>
      </c>
      <c r="AQ12" s="29">
        <f t="shared" si="18"/>
        <v>30.6851064</v>
      </c>
      <c r="AR12" s="10"/>
      <c r="AS12" s="39"/>
      <c r="AT12" s="39">
        <f t="shared" si="19"/>
        <v>0</v>
      </c>
      <c r="AU12" s="3">
        <f t="shared" si="20"/>
        <v>0</v>
      </c>
      <c r="AV12" s="29">
        <f t="shared" si="21"/>
        <v>9.834552</v>
      </c>
      <c r="AW12" s="14"/>
      <c r="AX12" s="29"/>
      <c r="AY12" s="29">
        <f t="shared" si="22"/>
        <v>0</v>
      </c>
      <c r="AZ12" s="14">
        <f t="shared" si="23"/>
        <v>0</v>
      </c>
      <c r="BA12" s="29">
        <f t="shared" si="24"/>
        <v>3.0345432000000003</v>
      </c>
      <c r="BB12" s="14"/>
      <c r="BC12" s="29"/>
      <c r="BD12" s="29">
        <f t="shared" si="25"/>
        <v>0</v>
      </c>
      <c r="BE12" s="14">
        <f t="shared" si="26"/>
        <v>0</v>
      </c>
      <c r="BF12" s="29">
        <f t="shared" si="27"/>
        <v>64.8950016</v>
      </c>
      <c r="BG12" s="14"/>
      <c r="BH12" s="29"/>
      <c r="BI12" s="29">
        <f t="shared" si="28"/>
        <v>0</v>
      </c>
      <c r="BJ12" s="14">
        <f t="shared" si="29"/>
        <v>0</v>
      </c>
      <c r="BK12" s="29">
        <f t="shared" si="30"/>
        <v>1.1328408</v>
      </c>
      <c r="BL12" s="14"/>
      <c r="BM12" s="29"/>
      <c r="BN12" s="29">
        <f t="shared" si="31"/>
        <v>0</v>
      </c>
      <c r="BO12" s="14">
        <f t="shared" si="32"/>
        <v>0</v>
      </c>
      <c r="BP12" s="29">
        <f t="shared" si="33"/>
        <v>251.7277776</v>
      </c>
      <c r="BQ12" s="14"/>
      <c r="BR12" s="29"/>
      <c r="BS12" s="29">
        <f t="shared" si="34"/>
        <v>0</v>
      </c>
      <c r="BT12" s="14">
        <f t="shared" si="35"/>
        <v>0</v>
      </c>
      <c r="BU12" s="29">
        <f t="shared" si="36"/>
        <v>8.946537600000001</v>
      </c>
      <c r="BV12" s="14"/>
      <c r="BW12" s="29"/>
      <c r="BX12" s="29">
        <f t="shared" si="37"/>
        <v>0</v>
      </c>
      <c r="BY12" s="14">
        <f t="shared" si="38"/>
        <v>0</v>
      </c>
      <c r="BZ12" s="29">
        <f t="shared" si="39"/>
        <v>267.27277200000003</v>
      </c>
      <c r="CA12" s="14"/>
      <c r="CB12" s="29"/>
      <c r="CC12" s="29">
        <f t="shared" si="40"/>
        <v>0</v>
      </c>
      <c r="CD12" s="14">
        <f t="shared" si="41"/>
        <v>0</v>
      </c>
      <c r="CE12" s="29">
        <f t="shared" si="42"/>
        <v>79.8792072</v>
      </c>
      <c r="CF12" s="14"/>
      <c r="CG12" s="29"/>
      <c r="CH12" s="29">
        <f t="shared" si="43"/>
        <v>0</v>
      </c>
      <c r="CI12" s="14">
        <f t="shared" si="44"/>
        <v>0</v>
      </c>
      <c r="CJ12" s="29">
        <f t="shared" si="45"/>
        <v>7.0827744</v>
      </c>
      <c r="CK12" s="14"/>
      <c r="CL12" s="29"/>
      <c r="CM12" s="29">
        <f t="shared" si="46"/>
        <v>0</v>
      </c>
      <c r="CN12" s="14">
        <f t="shared" si="47"/>
        <v>0</v>
      </c>
      <c r="CO12" s="29">
        <f t="shared" si="48"/>
        <v>2.1921744</v>
      </c>
      <c r="CP12" s="14"/>
      <c r="CQ12" s="29"/>
      <c r="CR12" s="29">
        <f t="shared" si="49"/>
        <v>0</v>
      </c>
      <c r="CS12" s="14">
        <f t="shared" si="50"/>
        <v>0</v>
      </c>
      <c r="CT12" s="29">
        <f t="shared" si="51"/>
        <v>7.9624896</v>
      </c>
      <c r="CU12" s="14"/>
      <c r="CV12" s="29"/>
      <c r="CW12" s="29">
        <f t="shared" si="52"/>
        <v>0</v>
      </c>
      <c r="CX12" s="14">
        <f t="shared" si="53"/>
        <v>0</v>
      </c>
      <c r="CY12" s="29">
        <f t="shared" si="54"/>
        <v>15.443625599999999</v>
      </c>
      <c r="CZ12" s="14"/>
      <c r="DA12" s="29"/>
      <c r="DB12" s="29">
        <f t="shared" si="55"/>
        <v>0</v>
      </c>
      <c r="DC12" s="14">
        <f t="shared" si="56"/>
        <v>0</v>
      </c>
      <c r="DD12" s="29">
        <f t="shared" si="57"/>
        <v>1058.915676</v>
      </c>
      <c r="DE12" s="14"/>
      <c r="DF12" s="14"/>
      <c r="DG12" s="14"/>
      <c r="DH12" s="14">
        <f t="shared" si="58"/>
        <v>0</v>
      </c>
      <c r="DI12" s="14"/>
    </row>
    <row r="13" spans="1:113" ht="12">
      <c r="A13" s="2">
        <v>42095</v>
      </c>
      <c r="C13" s="15">
        <v>65000</v>
      </c>
      <c r="D13" s="15">
        <v>3250</v>
      </c>
      <c r="E13" s="15">
        <f t="shared" si="0"/>
        <v>68250</v>
      </c>
      <c r="F13" s="15">
        <v>6341</v>
      </c>
      <c r="G13" s="15">
        <f t="shared" si="1"/>
        <v>7091</v>
      </c>
      <c r="I13" s="14">
        <v>65000</v>
      </c>
      <c r="J13" s="15">
        <v>3250</v>
      </c>
      <c r="K13" s="14">
        <f t="shared" si="2"/>
        <v>68250</v>
      </c>
      <c r="L13" s="14">
        <v>413</v>
      </c>
      <c r="M13" s="14">
        <v>7091</v>
      </c>
      <c r="O13" s="15">
        <f>C13-I13</f>
        <v>0</v>
      </c>
      <c r="P13" s="15">
        <f t="shared" si="3"/>
        <v>0</v>
      </c>
      <c r="Q13" s="15">
        <f t="shared" si="4"/>
        <v>0</v>
      </c>
      <c r="R13" s="15">
        <f t="shared" si="5"/>
        <v>5928</v>
      </c>
      <c r="T13" s="29">
        <f>'2004A Academic '!H13+'2004A Academic '!M13+'2004A Academic '!R13+'2004A Academic '!W13+'2004A Academic '!AB13+'2004A Academic '!AG13+'2004A Academic '!AL13+'2004A Academic '!AQ13+'2004A Academic '!AV13+'2004A Academic '!BA13+'2004A Academic '!BF13+'2004A Academic '!BK13+'2004A Academic '!BP13+'2004A Academic '!BU13+'2004A Academic '!BZ13+'2004A Academic '!CE13+'2004A Academic '!CJ13+'2004A Academic '!CO13+'2004A Academic '!CT13+'2004A Academic '!CY13+'2004A Academic '!DD13+'2004A Academic '!DI13+'2004A Academic '!DN13+'2004A Academic '!DS13+'2004A Academic '!DX13+'2004A Academic '!EC13+'2004A Academic '!EH13+'2004A Academic '!EM13</f>
        <v>0</v>
      </c>
      <c r="U13" s="29">
        <f>'2004A Academic '!I13+'2004A Academic '!N13+'2004A Academic '!S13+'2004A Academic '!X13+'2004A Academic '!AC13+'2004A Academic '!AH13+'2004A Academic '!AM13+'2004A Academic '!AR13+'2004A Academic '!AW13+'2004A Academic '!BB13+'2004A Academic '!BG13+'2004A Academic '!BL13+'2004A Academic '!BQ13+'2004A Academic '!BV13+'2004A Academic '!CA13+'2004A Academic '!CF13+'2004A Academic '!CK13+'2004A Academic '!CP13+'2004A Academic '!CU13+'2004A Academic '!CZ13+'2004A Academic '!DE13+'2004A Academic '!DJ13+'2004A Academic '!DO13+'2004A Academic '!DT13+'2004A Academic '!DY13+'2004A Academic '!ED13+'2004A Academic '!EI13+'2004A Academic '!EN13</f>
        <v>0</v>
      </c>
      <c r="V13" s="29">
        <f t="shared" si="6"/>
        <v>0</v>
      </c>
      <c r="W13" s="29">
        <f>'2004A Academic '!K13+'2004A Academic '!P13+'2004A Academic '!U13+'2004A Academic '!Z13+'2004A Academic '!AE13+'2004A Academic '!AJ13+'2004A Academic '!AO13+'2004A Academic '!AT13+'2004A Academic '!AY13+'2004A Academic '!BD13+'2004A Academic '!BI13+'2004A Academic '!BN13+'2004A Academic '!BS13+'2004A Academic '!BX13+'2004A Academic '!CC13+'2004A Academic '!CH13+'2004A Academic '!CM13+'2004A Academic '!CR13+'2004A Academic '!CW13+'2004A Academic '!DB13+'2004A Academic '!DG13+'2004A Academic '!DL13+'2004A Academic '!DQ13+'2004A Academic '!DV13+'2004A Academic '!EA13+'2004A Academic '!EF13+'2004A Academic '!EK13+'2004A Academic '!EP13</f>
        <v>4029.8378015999997</v>
      </c>
      <c r="Y13" s="14">
        <f t="shared" si="59"/>
        <v>0</v>
      </c>
      <c r="Z13" s="21">
        <f t="shared" si="7"/>
        <v>0</v>
      </c>
      <c r="AA13" s="14">
        <f t="shared" si="8"/>
        <v>0</v>
      </c>
      <c r="AB13" s="14">
        <f t="shared" si="9"/>
        <v>1898.1384864000001</v>
      </c>
      <c r="AD13" s="29">
        <f t="shared" si="60"/>
        <v>0</v>
      </c>
      <c r="AE13" s="21">
        <f t="shared" si="10"/>
        <v>0</v>
      </c>
      <c r="AF13" s="29">
        <f t="shared" si="11"/>
        <v>0</v>
      </c>
      <c r="AG13" s="29">
        <f t="shared" si="12"/>
        <v>17.1016872</v>
      </c>
      <c r="AI13" s="29">
        <f t="shared" si="61"/>
        <v>0</v>
      </c>
      <c r="AJ13" s="29">
        <f t="shared" si="13"/>
        <v>0</v>
      </c>
      <c r="AK13" s="14">
        <f t="shared" si="14"/>
        <v>0</v>
      </c>
      <c r="AL13" s="29">
        <f t="shared" si="15"/>
        <v>72.0317208</v>
      </c>
      <c r="AN13" s="29">
        <f t="shared" si="62"/>
        <v>0</v>
      </c>
      <c r="AO13" s="29">
        <f t="shared" si="16"/>
        <v>0</v>
      </c>
      <c r="AP13" s="14">
        <f t="shared" si="17"/>
        <v>0</v>
      </c>
      <c r="AQ13" s="29">
        <f t="shared" si="18"/>
        <v>30.6851064</v>
      </c>
      <c r="AS13" s="39">
        <f t="shared" si="63"/>
        <v>0</v>
      </c>
      <c r="AT13" s="39">
        <f t="shared" si="19"/>
        <v>0</v>
      </c>
      <c r="AU13" s="3">
        <f t="shared" si="20"/>
        <v>0</v>
      </c>
      <c r="AV13" s="29">
        <f t="shared" si="21"/>
        <v>9.834552</v>
      </c>
      <c r="AW13" s="14"/>
      <c r="AX13" s="29">
        <f t="shared" si="64"/>
        <v>0</v>
      </c>
      <c r="AY13" s="29">
        <f t="shared" si="22"/>
        <v>0</v>
      </c>
      <c r="AZ13" s="14">
        <f t="shared" si="23"/>
        <v>0</v>
      </c>
      <c r="BA13" s="29">
        <f t="shared" si="24"/>
        <v>3.0345432000000003</v>
      </c>
      <c r="BB13" s="14"/>
      <c r="BC13" s="29">
        <f t="shared" si="65"/>
        <v>0</v>
      </c>
      <c r="BD13" s="29">
        <f t="shared" si="25"/>
        <v>0</v>
      </c>
      <c r="BE13" s="14">
        <f t="shared" si="26"/>
        <v>0</v>
      </c>
      <c r="BF13" s="29">
        <f t="shared" si="27"/>
        <v>64.8950016</v>
      </c>
      <c r="BG13" s="14"/>
      <c r="BH13" s="29">
        <f t="shared" si="66"/>
        <v>0</v>
      </c>
      <c r="BI13" s="29">
        <f t="shared" si="28"/>
        <v>0</v>
      </c>
      <c r="BJ13" s="14">
        <f t="shared" si="29"/>
        <v>0</v>
      </c>
      <c r="BK13" s="29">
        <f t="shared" si="30"/>
        <v>1.1328408</v>
      </c>
      <c r="BL13" s="14"/>
      <c r="BM13" s="29">
        <f t="shared" si="67"/>
        <v>0</v>
      </c>
      <c r="BN13" s="29">
        <f t="shared" si="31"/>
        <v>0</v>
      </c>
      <c r="BO13" s="14">
        <f t="shared" si="32"/>
        <v>0</v>
      </c>
      <c r="BP13" s="29">
        <f t="shared" si="33"/>
        <v>251.7277776</v>
      </c>
      <c r="BQ13" s="14"/>
      <c r="BR13" s="29">
        <f t="shared" si="68"/>
        <v>0</v>
      </c>
      <c r="BS13" s="29">
        <f t="shared" si="34"/>
        <v>0</v>
      </c>
      <c r="BT13" s="14">
        <f t="shared" si="35"/>
        <v>0</v>
      </c>
      <c r="BU13" s="29">
        <f t="shared" si="36"/>
        <v>8.946537600000001</v>
      </c>
      <c r="BV13" s="14"/>
      <c r="BW13" s="29">
        <f t="shared" si="69"/>
        <v>0</v>
      </c>
      <c r="BX13" s="29">
        <f t="shared" si="37"/>
        <v>0</v>
      </c>
      <c r="BY13" s="14">
        <f t="shared" si="38"/>
        <v>0</v>
      </c>
      <c r="BZ13" s="29">
        <f t="shared" si="39"/>
        <v>267.27277200000003</v>
      </c>
      <c r="CA13" s="14"/>
      <c r="CB13" s="29">
        <f t="shared" si="70"/>
        <v>0</v>
      </c>
      <c r="CC13" s="29">
        <f t="shared" si="40"/>
        <v>0</v>
      </c>
      <c r="CD13" s="14">
        <f t="shared" si="41"/>
        <v>0</v>
      </c>
      <c r="CE13" s="29">
        <f t="shared" si="42"/>
        <v>79.8792072</v>
      </c>
      <c r="CF13" s="14"/>
      <c r="CG13" s="29">
        <f t="shared" si="71"/>
        <v>0</v>
      </c>
      <c r="CH13" s="29">
        <f t="shared" si="43"/>
        <v>0</v>
      </c>
      <c r="CI13" s="14">
        <f t="shared" si="44"/>
        <v>0</v>
      </c>
      <c r="CJ13" s="29">
        <f t="shared" si="45"/>
        <v>7.0827744</v>
      </c>
      <c r="CK13" s="14"/>
      <c r="CL13" s="29">
        <f t="shared" si="72"/>
        <v>0</v>
      </c>
      <c r="CM13" s="29">
        <f t="shared" si="46"/>
        <v>0</v>
      </c>
      <c r="CN13" s="14">
        <f t="shared" si="47"/>
        <v>0</v>
      </c>
      <c r="CO13" s="29">
        <f t="shared" si="48"/>
        <v>2.1921744</v>
      </c>
      <c r="CP13" s="14"/>
      <c r="CQ13" s="29">
        <f t="shared" si="73"/>
        <v>0</v>
      </c>
      <c r="CR13" s="29">
        <f t="shared" si="49"/>
        <v>0</v>
      </c>
      <c r="CS13" s="14">
        <f t="shared" si="50"/>
        <v>0</v>
      </c>
      <c r="CT13" s="29">
        <f t="shared" si="51"/>
        <v>7.9624896</v>
      </c>
      <c r="CU13" s="14"/>
      <c r="CV13" s="29">
        <f t="shared" si="74"/>
        <v>0</v>
      </c>
      <c r="CW13" s="29">
        <f t="shared" si="52"/>
        <v>0</v>
      </c>
      <c r="CX13" s="14">
        <f t="shared" si="53"/>
        <v>0</v>
      </c>
      <c r="CY13" s="29">
        <f t="shared" si="54"/>
        <v>15.443625599999999</v>
      </c>
      <c r="CZ13" s="14"/>
      <c r="DA13" s="29">
        <f t="shared" si="75"/>
        <v>0</v>
      </c>
      <c r="DB13" s="29">
        <f t="shared" si="55"/>
        <v>0</v>
      </c>
      <c r="DC13" s="14">
        <f t="shared" si="56"/>
        <v>0</v>
      </c>
      <c r="DD13" s="29">
        <f t="shared" si="57"/>
        <v>1058.915676</v>
      </c>
      <c r="DE13" s="14"/>
      <c r="DF13" s="14"/>
      <c r="DG13" s="14"/>
      <c r="DH13" s="14">
        <f t="shared" si="58"/>
        <v>0</v>
      </c>
      <c r="DI13" s="14"/>
    </row>
    <row r="14" spans="1:113" ht="12">
      <c r="A14" s="2">
        <v>42278</v>
      </c>
      <c r="D14" s="15">
        <v>1625</v>
      </c>
      <c r="E14" s="15">
        <f t="shared" si="0"/>
        <v>1625</v>
      </c>
      <c r="F14" s="15">
        <v>6341</v>
      </c>
      <c r="G14" s="15">
        <f t="shared" si="1"/>
        <v>7091</v>
      </c>
      <c r="J14" s="15">
        <v>1625</v>
      </c>
      <c r="K14" s="14">
        <f t="shared" si="2"/>
        <v>1625</v>
      </c>
      <c r="L14" s="14">
        <v>413</v>
      </c>
      <c r="M14" s="14">
        <v>7091</v>
      </c>
      <c r="O14" s="15"/>
      <c r="P14" s="15">
        <f t="shared" si="3"/>
        <v>0</v>
      </c>
      <c r="Q14" s="15">
        <f t="shared" si="4"/>
        <v>0</v>
      </c>
      <c r="R14" s="15">
        <f t="shared" si="5"/>
        <v>5928</v>
      </c>
      <c r="T14" s="29"/>
      <c r="U14" s="29">
        <f>'2004A Academic '!I14+'2004A Academic '!N14+'2004A Academic '!S14+'2004A Academic '!X14+'2004A Academic '!AC14+'2004A Academic '!AH14+'2004A Academic '!AM14+'2004A Academic '!AR14+'2004A Academic '!AW14+'2004A Academic '!BB14+'2004A Academic '!BG14+'2004A Academic '!BL14+'2004A Academic '!BQ14+'2004A Academic '!BV14+'2004A Academic '!CA14+'2004A Academic '!CF14+'2004A Academic '!CK14+'2004A Academic '!CP14+'2004A Academic '!CU14+'2004A Academic '!CZ14+'2004A Academic '!DE14+'2004A Academic '!DJ14+'2004A Academic '!DO14+'2004A Academic '!DT14+'2004A Academic '!DY14+'2004A Academic '!ED14+'2004A Academic '!EI14+'2004A Academic '!EN14</f>
        <v>0</v>
      </c>
      <c r="V14" s="29">
        <f t="shared" si="6"/>
        <v>0</v>
      </c>
      <c r="W14" s="29">
        <f>'2004A Academic '!K14+'2004A Academic '!P14+'2004A Academic '!U14+'2004A Academic '!Z14+'2004A Academic '!AE14+'2004A Academic '!AJ14+'2004A Academic '!AO14+'2004A Academic '!AT14+'2004A Academic '!AY14+'2004A Academic '!BD14+'2004A Academic '!BI14+'2004A Academic '!BN14+'2004A Academic '!BS14+'2004A Academic '!BX14+'2004A Academic '!CC14+'2004A Academic '!CH14+'2004A Academic '!CM14+'2004A Academic '!CR14+'2004A Academic '!CW14+'2004A Academic '!DB14+'2004A Academic '!DG14+'2004A Academic '!DL14+'2004A Academic '!DQ14+'2004A Academic '!DV14+'2004A Academic '!EA14+'2004A Academic '!EF14+'2004A Academic '!EK14+'2004A Academic '!EP14</f>
        <v>4029.8378015999997</v>
      </c>
      <c r="Y14" s="14"/>
      <c r="Z14" s="21">
        <f t="shared" si="7"/>
        <v>0</v>
      </c>
      <c r="AA14" s="14">
        <f t="shared" si="8"/>
        <v>0</v>
      </c>
      <c r="AB14" s="14">
        <f t="shared" si="9"/>
        <v>1898.1384864000001</v>
      </c>
      <c r="AD14" s="29"/>
      <c r="AE14" s="21">
        <f t="shared" si="10"/>
        <v>0</v>
      </c>
      <c r="AF14" s="29">
        <f t="shared" si="11"/>
        <v>0</v>
      </c>
      <c r="AG14" s="29">
        <f t="shared" si="12"/>
        <v>17.1016872</v>
      </c>
      <c r="AI14" s="29"/>
      <c r="AJ14" s="29">
        <f t="shared" si="13"/>
        <v>0</v>
      </c>
      <c r="AK14" s="14">
        <f t="shared" si="14"/>
        <v>0</v>
      </c>
      <c r="AL14" s="29">
        <f t="shared" si="15"/>
        <v>72.0317208</v>
      </c>
      <c r="AN14" s="29"/>
      <c r="AO14" s="29">
        <f t="shared" si="16"/>
        <v>0</v>
      </c>
      <c r="AP14" s="14">
        <f t="shared" si="17"/>
        <v>0</v>
      </c>
      <c r="AQ14" s="29">
        <f t="shared" si="18"/>
        <v>30.6851064</v>
      </c>
      <c r="AS14" s="39"/>
      <c r="AT14" s="39">
        <f t="shared" si="19"/>
        <v>0</v>
      </c>
      <c r="AU14" s="3">
        <f t="shared" si="20"/>
        <v>0</v>
      </c>
      <c r="AV14" s="29">
        <f t="shared" si="21"/>
        <v>9.834552</v>
      </c>
      <c r="AW14" s="14"/>
      <c r="AX14" s="29"/>
      <c r="AY14" s="29">
        <f t="shared" si="22"/>
        <v>0</v>
      </c>
      <c r="AZ14" s="14">
        <f t="shared" si="23"/>
        <v>0</v>
      </c>
      <c r="BA14" s="29">
        <f t="shared" si="24"/>
        <v>3.0345432000000003</v>
      </c>
      <c r="BB14" s="14"/>
      <c r="BC14" s="29"/>
      <c r="BD14" s="29">
        <f t="shared" si="25"/>
        <v>0</v>
      </c>
      <c r="BE14" s="14">
        <f t="shared" si="26"/>
        <v>0</v>
      </c>
      <c r="BF14" s="29">
        <f t="shared" si="27"/>
        <v>64.8950016</v>
      </c>
      <c r="BG14" s="14"/>
      <c r="BH14" s="29"/>
      <c r="BI14" s="29">
        <f t="shared" si="28"/>
        <v>0</v>
      </c>
      <c r="BJ14" s="14">
        <f t="shared" si="29"/>
        <v>0</v>
      </c>
      <c r="BK14" s="29">
        <f t="shared" si="30"/>
        <v>1.1328408</v>
      </c>
      <c r="BL14" s="14"/>
      <c r="BM14" s="29"/>
      <c r="BN14" s="29">
        <f t="shared" si="31"/>
        <v>0</v>
      </c>
      <c r="BO14" s="14">
        <f t="shared" si="32"/>
        <v>0</v>
      </c>
      <c r="BP14" s="29">
        <f t="shared" si="33"/>
        <v>251.7277776</v>
      </c>
      <c r="BQ14" s="14"/>
      <c r="BR14" s="29"/>
      <c r="BS14" s="29">
        <f t="shared" si="34"/>
        <v>0</v>
      </c>
      <c r="BT14" s="14">
        <f t="shared" si="35"/>
        <v>0</v>
      </c>
      <c r="BU14" s="29">
        <f t="shared" si="36"/>
        <v>8.946537600000001</v>
      </c>
      <c r="BV14" s="14"/>
      <c r="BW14" s="29"/>
      <c r="BX14" s="29">
        <f t="shared" si="37"/>
        <v>0</v>
      </c>
      <c r="BY14" s="14">
        <f t="shared" si="38"/>
        <v>0</v>
      </c>
      <c r="BZ14" s="29">
        <f t="shared" si="39"/>
        <v>267.27277200000003</v>
      </c>
      <c r="CA14" s="14"/>
      <c r="CB14" s="29"/>
      <c r="CC14" s="29">
        <f t="shared" si="40"/>
        <v>0</v>
      </c>
      <c r="CD14" s="14">
        <f t="shared" si="41"/>
        <v>0</v>
      </c>
      <c r="CE14" s="29">
        <f t="shared" si="42"/>
        <v>79.8792072</v>
      </c>
      <c r="CF14" s="14"/>
      <c r="CG14" s="29"/>
      <c r="CH14" s="29">
        <f t="shared" si="43"/>
        <v>0</v>
      </c>
      <c r="CI14" s="14">
        <f t="shared" si="44"/>
        <v>0</v>
      </c>
      <c r="CJ14" s="29">
        <f t="shared" si="45"/>
        <v>7.0827744</v>
      </c>
      <c r="CK14" s="14"/>
      <c r="CL14" s="29"/>
      <c r="CM14" s="29">
        <f t="shared" si="46"/>
        <v>0</v>
      </c>
      <c r="CN14" s="14">
        <f t="shared" si="47"/>
        <v>0</v>
      </c>
      <c r="CO14" s="29">
        <f t="shared" si="48"/>
        <v>2.1921744</v>
      </c>
      <c r="CP14" s="14"/>
      <c r="CQ14" s="29"/>
      <c r="CR14" s="29">
        <f t="shared" si="49"/>
        <v>0</v>
      </c>
      <c r="CS14" s="14">
        <f t="shared" si="50"/>
        <v>0</v>
      </c>
      <c r="CT14" s="29">
        <f t="shared" si="51"/>
        <v>7.9624896</v>
      </c>
      <c r="CU14" s="14"/>
      <c r="CV14" s="29"/>
      <c r="CW14" s="29">
        <f t="shared" si="52"/>
        <v>0</v>
      </c>
      <c r="CX14" s="14">
        <f t="shared" si="53"/>
        <v>0</v>
      </c>
      <c r="CY14" s="29">
        <f t="shared" si="54"/>
        <v>15.443625599999999</v>
      </c>
      <c r="CZ14" s="14"/>
      <c r="DA14" s="29"/>
      <c r="DB14" s="29">
        <f t="shared" si="55"/>
        <v>0</v>
      </c>
      <c r="DC14" s="14">
        <f t="shared" si="56"/>
        <v>0</v>
      </c>
      <c r="DD14" s="29">
        <f t="shared" si="57"/>
        <v>1058.915676</v>
      </c>
      <c r="DE14" s="14"/>
      <c r="DF14" s="14"/>
      <c r="DG14" s="14"/>
      <c r="DH14" s="14">
        <f t="shared" si="58"/>
        <v>0</v>
      </c>
      <c r="DI14" s="14"/>
    </row>
    <row r="15" spans="1:113" ht="12">
      <c r="A15" s="2">
        <v>42461</v>
      </c>
      <c r="C15" s="15">
        <v>65000</v>
      </c>
      <c r="D15" s="15">
        <v>1625</v>
      </c>
      <c r="E15" s="15">
        <f t="shared" si="0"/>
        <v>66625</v>
      </c>
      <c r="F15" s="15">
        <v>6341</v>
      </c>
      <c r="G15" s="15">
        <f t="shared" si="1"/>
        <v>7095</v>
      </c>
      <c r="I15" s="14">
        <v>65000</v>
      </c>
      <c r="J15" s="15">
        <v>1625</v>
      </c>
      <c r="K15" s="14">
        <f t="shared" si="2"/>
        <v>66625</v>
      </c>
      <c r="L15" s="14">
        <v>417</v>
      </c>
      <c r="M15" s="14">
        <v>7095</v>
      </c>
      <c r="O15" s="15">
        <f>C15-I15</f>
        <v>0</v>
      </c>
      <c r="P15" s="15">
        <f t="shared" si="3"/>
        <v>0</v>
      </c>
      <c r="Q15" s="15">
        <f t="shared" si="4"/>
        <v>0</v>
      </c>
      <c r="R15" s="15">
        <f t="shared" si="5"/>
        <v>5924</v>
      </c>
      <c r="T15" s="29">
        <f>'2004A Academic '!H15+'2004A Academic '!M15+'2004A Academic '!R15+'2004A Academic '!W15+'2004A Academic '!AB15+'2004A Academic '!AG15+'2004A Academic '!AL15+'2004A Academic '!AQ15+'2004A Academic '!AV15+'2004A Academic '!BA15+'2004A Academic '!BF15+'2004A Academic '!BK15+'2004A Academic '!BP15+'2004A Academic '!BU15+'2004A Academic '!BZ15+'2004A Academic '!CE15+'2004A Academic '!CJ15+'2004A Academic '!CO15+'2004A Academic '!CT15+'2004A Academic '!CY15+'2004A Academic '!DD15+'2004A Academic '!DI15+'2004A Academic '!DN15+'2004A Academic '!DS15+'2004A Academic '!DX15+'2004A Academic '!EC15+'2004A Academic '!EH15+'2004A Academic '!EM15</f>
        <v>0</v>
      </c>
      <c r="U15" s="29">
        <f>'2004A Academic '!I15+'2004A Academic '!N15+'2004A Academic '!S15+'2004A Academic '!X15+'2004A Academic '!AC15+'2004A Academic '!AH15+'2004A Academic '!AM15+'2004A Academic '!AR15+'2004A Academic '!AW15+'2004A Academic '!BB15+'2004A Academic '!BG15+'2004A Academic '!BL15+'2004A Academic '!BQ15+'2004A Academic '!BV15+'2004A Academic '!CA15+'2004A Academic '!CF15+'2004A Academic '!CK15+'2004A Academic '!CP15+'2004A Academic '!CU15+'2004A Academic '!CZ15+'2004A Academic '!DE15+'2004A Academic '!DJ15+'2004A Academic '!DO15+'2004A Academic '!DT15+'2004A Academic '!DY15+'2004A Academic '!ED15+'2004A Academic '!EI15+'2004A Academic '!EN15</f>
        <v>0</v>
      </c>
      <c r="V15" s="29">
        <f t="shared" si="6"/>
        <v>0</v>
      </c>
      <c r="W15" s="29">
        <f>'2004A Academic '!K15+'2004A Academic '!P15+'2004A Academic '!U15+'2004A Academic '!Z15+'2004A Academic '!AE15+'2004A Academic '!AJ15+'2004A Academic '!AO15+'2004A Academic '!AT15+'2004A Academic '!AY15+'2004A Academic '!BD15+'2004A Academic '!BI15+'2004A Academic '!BN15+'2004A Academic '!BS15+'2004A Academic '!BX15+'2004A Academic '!CC15+'2004A Academic '!CH15+'2004A Academic '!CM15+'2004A Academic '!CR15+'2004A Academic '!CW15+'2004A Academic '!DB15+'2004A Academic '!DG15+'2004A Academic '!DL15+'2004A Academic '!DQ15+'2004A Academic '!DV15+'2004A Academic '!EA15+'2004A Academic '!EF15+'2004A Academic '!EK15+'2004A Academic '!EP15</f>
        <v>4027.1186128</v>
      </c>
      <c r="Y15" s="14">
        <f t="shared" si="59"/>
        <v>0</v>
      </c>
      <c r="Z15" s="21">
        <f t="shared" si="7"/>
        <v>0</v>
      </c>
      <c r="AA15" s="14">
        <f t="shared" si="8"/>
        <v>0</v>
      </c>
      <c r="AB15" s="14">
        <f t="shared" si="9"/>
        <v>1896.8576912</v>
      </c>
      <c r="AD15" s="29">
        <f t="shared" si="60"/>
        <v>0</v>
      </c>
      <c r="AE15" s="21">
        <f t="shared" si="10"/>
        <v>0</v>
      </c>
      <c r="AF15" s="29">
        <f t="shared" si="11"/>
        <v>0</v>
      </c>
      <c r="AG15" s="29">
        <f t="shared" si="12"/>
        <v>17.0901476</v>
      </c>
      <c r="AI15" s="29">
        <f t="shared" si="61"/>
        <v>0</v>
      </c>
      <c r="AJ15" s="29">
        <f t="shared" si="13"/>
        <v>0</v>
      </c>
      <c r="AK15" s="14">
        <f t="shared" si="14"/>
        <v>0</v>
      </c>
      <c r="AL15" s="29">
        <f t="shared" si="15"/>
        <v>71.9831164</v>
      </c>
      <c r="AN15" s="29">
        <f t="shared" si="62"/>
        <v>0</v>
      </c>
      <c r="AO15" s="29">
        <f t="shared" si="16"/>
        <v>0</v>
      </c>
      <c r="AP15" s="14">
        <f t="shared" si="17"/>
        <v>0</v>
      </c>
      <c r="AQ15" s="29">
        <f t="shared" si="18"/>
        <v>30.6644012</v>
      </c>
      <c r="AS15" s="39">
        <f t="shared" si="63"/>
        <v>0</v>
      </c>
      <c r="AT15" s="39">
        <f t="shared" si="19"/>
        <v>0</v>
      </c>
      <c r="AU15" s="3">
        <f t="shared" si="20"/>
        <v>0</v>
      </c>
      <c r="AV15" s="29">
        <f t="shared" si="21"/>
        <v>9.827916</v>
      </c>
      <c r="AW15" s="14"/>
      <c r="AX15" s="29">
        <f t="shared" si="64"/>
        <v>0</v>
      </c>
      <c r="AY15" s="29">
        <f t="shared" si="22"/>
        <v>0</v>
      </c>
      <c r="AZ15" s="14">
        <f t="shared" si="23"/>
        <v>0</v>
      </c>
      <c r="BA15" s="29">
        <f t="shared" si="24"/>
        <v>3.0324956000000003</v>
      </c>
      <c r="BB15" s="14"/>
      <c r="BC15" s="29">
        <f t="shared" si="65"/>
        <v>0</v>
      </c>
      <c r="BD15" s="29">
        <f t="shared" si="25"/>
        <v>0</v>
      </c>
      <c r="BE15" s="14">
        <f t="shared" si="26"/>
        <v>0</v>
      </c>
      <c r="BF15" s="29">
        <f t="shared" si="27"/>
        <v>64.8512128</v>
      </c>
      <c r="BG15" s="14"/>
      <c r="BH15" s="29">
        <f t="shared" si="66"/>
        <v>0</v>
      </c>
      <c r="BI15" s="29">
        <f t="shared" si="28"/>
        <v>0</v>
      </c>
      <c r="BJ15" s="14">
        <f t="shared" si="29"/>
        <v>0</v>
      </c>
      <c r="BK15" s="29">
        <f t="shared" si="30"/>
        <v>1.1320764</v>
      </c>
      <c r="BL15" s="14"/>
      <c r="BM15" s="29">
        <f t="shared" si="67"/>
        <v>0</v>
      </c>
      <c r="BN15" s="29">
        <f t="shared" si="31"/>
        <v>0</v>
      </c>
      <c r="BO15" s="14">
        <f t="shared" si="32"/>
        <v>0</v>
      </c>
      <c r="BP15" s="29">
        <f t="shared" si="33"/>
        <v>251.5579208</v>
      </c>
      <c r="BQ15" s="14"/>
      <c r="BR15" s="29">
        <f t="shared" si="68"/>
        <v>0</v>
      </c>
      <c r="BS15" s="29">
        <f t="shared" si="34"/>
        <v>0</v>
      </c>
      <c r="BT15" s="14">
        <f t="shared" si="35"/>
        <v>0</v>
      </c>
      <c r="BU15" s="29">
        <f t="shared" si="36"/>
        <v>8.9405008</v>
      </c>
      <c r="BV15" s="14"/>
      <c r="BW15" s="29">
        <f t="shared" si="69"/>
        <v>0</v>
      </c>
      <c r="BX15" s="29">
        <f t="shared" si="37"/>
        <v>0</v>
      </c>
      <c r="BY15" s="14">
        <f t="shared" si="38"/>
        <v>0</v>
      </c>
      <c r="BZ15" s="29">
        <f t="shared" si="39"/>
        <v>267.092426</v>
      </c>
      <c r="CA15" s="14"/>
      <c r="CB15" s="29">
        <f t="shared" si="70"/>
        <v>0</v>
      </c>
      <c r="CC15" s="29">
        <f t="shared" si="40"/>
        <v>0</v>
      </c>
      <c r="CD15" s="14">
        <f t="shared" si="41"/>
        <v>0</v>
      </c>
      <c r="CE15" s="29">
        <f t="shared" si="42"/>
        <v>79.8253076</v>
      </c>
      <c r="CF15" s="14"/>
      <c r="CG15" s="29">
        <f t="shared" si="71"/>
        <v>0</v>
      </c>
      <c r="CH15" s="29">
        <f t="shared" si="43"/>
        <v>0</v>
      </c>
      <c r="CI15" s="14">
        <f t="shared" si="44"/>
        <v>0</v>
      </c>
      <c r="CJ15" s="29">
        <f t="shared" si="45"/>
        <v>7.0779952</v>
      </c>
      <c r="CK15" s="14"/>
      <c r="CL15" s="29">
        <f t="shared" si="72"/>
        <v>0</v>
      </c>
      <c r="CM15" s="29">
        <f t="shared" si="46"/>
        <v>0</v>
      </c>
      <c r="CN15" s="14">
        <f t="shared" si="47"/>
        <v>0</v>
      </c>
      <c r="CO15" s="29">
        <f t="shared" si="48"/>
        <v>2.1906952</v>
      </c>
      <c r="CP15" s="14"/>
      <c r="CQ15" s="29">
        <f t="shared" si="73"/>
        <v>0</v>
      </c>
      <c r="CR15" s="29">
        <f t="shared" si="49"/>
        <v>0</v>
      </c>
      <c r="CS15" s="14">
        <f t="shared" si="50"/>
        <v>0</v>
      </c>
      <c r="CT15" s="29">
        <f t="shared" si="51"/>
        <v>7.9571168</v>
      </c>
      <c r="CU15" s="14"/>
      <c r="CV15" s="29">
        <f t="shared" si="74"/>
        <v>0</v>
      </c>
      <c r="CW15" s="29">
        <f t="shared" si="52"/>
        <v>0</v>
      </c>
      <c r="CX15" s="14">
        <f t="shared" si="53"/>
        <v>0</v>
      </c>
      <c r="CY15" s="29">
        <f t="shared" si="54"/>
        <v>15.433204799999999</v>
      </c>
      <c r="CZ15" s="14"/>
      <c r="DA15" s="29">
        <f t="shared" si="75"/>
        <v>0</v>
      </c>
      <c r="DB15" s="29">
        <f t="shared" si="55"/>
        <v>0</v>
      </c>
      <c r="DC15" s="14">
        <f t="shared" si="56"/>
        <v>0</v>
      </c>
      <c r="DD15" s="29">
        <f t="shared" si="57"/>
        <v>1058.201158</v>
      </c>
      <c r="DE15" s="14"/>
      <c r="DF15" s="14"/>
      <c r="DG15" s="14"/>
      <c r="DH15" s="14">
        <f t="shared" si="58"/>
        <v>0</v>
      </c>
      <c r="DI15" s="14"/>
    </row>
    <row r="16" spans="1:113" ht="12">
      <c r="A16" s="2">
        <v>42644</v>
      </c>
      <c r="E16" s="15">
        <f t="shared" si="0"/>
        <v>0</v>
      </c>
      <c r="I16" s="15"/>
      <c r="J16" s="15"/>
      <c r="K16" s="15"/>
      <c r="L16" s="15"/>
      <c r="M16" s="15"/>
      <c r="O16" s="15"/>
      <c r="P16" s="15">
        <f t="shared" si="3"/>
        <v>0</v>
      </c>
      <c r="Q16" s="15">
        <f t="shared" si="4"/>
        <v>0</v>
      </c>
      <c r="R16" s="15">
        <f t="shared" si="5"/>
        <v>0</v>
      </c>
      <c r="T16" s="29"/>
      <c r="U16" s="29">
        <f>'2004A Academic '!I16+'2004A Academic '!N16+'2004A Academic '!S16+'2004A Academic '!X16+'2004A Academic '!AC16+'2004A Academic '!AH16+'2004A Academic '!AM16+'2004A Academic '!AR16+'2004A Academic '!AW16+'2004A Academic '!BB16+'2004A Academic '!BG16+'2004A Academic '!BL16+'2004A Academic '!BQ16+'2004A Academic '!BV16+'2004A Academic '!CA16+'2004A Academic '!CF16+'2004A Academic '!CK16+'2004A Academic '!CP16+'2004A Academic '!CU16+'2004A Academic '!CZ16+'2004A Academic '!DE16+'2004A Academic '!DJ16+'2004A Academic '!DO16+'2004A Academic '!DT16+'2004A Academic '!DY16+'2004A Academic '!ED16+'2004A Academic '!EI16+'2004A Academic '!EN16</f>
        <v>0</v>
      </c>
      <c r="V16" s="29">
        <f t="shared" si="6"/>
        <v>0</v>
      </c>
      <c r="W16" s="29">
        <f>'2004A Academic '!K16+'2004A Academic '!P16+'2004A Academic '!U16+'2004A Academic '!Z16+'2004A Academic '!AE16+'2004A Academic '!AJ16+'2004A Academic '!AO16+'2004A Academic '!AT16+'2004A Academic '!AY16+'2004A Academic '!BD16+'2004A Academic '!BI16+'2004A Academic '!BN16+'2004A Academic '!BS16+'2004A Academic '!BX16+'2004A Academic '!CC16+'2004A Academic '!CH16+'2004A Academic '!CM16+'2004A Academic '!CR16+'2004A Academic '!CW16+'2004A Academic '!DB16+'2004A Academic '!DG16+'2004A Academic '!DL16+'2004A Academic '!DQ16+'2004A Academic '!DV16+'2004A Academic '!EA16+'2004A Academic '!EF16+'2004A Academic '!EK16+'2004A Academic '!EP16</f>
        <v>0</v>
      </c>
      <c r="Y16" s="14"/>
      <c r="Z16" s="21">
        <f t="shared" si="7"/>
        <v>0</v>
      </c>
      <c r="AA16" s="14">
        <f t="shared" si="8"/>
        <v>0</v>
      </c>
      <c r="AB16" s="14">
        <f t="shared" si="9"/>
        <v>0</v>
      </c>
      <c r="AD16" s="29"/>
      <c r="AE16" s="21">
        <f t="shared" si="10"/>
        <v>0</v>
      </c>
      <c r="AF16" s="29">
        <f t="shared" si="11"/>
        <v>0</v>
      </c>
      <c r="AG16" s="29">
        <f t="shared" si="12"/>
        <v>0</v>
      </c>
      <c r="AI16" s="29"/>
      <c r="AJ16" s="29">
        <f t="shared" si="13"/>
        <v>0</v>
      </c>
      <c r="AK16" s="14">
        <f t="shared" si="14"/>
        <v>0</v>
      </c>
      <c r="AL16" s="29">
        <f t="shared" si="15"/>
        <v>0</v>
      </c>
      <c r="AN16" s="29"/>
      <c r="AO16" s="29">
        <f t="shared" si="16"/>
        <v>0</v>
      </c>
      <c r="AP16" s="14">
        <f t="shared" si="17"/>
        <v>0</v>
      </c>
      <c r="AQ16" s="29">
        <f t="shared" si="18"/>
        <v>0</v>
      </c>
      <c r="AS16" s="39"/>
      <c r="AT16" s="39">
        <f t="shared" si="19"/>
        <v>0</v>
      </c>
      <c r="AU16" s="3">
        <f t="shared" si="20"/>
        <v>0</v>
      </c>
      <c r="AV16" s="29">
        <f t="shared" si="21"/>
        <v>0</v>
      </c>
      <c r="AW16" s="14"/>
      <c r="AX16" s="29"/>
      <c r="AY16" s="29">
        <f t="shared" si="22"/>
        <v>0</v>
      </c>
      <c r="AZ16" s="14">
        <f t="shared" si="23"/>
        <v>0</v>
      </c>
      <c r="BA16" s="29">
        <f t="shared" si="24"/>
        <v>0</v>
      </c>
      <c r="BB16" s="14"/>
      <c r="BC16" s="29"/>
      <c r="BD16" s="29">
        <f t="shared" si="25"/>
        <v>0</v>
      </c>
      <c r="BE16" s="14">
        <f t="shared" si="26"/>
        <v>0</v>
      </c>
      <c r="BF16" s="29">
        <f t="shared" si="27"/>
        <v>0</v>
      </c>
      <c r="BG16" s="14"/>
      <c r="BH16" s="29"/>
      <c r="BI16" s="29">
        <f t="shared" si="28"/>
        <v>0</v>
      </c>
      <c r="BJ16" s="14">
        <f t="shared" si="29"/>
        <v>0</v>
      </c>
      <c r="BK16" s="29">
        <f t="shared" si="30"/>
        <v>0</v>
      </c>
      <c r="BL16" s="14"/>
      <c r="BM16" s="29"/>
      <c r="BN16" s="29">
        <f t="shared" si="31"/>
        <v>0</v>
      </c>
      <c r="BO16" s="14">
        <f t="shared" si="32"/>
        <v>0</v>
      </c>
      <c r="BP16" s="29">
        <f t="shared" si="33"/>
        <v>0</v>
      </c>
      <c r="BQ16" s="14"/>
      <c r="BR16" s="29"/>
      <c r="BS16" s="29">
        <f t="shared" si="34"/>
        <v>0</v>
      </c>
      <c r="BT16" s="14">
        <f t="shared" si="35"/>
        <v>0</v>
      </c>
      <c r="BU16" s="29">
        <f t="shared" si="36"/>
        <v>0</v>
      </c>
      <c r="BV16" s="14"/>
      <c r="BW16" s="29"/>
      <c r="BX16" s="29">
        <f t="shared" si="37"/>
        <v>0</v>
      </c>
      <c r="BY16" s="14">
        <f t="shared" si="38"/>
        <v>0</v>
      </c>
      <c r="BZ16" s="29">
        <f t="shared" si="39"/>
        <v>0</v>
      </c>
      <c r="CA16" s="14"/>
      <c r="CB16" s="29"/>
      <c r="CC16" s="29">
        <f t="shared" si="40"/>
        <v>0</v>
      </c>
      <c r="CD16" s="14">
        <f t="shared" si="41"/>
        <v>0</v>
      </c>
      <c r="CE16" s="29">
        <f t="shared" si="42"/>
        <v>0</v>
      </c>
      <c r="CF16" s="14"/>
      <c r="CG16" s="29"/>
      <c r="CH16" s="29">
        <f t="shared" si="43"/>
        <v>0</v>
      </c>
      <c r="CI16" s="14">
        <f t="shared" si="44"/>
        <v>0</v>
      </c>
      <c r="CJ16" s="29">
        <f t="shared" si="45"/>
        <v>0</v>
      </c>
      <c r="CK16" s="14"/>
      <c r="CL16" s="29"/>
      <c r="CM16" s="29">
        <f t="shared" si="46"/>
        <v>0</v>
      </c>
      <c r="CN16" s="14">
        <f t="shared" si="47"/>
        <v>0</v>
      </c>
      <c r="CO16" s="29">
        <f t="shared" si="48"/>
        <v>0</v>
      </c>
      <c r="CP16" s="14"/>
      <c r="CQ16" s="29"/>
      <c r="CR16" s="29">
        <f t="shared" si="49"/>
        <v>0</v>
      </c>
      <c r="CS16" s="14">
        <f t="shared" si="50"/>
        <v>0</v>
      </c>
      <c r="CT16" s="29">
        <f t="shared" si="51"/>
        <v>0</v>
      </c>
      <c r="CU16" s="14"/>
      <c r="CV16" s="29"/>
      <c r="CW16" s="29">
        <f t="shared" si="52"/>
        <v>0</v>
      </c>
      <c r="CX16" s="14">
        <f t="shared" si="53"/>
        <v>0</v>
      </c>
      <c r="CY16" s="29">
        <f t="shared" si="54"/>
        <v>0</v>
      </c>
      <c r="CZ16" s="14"/>
      <c r="DA16" s="29"/>
      <c r="DB16" s="29">
        <f t="shared" si="55"/>
        <v>0</v>
      </c>
      <c r="DC16" s="14">
        <f t="shared" si="56"/>
        <v>0</v>
      </c>
      <c r="DD16" s="29">
        <f t="shared" si="57"/>
        <v>0</v>
      </c>
      <c r="DE16" s="14"/>
      <c r="DF16" s="14"/>
      <c r="DG16" s="14"/>
      <c r="DH16" s="14">
        <f t="shared" si="58"/>
        <v>0</v>
      </c>
      <c r="DI16" s="14"/>
    </row>
    <row r="17" spans="1:113" ht="12">
      <c r="A17" s="2">
        <v>42826</v>
      </c>
      <c r="E17" s="15">
        <f t="shared" si="0"/>
        <v>0</v>
      </c>
      <c r="I17" s="15"/>
      <c r="J17" s="15"/>
      <c r="K17" s="15"/>
      <c r="L17" s="15"/>
      <c r="M17" s="15"/>
      <c r="O17" s="15"/>
      <c r="P17" s="15">
        <f t="shared" si="3"/>
        <v>0</v>
      </c>
      <c r="Q17" s="15">
        <f t="shared" si="4"/>
        <v>0</v>
      </c>
      <c r="R17" s="15">
        <f t="shared" si="5"/>
        <v>0</v>
      </c>
      <c r="T17" s="29">
        <f>'2004A Academic '!H17+'2004A Academic '!M17+'2004A Academic '!R17+'2004A Academic '!W17+'2004A Academic '!AB17+'2004A Academic '!AG17+'2004A Academic '!AL17+'2004A Academic '!AQ17+'2004A Academic '!AV17+'2004A Academic '!BA17+'2004A Academic '!BF17+'2004A Academic '!BK17+'2004A Academic '!BP17+'2004A Academic '!BU17+'2004A Academic '!BZ17+'2004A Academic '!CE17+'2004A Academic '!CJ17+'2004A Academic '!CO17+'2004A Academic '!CT17+'2004A Academic '!CY17+'2004A Academic '!DD17+'2004A Academic '!DI17+'2004A Academic '!DN17+'2004A Academic '!DS17+'2004A Academic '!DX17+'2004A Academic '!EC17+'2004A Academic '!EH17+'2004A Academic '!EM17</f>
        <v>0</v>
      </c>
      <c r="U17" s="29">
        <f>'2004A Academic '!I17+'2004A Academic '!N17+'2004A Academic '!S17+'2004A Academic '!X17+'2004A Academic '!AC17+'2004A Academic '!AH17+'2004A Academic '!AM17+'2004A Academic '!AR17+'2004A Academic '!AW17+'2004A Academic '!BB17+'2004A Academic '!BG17+'2004A Academic '!BL17+'2004A Academic '!BQ17+'2004A Academic '!BV17+'2004A Academic '!CA17+'2004A Academic '!CF17+'2004A Academic '!CK17+'2004A Academic '!CP17+'2004A Academic '!CU17+'2004A Academic '!CZ17+'2004A Academic '!DE17+'2004A Academic '!DJ17+'2004A Academic '!DO17+'2004A Academic '!DT17+'2004A Academic '!DY17+'2004A Academic '!ED17+'2004A Academic '!EI17+'2004A Academic '!EN17</f>
        <v>0</v>
      </c>
      <c r="V17" s="29">
        <f t="shared" si="6"/>
        <v>0</v>
      </c>
      <c r="W17" s="29">
        <f>'2004A Academic '!K17+'2004A Academic '!P17+'2004A Academic '!U17+'2004A Academic '!Z17+'2004A Academic '!AE17+'2004A Academic '!AJ17+'2004A Academic '!AO17+'2004A Academic '!AT17+'2004A Academic '!AY17+'2004A Academic '!BD17+'2004A Academic '!BI17+'2004A Academic '!BN17+'2004A Academic '!BS17+'2004A Academic '!BX17+'2004A Academic '!CC17+'2004A Academic '!CH17+'2004A Academic '!CM17+'2004A Academic '!CR17+'2004A Academic '!CW17+'2004A Academic '!DB17+'2004A Academic '!DG17+'2004A Academic '!DL17+'2004A Academic '!DQ17+'2004A Academic '!DV17+'2004A Academic '!EA17+'2004A Academic '!EF17+'2004A Academic '!EK17+'2004A Academic '!EP17</f>
        <v>0</v>
      </c>
      <c r="Y17" s="14">
        <f t="shared" si="59"/>
        <v>0</v>
      </c>
      <c r="Z17" s="21">
        <f t="shared" si="7"/>
        <v>0</v>
      </c>
      <c r="AA17" s="14">
        <f t="shared" si="8"/>
        <v>0</v>
      </c>
      <c r="AB17" s="14">
        <f t="shared" si="9"/>
        <v>0</v>
      </c>
      <c r="AD17" s="29">
        <f t="shared" si="60"/>
        <v>0</v>
      </c>
      <c r="AE17" s="21">
        <f t="shared" si="10"/>
        <v>0</v>
      </c>
      <c r="AF17" s="29">
        <f t="shared" si="11"/>
        <v>0</v>
      </c>
      <c r="AG17" s="29">
        <f t="shared" si="12"/>
        <v>0</v>
      </c>
      <c r="AI17" s="29">
        <f t="shared" si="61"/>
        <v>0</v>
      </c>
      <c r="AJ17" s="29">
        <f t="shared" si="13"/>
        <v>0</v>
      </c>
      <c r="AK17" s="14">
        <f t="shared" si="14"/>
        <v>0</v>
      </c>
      <c r="AL17" s="29">
        <f t="shared" si="15"/>
        <v>0</v>
      </c>
      <c r="AN17" s="29">
        <f t="shared" si="62"/>
        <v>0</v>
      </c>
      <c r="AO17" s="29">
        <f t="shared" si="16"/>
        <v>0</v>
      </c>
      <c r="AP17" s="14">
        <f t="shared" si="17"/>
        <v>0</v>
      </c>
      <c r="AQ17" s="29">
        <f t="shared" si="18"/>
        <v>0</v>
      </c>
      <c r="AS17" s="39">
        <f t="shared" si="63"/>
        <v>0</v>
      </c>
      <c r="AT17" s="39">
        <f t="shared" si="19"/>
        <v>0</v>
      </c>
      <c r="AU17" s="3">
        <f t="shared" si="20"/>
        <v>0</v>
      </c>
      <c r="AV17" s="29">
        <f t="shared" si="21"/>
        <v>0</v>
      </c>
      <c r="AW17" s="14"/>
      <c r="AX17" s="29">
        <f t="shared" si="64"/>
        <v>0</v>
      </c>
      <c r="AY17" s="29">
        <f t="shared" si="22"/>
        <v>0</v>
      </c>
      <c r="AZ17" s="14">
        <f t="shared" si="23"/>
        <v>0</v>
      </c>
      <c r="BA17" s="29">
        <f t="shared" si="24"/>
        <v>0</v>
      </c>
      <c r="BB17" s="14"/>
      <c r="BC17" s="29">
        <f t="shared" si="65"/>
        <v>0</v>
      </c>
      <c r="BD17" s="29">
        <f t="shared" si="25"/>
        <v>0</v>
      </c>
      <c r="BE17" s="14">
        <f t="shared" si="26"/>
        <v>0</v>
      </c>
      <c r="BF17" s="29">
        <f t="shared" si="27"/>
        <v>0</v>
      </c>
      <c r="BG17" s="14"/>
      <c r="BH17" s="29">
        <f t="shared" si="66"/>
        <v>0</v>
      </c>
      <c r="BI17" s="29">
        <f t="shared" si="28"/>
        <v>0</v>
      </c>
      <c r="BJ17" s="14">
        <f t="shared" si="29"/>
        <v>0</v>
      </c>
      <c r="BK17" s="29">
        <f t="shared" si="30"/>
        <v>0</v>
      </c>
      <c r="BL17" s="14"/>
      <c r="BM17" s="29">
        <f t="shared" si="67"/>
        <v>0</v>
      </c>
      <c r="BN17" s="29">
        <f t="shared" si="31"/>
        <v>0</v>
      </c>
      <c r="BO17" s="14">
        <f t="shared" si="32"/>
        <v>0</v>
      </c>
      <c r="BP17" s="29">
        <f t="shared" si="33"/>
        <v>0</v>
      </c>
      <c r="BQ17" s="14"/>
      <c r="BR17" s="29">
        <f t="shared" si="68"/>
        <v>0</v>
      </c>
      <c r="BS17" s="29">
        <f t="shared" si="34"/>
        <v>0</v>
      </c>
      <c r="BT17" s="14">
        <f t="shared" si="35"/>
        <v>0</v>
      </c>
      <c r="BU17" s="29">
        <f t="shared" si="36"/>
        <v>0</v>
      </c>
      <c r="BV17" s="14"/>
      <c r="BW17" s="29">
        <f t="shared" si="69"/>
        <v>0</v>
      </c>
      <c r="BX17" s="29">
        <f t="shared" si="37"/>
        <v>0</v>
      </c>
      <c r="BY17" s="14">
        <f t="shared" si="38"/>
        <v>0</v>
      </c>
      <c r="BZ17" s="29">
        <f t="shared" si="39"/>
        <v>0</v>
      </c>
      <c r="CA17" s="14"/>
      <c r="CB17" s="29">
        <f t="shared" si="70"/>
        <v>0</v>
      </c>
      <c r="CC17" s="29">
        <f t="shared" si="40"/>
        <v>0</v>
      </c>
      <c r="CD17" s="14">
        <f t="shared" si="41"/>
        <v>0</v>
      </c>
      <c r="CE17" s="29">
        <f t="shared" si="42"/>
        <v>0</v>
      </c>
      <c r="CF17" s="14"/>
      <c r="CG17" s="29">
        <f t="shared" si="71"/>
        <v>0</v>
      </c>
      <c r="CH17" s="29">
        <f t="shared" si="43"/>
        <v>0</v>
      </c>
      <c r="CI17" s="14">
        <f t="shared" si="44"/>
        <v>0</v>
      </c>
      <c r="CJ17" s="29">
        <f t="shared" si="45"/>
        <v>0</v>
      </c>
      <c r="CK17" s="14"/>
      <c r="CL17" s="29">
        <f t="shared" si="72"/>
        <v>0</v>
      </c>
      <c r="CM17" s="29">
        <f t="shared" si="46"/>
        <v>0</v>
      </c>
      <c r="CN17" s="14">
        <f t="shared" si="47"/>
        <v>0</v>
      </c>
      <c r="CO17" s="29">
        <f t="shared" si="48"/>
        <v>0</v>
      </c>
      <c r="CP17" s="14"/>
      <c r="CQ17" s="29">
        <f t="shared" si="73"/>
        <v>0</v>
      </c>
      <c r="CR17" s="29">
        <f t="shared" si="49"/>
        <v>0</v>
      </c>
      <c r="CS17" s="14">
        <f t="shared" si="50"/>
        <v>0</v>
      </c>
      <c r="CT17" s="29">
        <f t="shared" si="51"/>
        <v>0</v>
      </c>
      <c r="CU17" s="14"/>
      <c r="CV17" s="29">
        <f t="shared" si="74"/>
        <v>0</v>
      </c>
      <c r="CW17" s="29">
        <f t="shared" si="52"/>
        <v>0</v>
      </c>
      <c r="CX17" s="14">
        <f t="shared" si="53"/>
        <v>0</v>
      </c>
      <c r="CY17" s="29">
        <f t="shared" si="54"/>
        <v>0</v>
      </c>
      <c r="CZ17" s="14"/>
      <c r="DA17" s="29">
        <f t="shared" si="75"/>
        <v>0</v>
      </c>
      <c r="DB17" s="29">
        <f t="shared" si="55"/>
        <v>0</v>
      </c>
      <c r="DC17" s="14">
        <f t="shared" si="56"/>
        <v>0</v>
      </c>
      <c r="DD17" s="29">
        <f t="shared" si="57"/>
        <v>0</v>
      </c>
      <c r="DE17" s="14"/>
      <c r="DF17" s="14"/>
      <c r="DG17" s="14"/>
      <c r="DH17" s="14">
        <f t="shared" si="58"/>
        <v>0</v>
      </c>
      <c r="DI17" s="14"/>
    </row>
    <row r="18" spans="1:113" ht="12">
      <c r="A18" s="2">
        <v>43009</v>
      </c>
      <c r="E18" s="15">
        <f t="shared" si="0"/>
        <v>0</v>
      </c>
      <c r="I18" s="15"/>
      <c r="J18" s="15"/>
      <c r="K18" s="15"/>
      <c r="L18" s="15"/>
      <c r="M18" s="15"/>
      <c r="O18" s="15"/>
      <c r="P18" s="15">
        <f t="shared" si="3"/>
        <v>0</v>
      </c>
      <c r="Q18" s="15">
        <f t="shared" si="4"/>
        <v>0</v>
      </c>
      <c r="R18" s="15">
        <f t="shared" si="5"/>
        <v>0</v>
      </c>
      <c r="T18" s="29"/>
      <c r="U18" s="29">
        <f>'2004A Academic '!I18+'2004A Academic '!N18+'2004A Academic '!S18+'2004A Academic '!X18+'2004A Academic '!AC18+'2004A Academic '!AH18+'2004A Academic '!AM18+'2004A Academic '!AR18+'2004A Academic '!AW18+'2004A Academic '!BB18+'2004A Academic '!BG18+'2004A Academic '!BL18+'2004A Academic '!BQ18+'2004A Academic '!BV18+'2004A Academic '!CA18+'2004A Academic '!CF18+'2004A Academic '!CK18+'2004A Academic '!CP18+'2004A Academic '!CU18+'2004A Academic '!CZ18+'2004A Academic '!DE18+'2004A Academic '!DJ18+'2004A Academic '!DO18+'2004A Academic '!DT18+'2004A Academic '!DY18+'2004A Academic '!ED18+'2004A Academic '!EI18+'2004A Academic '!EN18</f>
        <v>0</v>
      </c>
      <c r="V18" s="29">
        <f t="shared" si="6"/>
        <v>0</v>
      </c>
      <c r="W18" s="29">
        <f>'2004A Academic '!K18+'2004A Academic '!P18+'2004A Academic '!U18+'2004A Academic '!Z18+'2004A Academic '!AE18+'2004A Academic '!AJ18+'2004A Academic '!AO18+'2004A Academic '!AT18+'2004A Academic '!AY18+'2004A Academic '!BD18+'2004A Academic '!BI18+'2004A Academic '!BN18+'2004A Academic '!BS18+'2004A Academic '!BX18+'2004A Academic '!CC18+'2004A Academic '!CH18+'2004A Academic '!CM18+'2004A Academic '!CR18+'2004A Academic '!CW18+'2004A Academic '!DB18+'2004A Academic '!DG18+'2004A Academic '!DL18+'2004A Academic '!DQ18+'2004A Academic '!DV18+'2004A Academic '!EA18+'2004A Academic '!EF18+'2004A Academic '!EK18+'2004A Academic '!EP18</f>
        <v>0</v>
      </c>
      <c r="Y18" s="14"/>
      <c r="Z18" s="21">
        <f t="shared" si="7"/>
        <v>0</v>
      </c>
      <c r="AA18" s="14">
        <f t="shared" si="8"/>
        <v>0</v>
      </c>
      <c r="AB18" s="14">
        <f t="shared" si="9"/>
        <v>0</v>
      </c>
      <c r="AD18" s="29"/>
      <c r="AE18" s="21">
        <f t="shared" si="10"/>
        <v>0</v>
      </c>
      <c r="AF18" s="29">
        <f t="shared" si="11"/>
        <v>0</v>
      </c>
      <c r="AG18" s="29">
        <f t="shared" si="12"/>
        <v>0</v>
      </c>
      <c r="AI18" s="29"/>
      <c r="AJ18" s="29">
        <f t="shared" si="13"/>
        <v>0</v>
      </c>
      <c r="AK18" s="14">
        <f t="shared" si="14"/>
        <v>0</v>
      </c>
      <c r="AL18" s="29">
        <f t="shared" si="15"/>
        <v>0</v>
      </c>
      <c r="AN18" s="29"/>
      <c r="AO18" s="29">
        <f t="shared" si="16"/>
        <v>0</v>
      </c>
      <c r="AP18" s="14">
        <f t="shared" si="17"/>
        <v>0</v>
      </c>
      <c r="AQ18" s="29">
        <f t="shared" si="18"/>
        <v>0</v>
      </c>
      <c r="AS18" s="39"/>
      <c r="AT18" s="39">
        <f t="shared" si="19"/>
        <v>0</v>
      </c>
      <c r="AU18" s="3">
        <f t="shared" si="20"/>
        <v>0</v>
      </c>
      <c r="AV18" s="29">
        <f t="shared" si="21"/>
        <v>0</v>
      </c>
      <c r="AW18" s="14"/>
      <c r="AX18" s="29"/>
      <c r="AY18" s="29">
        <f t="shared" si="22"/>
        <v>0</v>
      </c>
      <c r="AZ18" s="14">
        <f t="shared" si="23"/>
        <v>0</v>
      </c>
      <c r="BA18" s="29">
        <f t="shared" si="24"/>
        <v>0</v>
      </c>
      <c r="BB18" s="14"/>
      <c r="BC18" s="29"/>
      <c r="BD18" s="29">
        <f t="shared" si="25"/>
        <v>0</v>
      </c>
      <c r="BE18" s="14">
        <f t="shared" si="26"/>
        <v>0</v>
      </c>
      <c r="BF18" s="29">
        <f t="shared" si="27"/>
        <v>0</v>
      </c>
      <c r="BG18" s="14"/>
      <c r="BH18" s="29"/>
      <c r="BI18" s="29">
        <f t="shared" si="28"/>
        <v>0</v>
      </c>
      <c r="BJ18" s="14">
        <f t="shared" si="29"/>
        <v>0</v>
      </c>
      <c r="BK18" s="29">
        <f t="shared" si="30"/>
        <v>0</v>
      </c>
      <c r="BL18" s="14"/>
      <c r="BM18" s="29"/>
      <c r="BN18" s="29">
        <f t="shared" si="31"/>
        <v>0</v>
      </c>
      <c r="BO18" s="14">
        <f t="shared" si="32"/>
        <v>0</v>
      </c>
      <c r="BP18" s="29">
        <f t="shared" si="33"/>
        <v>0</v>
      </c>
      <c r="BQ18" s="14"/>
      <c r="BR18" s="29"/>
      <c r="BS18" s="29">
        <f t="shared" si="34"/>
        <v>0</v>
      </c>
      <c r="BT18" s="14">
        <f t="shared" si="35"/>
        <v>0</v>
      </c>
      <c r="BU18" s="29">
        <f t="shared" si="36"/>
        <v>0</v>
      </c>
      <c r="BV18" s="14"/>
      <c r="BW18" s="29"/>
      <c r="BX18" s="29">
        <f t="shared" si="37"/>
        <v>0</v>
      </c>
      <c r="BY18" s="14">
        <f t="shared" si="38"/>
        <v>0</v>
      </c>
      <c r="BZ18" s="29">
        <f t="shared" si="39"/>
        <v>0</v>
      </c>
      <c r="CA18" s="14"/>
      <c r="CB18" s="29"/>
      <c r="CC18" s="29">
        <f t="shared" si="40"/>
        <v>0</v>
      </c>
      <c r="CD18" s="14">
        <f t="shared" si="41"/>
        <v>0</v>
      </c>
      <c r="CE18" s="29">
        <f t="shared" si="42"/>
        <v>0</v>
      </c>
      <c r="CF18" s="14"/>
      <c r="CG18" s="29"/>
      <c r="CH18" s="29">
        <f t="shared" si="43"/>
        <v>0</v>
      </c>
      <c r="CI18" s="14">
        <f t="shared" si="44"/>
        <v>0</v>
      </c>
      <c r="CJ18" s="29">
        <f t="shared" si="45"/>
        <v>0</v>
      </c>
      <c r="CK18" s="14"/>
      <c r="CL18" s="29"/>
      <c r="CM18" s="29">
        <f t="shared" si="46"/>
        <v>0</v>
      </c>
      <c r="CN18" s="14">
        <f t="shared" si="47"/>
        <v>0</v>
      </c>
      <c r="CO18" s="29">
        <f t="shared" si="48"/>
        <v>0</v>
      </c>
      <c r="CP18" s="14"/>
      <c r="CQ18" s="29"/>
      <c r="CR18" s="29">
        <f t="shared" si="49"/>
        <v>0</v>
      </c>
      <c r="CS18" s="14">
        <f t="shared" si="50"/>
        <v>0</v>
      </c>
      <c r="CT18" s="29">
        <f t="shared" si="51"/>
        <v>0</v>
      </c>
      <c r="CU18" s="14"/>
      <c r="CV18" s="29"/>
      <c r="CW18" s="29">
        <f t="shared" si="52"/>
        <v>0</v>
      </c>
      <c r="CX18" s="14">
        <f t="shared" si="53"/>
        <v>0</v>
      </c>
      <c r="CY18" s="29">
        <f t="shared" si="54"/>
        <v>0</v>
      </c>
      <c r="CZ18" s="14"/>
      <c r="DA18" s="29"/>
      <c r="DB18" s="29">
        <f t="shared" si="55"/>
        <v>0</v>
      </c>
      <c r="DC18" s="14">
        <f t="shared" si="56"/>
        <v>0</v>
      </c>
      <c r="DD18" s="29">
        <f t="shared" si="57"/>
        <v>0</v>
      </c>
      <c r="DE18" s="14"/>
      <c r="DF18" s="14"/>
      <c r="DG18" s="14"/>
      <c r="DH18" s="14">
        <f t="shared" si="58"/>
        <v>0</v>
      </c>
      <c r="DI18" s="14"/>
    </row>
    <row r="19" spans="1:113" ht="12">
      <c r="A19" s="30">
        <v>43191</v>
      </c>
      <c r="E19" s="15">
        <f t="shared" si="0"/>
        <v>0</v>
      </c>
      <c r="I19" s="15"/>
      <c r="J19" s="15"/>
      <c r="K19" s="15"/>
      <c r="L19" s="15"/>
      <c r="M19" s="15"/>
      <c r="O19" s="15"/>
      <c r="P19" s="15">
        <f t="shared" si="3"/>
        <v>0</v>
      </c>
      <c r="Q19" s="15">
        <f t="shared" si="4"/>
        <v>0</v>
      </c>
      <c r="R19" s="15">
        <f t="shared" si="5"/>
        <v>0</v>
      </c>
      <c r="T19" s="29">
        <f>'2004A Academic '!H19+'2004A Academic '!M19+'2004A Academic '!R19+'2004A Academic '!W19+'2004A Academic '!AB19+'2004A Academic '!AG19+'2004A Academic '!AL19+'2004A Academic '!AQ19+'2004A Academic '!AV19+'2004A Academic '!BA19+'2004A Academic '!BF19+'2004A Academic '!BK19+'2004A Academic '!BP19+'2004A Academic '!BU19+'2004A Academic '!BZ19+'2004A Academic '!CE19+'2004A Academic '!CJ19+'2004A Academic '!CO19+'2004A Academic '!CT19+'2004A Academic '!CY19+'2004A Academic '!DD19+'2004A Academic '!DI19+'2004A Academic '!DN19+'2004A Academic '!DS19+'2004A Academic '!DX19+'2004A Academic '!EC19+'2004A Academic '!EH19+'2004A Academic '!EM19</f>
        <v>0</v>
      </c>
      <c r="U19" s="29">
        <f>'2004A Academic '!I19+'2004A Academic '!N19+'2004A Academic '!S19+'2004A Academic '!X19+'2004A Academic '!AC19+'2004A Academic '!AH19+'2004A Academic '!AM19+'2004A Academic '!AR19+'2004A Academic '!AW19+'2004A Academic '!BB19+'2004A Academic '!BG19+'2004A Academic '!BL19+'2004A Academic '!BQ19+'2004A Academic '!BV19+'2004A Academic '!CA19+'2004A Academic '!CF19+'2004A Academic '!CK19+'2004A Academic '!CP19+'2004A Academic '!CU19+'2004A Academic '!CZ19+'2004A Academic '!DE19+'2004A Academic '!DJ19+'2004A Academic '!DO19+'2004A Academic '!DT19+'2004A Academic '!DY19+'2004A Academic '!ED19+'2004A Academic '!EI19+'2004A Academic '!EN19</f>
        <v>0</v>
      </c>
      <c r="V19" s="29">
        <f t="shared" si="6"/>
        <v>0</v>
      </c>
      <c r="W19" s="29">
        <f>'2004A Academic '!K19+'2004A Academic '!P19+'2004A Academic '!U19+'2004A Academic '!Z19+'2004A Academic '!AE19+'2004A Academic '!AJ19+'2004A Academic '!AO19+'2004A Academic '!AT19+'2004A Academic '!AY19+'2004A Academic '!BD19+'2004A Academic '!BI19+'2004A Academic '!BN19+'2004A Academic '!BS19+'2004A Academic '!BX19+'2004A Academic '!CC19+'2004A Academic '!CH19+'2004A Academic '!CM19+'2004A Academic '!CR19+'2004A Academic '!CW19+'2004A Academic '!DB19+'2004A Academic '!DG19+'2004A Academic '!DL19+'2004A Academic '!DQ19+'2004A Academic '!DV19+'2004A Academic '!EA19+'2004A Academic '!EF19+'2004A Academic '!EK19+'2004A Academic '!EP19</f>
        <v>0</v>
      </c>
      <c r="Y19" s="14">
        <f t="shared" si="59"/>
        <v>0</v>
      </c>
      <c r="Z19" s="21">
        <f t="shared" si="7"/>
        <v>0</v>
      </c>
      <c r="AA19" s="14">
        <f t="shared" si="8"/>
        <v>0</v>
      </c>
      <c r="AB19" s="14">
        <f t="shared" si="9"/>
        <v>0</v>
      </c>
      <c r="AD19" s="29">
        <f t="shared" si="60"/>
        <v>0</v>
      </c>
      <c r="AE19" s="21">
        <f t="shared" si="10"/>
        <v>0</v>
      </c>
      <c r="AF19" s="29">
        <f t="shared" si="11"/>
        <v>0</v>
      </c>
      <c r="AG19" s="29">
        <f t="shared" si="12"/>
        <v>0</v>
      </c>
      <c r="AI19" s="29">
        <f t="shared" si="61"/>
        <v>0</v>
      </c>
      <c r="AJ19" s="29">
        <f t="shared" si="13"/>
        <v>0</v>
      </c>
      <c r="AK19" s="14">
        <f t="shared" si="14"/>
        <v>0</v>
      </c>
      <c r="AL19" s="29">
        <f t="shared" si="15"/>
        <v>0</v>
      </c>
      <c r="AN19" s="29">
        <f t="shared" si="62"/>
        <v>0</v>
      </c>
      <c r="AO19" s="29">
        <f t="shared" si="16"/>
        <v>0</v>
      </c>
      <c r="AP19" s="14">
        <f t="shared" si="17"/>
        <v>0</v>
      </c>
      <c r="AQ19" s="29">
        <f t="shared" si="18"/>
        <v>0</v>
      </c>
      <c r="AS19" s="39">
        <f t="shared" si="63"/>
        <v>0</v>
      </c>
      <c r="AT19" s="39">
        <f t="shared" si="19"/>
        <v>0</v>
      </c>
      <c r="AU19" s="3">
        <f t="shared" si="20"/>
        <v>0</v>
      </c>
      <c r="AV19" s="29">
        <f t="shared" si="21"/>
        <v>0</v>
      </c>
      <c r="AW19" s="14"/>
      <c r="AX19" s="29">
        <f t="shared" si="64"/>
        <v>0</v>
      </c>
      <c r="AY19" s="29">
        <f t="shared" si="22"/>
        <v>0</v>
      </c>
      <c r="AZ19" s="14">
        <f t="shared" si="23"/>
        <v>0</v>
      </c>
      <c r="BA19" s="29">
        <f t="shared" si="24"/>
        <v>0</v>
      </c>
      <c r="BB19" s="14"/>
      <c r="BC19" s="29">
        <f t="shared" si="65"/>
        <v>0</v>
      </c>
      <c r="BD19" s="29">
        <f t="shared" si="25"/>
        <v>0</v>
      </c>
      <c r="BE19" s="14">
        <f t="shared" si="26"/>
        <v>0</v>
      </c>
      <c r="BF19" s="29">
        <f t="shared" si="27"/>
        <v>0</v>
      </c>
      <c r="BG19" s="14"/>
      <c r="BH19" s="29">
        <f t="shared" si="66"/>
        <v>0</v>
      </c>
      <c r="BI19" s="29">
        <f t="shared" si="28"/>
        <v>0</v>
      </c>
      <c r="BJ19" s="14">
        <f t="shared" si="29"/>
        <v>0</v>
      </c>
      <c r="BK19" s="29">
        <f t="shared" si="30"/>
        <v>0</v>
      </c>
      <c r="BL19" s="14"/>
      <c r="BM19" s="29">
        <f t="shared" si="67"/>
        <v>0</v>
      </c>
      <c r="BN19" s="29">
        <f t="shared" si="31"/>
        <v>0</v>
      </c>
      <c r="BO19" s="14">
        <f t="shared" si="32"/>
        <v>0</v>
      </c>
      <c r="BP19" s="29">
        <f t="shared" si="33"/>
        <v>0</v>
      </c>
      <c r="BQ19" s="14"/>
      <c r="BR19" s="29">
        <f t="shared" si="68"/>
        <v>0</v>
      </c>
      <c r="BS19" s="29">
        <f t="shared" si="34"/>
        <v>0</v>
      </c>
      <c r="BT19" s="14">
        <f t="shared" si="35"/>
        <v>0</v>
      </c>
      <c r="BU19" s="29">
        <f t="shared" si="36"/>
        <v>0</v>
      </c>
      <c r="BV19" s="14"/>
      <c r="BW19" s="29">
        <f t="shared" si="69"/>
        <v>0</v>
      </c>
      <c r="BX19" s="29">
        <f t="shared" si="37"/>
        <v>0</v>
      </c>
      <c r="BY19" s="14">
        <f t="shared" si="38"/>
        <v>0</v>
      </c>
      <c r="BZ19" s="29">
        <f t="shared" si="39"/>
        <v>0</v>
      </c>
      <c r="CA19" s="14"/>
      <c r="CB19" s="29">
        <f t="shared" si="70"/>
        <v>0</v>
      </c>
      <c r="CC19" s="29">
        <f t="shared" si="40"/>
        <v>0</v>
      </c>
      <c r="CD19" s="14">
        <f t="shared" si="41"/>
        <v>0</v>
      </c>
      <c r="CE19" s="29">
        <f t="shared" si="42"/>
        <v>0</v>
      </c>
      <c r="CF19" s="14"/>
      <c r="CG19" s="29">
        <f t="shared" si="71"/>
        <v>0</v>
      </c>
      <c r="CH19" s="29">
        <f t="shared" si="43"/>
        <v>0</v>
      </c>
      <c r="CI19" s="14">
        <f t="shared" si="44"/>
        <v>0</v>
      </c>
      <c r="CJ19" s="29">
        <f t="shared" si="45"/>
        <v>0</v>
      </c>
      <c r="CK19" s="14"/>
      <c r="CL19" s="29">
        <f t="shared" si="72"/>
        <v>0</v>
      </c>
      <c r="CM19" s="29">
        <f t="shared" si="46"/>
        <v>0</v>
      </c>
      <c r="CN19" s="14">
        <f t="shared" si="47"/>
        <v>0</v>
      </c>
      <c r="CO19" s="29">
        <f t="shared" si="48"/>
        <v>0</v>
      </c>
      <c r="CP19" s="14"/>
      <c r="CQ19" s="29">
        <f t="shared" si="73"/>
        <v>0</v>
      </c>
      <c r="CR19" s="29">
        <f t="shared" si="49"/>
        <v>0</v>
      </c>
      <c r="CS19" s="14">
        <f t="shared" si="50"/>
        <v>0</v>
      </c>
      <c r="CT19" s="29">
        <f t="shared" si="51"/>
        <v>0</v>
      </c>
      <c r="CU19" s="14"/>
      <c r="CV19" s="29">
        <f t="shared" si="74"/>
        <v>0</v>
      </c>
      <c r="CW19" s="29">
        <f t="shared" si="52"/>
        <v>0</v>
      </c>
      <c r="CX19" s="14">
        <f t="shared" si="53"/>
        <v>0</v>
      </c>
      <c r="CY19" s="29">
        <f t="shared" si="54"/>
        <v>0</v>
      </c>
      <c r="CZ19" s="14"/>
      <c r="DA19" s="29">
        <f t="shared" si="75"/>
        <v>0</v>
      </c>
      <c r="DB19" s="29">
        <f t="shared" si="55"/>
        <v>0</v>
      </c>
      <c r="DC19" s="14">
        <f t="shared" si="56"/>
        <v>0</v>
      </c>
      <c r="DD19" s="29">
        <f t="shared" si="57"/>
        <v>0</v>
      </c>
      <c r="DE19" s="14"/>
      <c r="DF19" s="14"/>
      <c r="DG19" s="14"/>
      <c r="DH19" s="14">
        <f t="shared" si="58"/>
        <v>0</v>
      </c>
      <c r="DI19" s="14"/>
    </row>
    <row r="20" spans="1:113" ht="12">
      <c r="A20" s="30">
        <v>43374</v>
      </c>
      <c r="E20" s="15">
        <f t="shared" si="0"/>
        <v>0</v>
      </c>
      <c r="I20" s="15"/>
      <c r="J20" s="15"/>
      <c r="K20" s="15"/>
      <c r="L20" s="15"/>
      <c r="M20" s="15"/>
      <c r="O20" s="15"/>
      <c r="P20" s="15">
        <f t="shared" si="3"/>
        <v>0</v>
      </c>
      <c r="Q20" s="15">
        <f t="shared" si="4"/>
        <v>0</v>
      </c>
      <c r="R20" s="15">
        <f t="shared" si="5"/>
        <v>0</v>
      </c>
      <c r="T20" s="29"/>
      <c r="U20" s="29">
        <f>'2004A Academic '!I20+'2004A Academic '!N20+'2004A Academic '!S20+'2004A Academic '!X20+'2004A Academic '!AC20+'2004A Academic '!AH20+'2004A Academic '!AM20+'2004A Academic '!AR20+'2004A Academic '!AW20+'2004A Academic '!BB20+'2004A Academic '!BG20+'2004A Academic '!BL20+'2004A Academic '!BQ20+'2004A Academic '!BV20+'2004A Academic '!CA20+'2004A Academic '!CF20+'2004A Academic '!CK20+'2004A Academic '!CP20+'2004A Academic '!CU20+'2004A Academic '!CZ20+'2004A Academic '!DE20+'2004A Academic '!DJ20+'2004A Academic '!DO20+'2004A Academic '!DT20+'2004A Academic '!DY20+'2004A Academic '!ED20+'2004A Academic '!EI20+'2004A Academic '!EN20</f>
        <v>0</v>
      </c>
      <c r="V20" s="29">
        <f t="shared" si="6"/>
        <v>0</v>
      </c>
      <c r="W20" s="29">
        <f>'2004A Academic '!K20+'2004A Academic '!P20+'2004A Academic '!U20+'2004A Academic '!Z20+'2004A Academic '!AE20+'2004A Academic '!AJ20+'2004A Academic '!AO20+'2004A Academic '!AT20+'2004A Academic '!AY20+'2004A Academic '!BD20+'2004A Academic '!BI20+'2004A Academic '!BN20+'2004A Academic '!BS20+'2004A Academic '!BX20+'2004A Academic '!CC20+'2004A Academic '!CH20+'2004A Academic '!CM20+'2004A Academic '!CR20+'2004A Academic '!CW20+'2004A Academic '!DB20+'2004A Academic '!DG20+'2004A Academic '!DL20+'2004A Academic '!DQ20+'2004A Academic '!DV20+'2004A Academic '!EA20+'2004A Academic '!EF20+'2004A Academic '!EK20+'2004A Academic '!EP20</f>
        <v>0</v>
      </c>
      <c r="Y20" s="14"/>
      <c r="Z20" s="21">
        <f t="shared" si="7"/>
        <v>0</v>
      </c>
      <c r="AA20" s="14">
        <f t="shared" si="8"/>
        <v>0</v>
      </c>
      <c r="AB20" s="14">
        <f t="shared" si="9"/>
        <v>0</v>
      </c>
      <c r="AD20" s="29"/>
      <c r="AE20" s="21">
        <f t="shared" si="10"/>
        <v>0</v>
      </c>
      <c r="AF20" s="29">
        <f t="shared" si="11"/>
        <v>0</v>
      </c>
      <c r="AG20" s="29">
        <f t="shared" si="12"/>
        <v>0</v>
      </c>
      <c r="AI20" s="29"/>
      <c r="AJ20" s="29">
        <f t="shared" si="13"/>
        <v>0</v>
      </c>
      <c r="AK20" s="14">
        <f t="shared" si="14"/>
        <v>0</v>
      </c>
      <c r="AL20" s="29">
        <f t="shared" si="15"/>
        <v>0</v>
      </c>
      <c r="AN20" s="29"/>
      <c r="AO20" s="29">
        <f t="shared" si="16"/>
        <v>0</v>
      </c>
      <c r="AP20" s="14">
        <f t="shared" si="17"/>
        <v>0</v>
      </c>
      <c r="AQ20" s="29">
        <f t="shared" si="18"/>
        <v>0</v>
      </c>
      <c r="AS20" s="39"/>
      <c r="AT20" s="39">
        <f t="shared" si="19"/>
        <v>0</v>
      </c>
      <c r="AU20" s="3">
        <f t="shared" si="20"/>
        <v>0</v>
      </c>
      <c r="AV20" s="29">
        <f t="shared" si="21"/>
        <v>0</v>
      </c>
      <c r="AW20" s="14"/>
      <c r="AX20" s="29"/>
      <c r="AY20" s="29">
        <f t="shared" si="22"/>
        <v>0</v>
      </c>
      <c r="AZ20" s="14">
        <f t="shared" si="23"/>
        <v>0</v>
      </c>
      <c r="BA20" s="29">
        <f t="shared" si="24"/>
        <v>0</v>
      </c>
      <c r="BB20" s="14"/>
      <c r="BC20" s="29"/>
      <c r="BD20" s="29">
        <f t="shared" si="25"/>
        <v>0</v>
      </c>
      <c r="BE20" s="14">
        <f t="shared" si="26"/>
        <v>0</v>
      </c>
      <c r="BF20" s="29">
        <f t="shared" si="27"/>
        <v>0</v>
      </c>
      <c r="BG20" s="14"/>
      <c r="BH20" s="29"/>
      <c r="BI20" s="29">
        <f t="shared" si="28"/>
        <v>0</v>
      </c>
      <c r="BJ20" s="14">
        <f t="shared" si="29"/>
        <v>0</v>
      </c>
      <c r="BK20" s="29">
        <f t="shared" si="30"/>
        <v>0</v>
      </c>
      <c r="BL20" s="14"/>
      <c r="BM20" s="29"/>
      <c r="BN20" s="29">
        <f t="shared" si="31"/>
        <v>0</v>
      </c>
      <c r="BO20" s="14">
        <f t="shared" si="32"/>
        <v>0</v>
      </c>
      <c r="BP20" s="29">
        <f t="shared" si="33"/>
        <v>0</v>
      </c>
      <c r="BQ20" s="14"/>
      <c r="BR20" s="29"/>
      <c r="BS20" s="29">
        <f t="shared" si="34"/>
        <v>0</v>
      </c>
      <c r="BT20" s="14">
        <f t="shared" si="35"/>
        <v>0</v>
      </c>
      <c r="BU20" s="29">
        <f t="shared" si="36"/>
        <v>0</v>
      </c>
      <c r="BV20" s="14"/>
      <c r="BW20" s="29"/>
      <c r="BX20" s="29">
        <f t="shared" si="37"/>
        <v>0</v>
      </c>
      <c r="BY20" s="14">
        <f t="shared" si="38"/>
        <v>0</v>
      </c>
      <c r="BZ20" s="29">
        <f t="shared" si="39"/>
        <v>0</v>
      </c>
      <c r="CA20" s="14"/>
      <c r="CB20" s="29"/>
      <c r="CC20" s="29">
        <f t="shared" si="40"/>
        <v>0</v>
      </c>
      <c r="CD20" s="14">
        <f t="shared" si="41"/>
        <v>0</v>
      </c>
      <c r="CE20" s="29">
        <f t="shared" si="42"/>
        <v>0</v>
      </c>
      <c r="CF20" s="14"/>
      <c r="CG20" s="29"/>
      <c r="CH20" s="29">
        <f t="shared" si="43"/>
        <v>0</v>
      </c>
      <c r="CI20" s="14">
        <f t="shared" si="44"/>
        <v>0</v>
      </c>
      <c r="CJ20" s="29">
        <f t="shared" si="45"/>
        <v>0</v>
      </c>
      <c r="CK20" s="14"/>
      <c r="CL20" s="29"/>
      <c r="CM20" s="29">
        <f t="shared" si="46"/>
        <v>0</v>
      </c>
      <c r="CN20" s="14">
        <f t="shared" si="47"/>
        <v>0</v>
      </c>
      <c r="CO20" s="29">
        <f t="shared" si="48"/>
        <v>0</v>
      </c>
      <c r="CP20" s="14"/>
      <c r="CQ20" s="29"/>
      <c r="CR20" s="29">
        <f t="shared" si="49"/>
        <v>0</v>
      </c>
      <c r="CS20" s="14">
        <f t="shared" si="50"/>
        <v>0</v>
      </c>
      <c r="CT20" s="29">
        <f t="shared" si="51"/>
        <v>0</v>
      </c>
      <c r="CU20" s="14"/>
      <c r="CV20" s="29"/>
      <c r="CW20" s="29">
        <f t="shared" si="52"/>
        <v>0</v>
      </c>
      <c r="CX20" s="14">
        <f t="shared" si="53"/>
        <v>0</v>
      </c>
      <c r="CY20" s="29">
        <f t="shared" si="54"/>
        <v>0</v>
      </c>
      <c r="CZ20" s="14"/>
      <c r="DA20" s="29"/>
      <c r="DB20" s="29">
        <f t="shared" si="55"/>
        <v>0</v>
      </c>
      <c r="DC20" s="14">
        <f t="shared" si="56"/>
        <v>0</v>
      </c>
      <c r="DD20" s="29">
        <f t="shared" si="57"/>
        <v>0</v>
      </c>
      <c r="DE20" s="14"/>
      <c r="DF20" s="14"/>
      <c r="DG20" s="14"/>
      <c r="DH20" s="14">
        <f t="shared" si="58"/>
        <v>0</v>
      </c>
      <c r="DI20" s="14"/>
    </row>
    <row r="21" spans="1:113" s="31" customFormat="1" ht="12">
      <c r="A21" s="30">
        <v>43556</v>
      </c>
      <c r="C21" s="21"/>
      <c r="D21" s="21"/>
      <c r="E21" s="15">
        <f t="shared" si="0"/>
        <v>0</v>
      </c>
      <c r="F21" s="15"/>
      <c r="G21" s="15"/>
      <c r="H21" s="29"/>
      <c r="I21" s="21"/>
      <c r="J21" s="21"/>
      <c r="K21" s="15"/>
      <c r="L21" s="15"/>
      <c r="M21" s="15"/>
      <c r="N21" s="29"/>
      <c r="O21" s="15"/>
      <c r="P21" s="15">
        <f t="shared" si="3"/>
        <v>0</v>
      </c>
      <c r="Q21" s="15">
        <f t="shared" si="4"/>
        <v>0</v>
      </c>
      <c r="R21" s="15">
        <f t="shared" si="5"/>
        <v>0</v>
      </c>
      <c r="S21" s="29"/>
      <c r="T21" s="29">
        <f>'2004A Academic '!H21+'2004A Academic '!M21+'2004A Academic '!R21+'2004A Academic '!W21+'2004A Academic '!AB21+'2004A Academic '!AG21+'2004A Academic '!AL21+'2004A Academic '!AQ21+'2004A Academic '!AV21+'2004A Academic '!BA21+'2004A Academic '!BF21+'2004A Academic '!BK21+'2004A Academic '!BP21+'2004A Academic '!BU21+'2004A Academic '!BZ21+'2004A Academic '!CE21+'2004A Academic '!CJ21+'2004A Academic '!CO21+'2004A Academic '!CT21+'2004A Academic '!CY21+'2004A Academic '!DD21+'2004A Academic '!DI21+'2004A Academic '!DN21+'2004A Academic '!DS21+'2004A Academic '!DX21+'2004A Academic '!EC21+'2004A Academic '!EH21+'2004A Academic '!EM21</f>
        <v>0</v>
      </c>
      <c r="U21" s="29">
        <f>'2004A Academic '!I21+'2004A Academic '!N21+'2004A Academic '!S21+'2004A Academic '!X21+'2004A Academic '!AC21+'2004A Academic '!AH21+'2004A Academic '!AM21+'2004A Academic '!AR21+'2004A Academic '!AW21+'2004A Academic '!BB21+'2004A Academic '!BG21+'2004A Academic '!BL21+'2004A Academic '!BQ21+'2004A Academic '!BV21+'2004A Academic '!CA21+'2004A Academic '!CF21+'2004A Academic '!CK21+'2004A Academic '!CP21+'2004A Academic '!CU21+'2004A Academic '!CZ21+'2004A Academic '!DE21+'2004A Academic '!DJ21+'2004A Academic '!DO21+'2004A Academic '!DT21+'2004A Academic '!DY21+'2004A Academic '!ED21+'2004A Academic '!EI21+'2004A Academic '!EN21</f>
        <v>0</v>
      </c>
      <c r="V21" s="29">
        <f t="shared" si="6"/>
        <v>0</v>
      </c>
      <c r="W21" s="29">
        <f>'2004A Academic '!K21+'2004A Academic '!P21+'2004A Academic '!U21+'2004A Academic '!Z21+'2004A Academic '!AE21+'2004A Academic '!AJ21+'2004A Academic '!AO21+'2004A Academic '!AT21+'2004A Academic '!AY21+'2004A Academic '!BD21+'2004A Academic '!BI21+'2004A Academic '!BN21+'2004A Academic '!BS21+'2004A Academic '!BX21+'2004A Academic '!CC21+'2004A Academic '!CH21+'2004A Academic '!CM21+'2004A Academic '!CR21+'2004A Academic '!CW21+'2004A Academic '!DB21+'2004A Academic '!DG21+'2004A Academic '!DL21+'2004A Academic '!DQ21+'2004A Academic '!DV21+'2004A Academic '!EA21+'2004A Academic '!EF21+'2004A Academic '!EK21+'2004A Academic '!EP21</f>
        <v>0</v>
      </c>
      <c r="X21" s="29"/>
      <c r="Y21" s="14">
        <f t="shared" si="59"/>
        <v>0</v>
      </c>
      <c r="Z21" s="21">
        <f t="shared" si="7"/>
        <v>0</v>
      </c>
      <c r="AA21" s="14">
        <f t="shared" si="8"/>
        <v>0</v>
      </c>
      <c r="AB21" s="14">
        <f t="shared" si="9"/>
        <v>0</v>
      </c>
      <c r="AC21" s="29"/>
      <c r="AD21" s="29">
        <f t="shared" si="60"/>
        <v>0</v>
      </c>
      <c r="AE21" s="21">
        <f t="shared" si="10"/>
        <v>0</v>
      </c>
      <c r="AF21" s="29">
        <f t="shared" si="11"/>
        <v>0</v>
      </c>
      <c r="AG21" s="29">
        <f t="shared" si="12"/>
        <v>0</v>
      </c>
      <c r="AI21" s="29">
        <f t="shared" si="61"/>
        <v>0</v>
      </c>
      <c r="AJ21" s="29">
        <f t="shared" si="13"/>
        <v>0</v>
      </c>
      <c r="AK21" s="14">
        <f t="shared" si="14"/>
        <v>0</v>
      </c>
      <c r="AL21" s="29">
        <f t="shared" si="15"/>
        <v>0</v>
      </c>
      <c r="AN21" s="29">
        <f t="shared" si="62"/>
        <v>0</v>
      </c>
      <c r="AO21" s="29">
        <f t="shared" si="16"/>
        <v>0</v>
      </c>
      <c r="AP21" s="14">
        <f t="shared" si="17"/>
        <v>0</v>
      </c>
      <c r="AQ21" s="29">
        <f t="shared" si="18"/>
        <v>0</v>
      </c>
      <c r="AS21" s="39">
        <f t="shared" si="63"/>
        <v>0</v>
      </c>
      <c r="AT21" s="39">
        <f t="shared" si="19"/>
        <v>0</v>
      </c>
      <c r="AU21" s="3">
        <f t="shared" si="20"/>
        <v>0</v>
      </c>
      <c r="AV21" s="29">
        <f t="shared" si="21"/>
        <v>0</v>
      </c>
      <c r="AW21" s="29"/>
      <c r="AX21" s="29">
        <f t="shared" si="64"/>
        <v>0</v>
      </c>
      <c r="AY21" s="29">
        <f t="shared" si="22"/>
        <v>0</v>
      </c>
      <c r="AZ21" s="14">
        <f t="shared" si="23"/>
        <v>0</v>
      </c>
      <c r="BA21" s="29">
        <f t="shared" si="24"/>
        <v>0</v>
      </c>
      <c r="BB21" s="29"/>
      <c r="BC21" s="29">
        <f t="shared" si="65"/>
        <v>0</v>
      </c>
      <c r="BD21" s="29">
        <f t="shared" si="25"/>
        <v>0</v>
      </c>
      <c r="BE21" s="14">
        <f t="shared" si="26"/>
        <v>0</v>
      </c>
      <c r="BF21" s="29">
        <f t="shared" si="27"/>
        <v>0</v>
      </c>
      <c r="BG21" s="29"/>
      <c r="BH21" s="29">
        <f t="shared" si="66"/>
        <v>0</v>
      </c>
      <c r="BI21" s="29">
        <f t="shared" si="28"/>
        <v>0</v>
      </c>
      <c r="BJ21" s="14">
        <f t="shared" si="29"/>
        <v>0</v>
      </c>
      <c r="BK21" s="29">
        <f t="shared" si="30"/>
        <v>0</v>
      </c>
      <c r="BL21" s="29"/>
      <c r="BM21" s="29">
        <f t="shared" si="67"/>
        <v>0</v>
      </c>
      <c r="BN21" s="29">
        <f t="shared" si="31"/>
        <v>0</v>
      </c>
      <c r="BO21" s="14">
        <f t="shared" si="32"/>
        <v>0</v>
      </c>
      <c r="BP21" s="29">
        <f t="shared" si="33"/>
        <v>0</v>
      </c>
      <c r="BQ21" s="29"/>
      <c r="BR21" s="29">
        <f t="shared" si="68"/>
        <v>0</v>
      </c>
      <c r="BS21" s="29">
        <f t="shared" si="34"/>
        <v>0</v>
      </c>
      <c r="BT21" s="14">
        <f t="shared" si="35"/>
        <v>0</v>
      </c>
      <c r="BU21" s="29">
        <f t="shared" si="36"/>
        <v>0</v>
      </c>
      <c r="BV21" s="29"/>
      <c r="BW21" s="29">
        <f t="shared" si="69"/>
        <v>0</v>
      </c>
      <c r="BX21" s="29">
        <f t="shared" si="37"/>
        <v>0</v>
      </c>
      <c r="BY21" s="14">
        <f t="shared" si="38"/>
        <v>0</v>
      </c>
      <c r="BZ21" s="29">
        <f t="shared" si="39"/>
        <v>0</v>
      </c>
      <c r="CA21" s="29"/>
      <c r="CB21" s="29">
        <f t="shared" si="70"/>
        <v>0</v>
      </c>
      <c r="CC21" s="29">
        <f t="shared" si="40"/>
        <v>0</v>
      </c>
      <c r="CD21" s="14">
        <f t="shared" si="41"/>
        <v>0</v>
      </c>
      <c r="CE21" s="29">
        <f t="shared" si="42"/>
        <v>0</v>
      </c>
      <c r="CF21" s="29"/>
      <c r="CG21" s="29">
        <f t="shared" si="71"/>
        <v>0</v>
      </c>
      <c r="CH21" s="29">
        <f t="shared" si="43"/>
        <v>0</v>
      </c>
      <c r="CI21" s="14">
        <f t="shared" si="44"/>
        <v>0</v>
      </c>
      <c r="CJ21" s="29">
        <f t="shared" si="45"/>
        <v>0</v>
      </c>
      <c r="CK21" s="29"/>
      <c r="CL21" s="29">
        <f t="shared" si="72"/>
        <v>0</v>
      </c>
      <c r="CM21" s="29">
        <f t="shared" si="46"/>
        <v>0</v>
      </c>
      <c r="CN21" s="14">
        <f t="shared" si="47"/>
        <v>0</v>
      </c>
      <c r="CO21" s="29">
        <f t="shared" si="48"/>
        <v>0</v>
      </c>
      <c r="CP21" s="29"/>
      <c r="CQ21" s="29">
        <f t="shared" si="73"/>
        <v>0</v>
      </c>
      <c r="CR21" s="29">
        <f t="shared" si="49"/>
        <v>0</v>
      </c>
      <c r="CS21" s="14">
        <f t="shared" si="50"/>
        <v>0</v>
      </c>
      <c r="CT21" s="29">
        <f t="shared" si="51"/>
        <v>0</v>
      </c>
      <c r="CU21" s="29"/>
      <c r="CV21" s="29">
        <f t="shared" si="74"/>
        <v>0</v>
      </c>
      <c r="CW21" s="29">
        <f t="shared" si="52"/>
        <v>0</v>
      </c>
      <c r="CX21" s="14">
        <f t="shared" si="53"/>
        <v>0</v>
      </c>
      <c r="CY21" s="29">
        <f t="shared" si="54"/>
        <v>0</v>
      </c>
      <c r="CZ21" s="29"/>
      <c r="DA21" s="29">
        <f t="shared" si="75"/>
        <v>0</v>
      </c>
      <c r="DB21" s="29">
        <f t="shared" si="55"/>
        <v>0</v>
      </c>
      <c r="DC21" s="14">
        <f t="shared" si="56"/>
        <v>0</v>
      </c>
      <c r="DD21" s="29">
        <f t="shared" si="57"/>
        <v>0</v>
      </c>
      <c r="DE21" s="29"/>
      <c r="DF21" s="14"/>
      <c r="DG21" s="14"/>
      <c r="DH21" s="14">
        <f t="shared" si="58"/>
        <v>0</v>
      </c>
      <c r="DI21" s="14"/>
    </row>
    <row r="22" spans="1:113" s="31" customFormat="1" ht="12">
      <c r="A22" s="30">
        <v>43739</v>
      </c>
      <c r="C22" s="21"/>
      <c r="D22" s="21"/>
      <c r="E22" s="15">
        <f t="shared" si="0"/>
        <v>0</v>
      </c>
      <c r="F22" s="15"/>
      <c r="G22" s="15"/>
      <c r="H22" s="29"/>
      <c r="I22" s="21"/>
      <c r="J22" s="21"/>
      <c r="K22" s="15"/>
      <c r="L22" s="15"/>
      <c r="M22" s="15"/>
      <c r="N22" s="29"/>
      <c r="O22" s="15"/>
      <c r="P22" s="15">
        <f t="shared" si="3"/>
        <v>0</v>
      </c>
      <c r="Q22" s="15">
        <f t="shared" si="4"/>
        <v>0</v>
      </c>
      <c r="R22" s="15">
        <f t="shared" si="5"/>
        <v>0</v>
      </c>
      <c r="S22" s="29"/>
      <c r="T22" s="29"/>
      <c r="U22" s="29">
        <f>'2004A Academic '!I22+'2004A Academic '!N22+'2004A Academic '!S22+'2004A Academic '!X22+'2004A Academic '!AC22+'2004A Academic '!AH22+'2004A Academic '!AM22+'2004A Academic '!AR22+'2004A Academic '!AW22+'2004A Academic '!BB22+'2004A Academic '!BG22+'2004A Academic '!BL22+'2004A Academic '!BQ22+'2004A Academic '!BV22+'2004A Academic '!CA22+'2004A Academic '!CF22+'2004A Academic '!CK22+'2004A Academic '!CP22+'2004A Academic '!CU22+'2004A Academic '!CZ22+'2004A Academic '!DE22+'2004A Academic '!DJ22+'2004A Academic '!DO22+'2004A Academic '!DT22+'2004A Academic '!DY22+'2004A Academic '!ED22+'2004A Academic '!EI22+'2004A Academic '!EN22</f>
        <v>0</v>
      </c>
      <c r="V22" s="29">
        <f t="shared" si="6"/>
        <v>0</v>
      </c>
      <c r="W22" s="29">
        <f>'2004A Academic '!K22+'2004A Academic '!P22+'2004A Academic '!U22+'2004A Academic '!Z22+'2004A Academic '!AE22+'2004A Academic '!AJ22+'2004A Academic '!AO22+'2004A Academic '!AT22+'2004A Academic '!AY22+'2004A Academic '!BD22+'2004A Academic '!BI22+'2004A Academic '!BN22+'2004A Academic '!BS22+'2004A Academic '!BX22+'2004A Academic '!CC22+'2004A Academic '!CH22+'2004A Academic '!CM22+'2004A Academic '!CR22+'2004A Academic '!CW22+'2004A Academic '!DB22+'2004A Academic '!DG22+'2004A Academic '!DL22+'2004A Academic '!DQ22+'2004A Academic '!DV22+'2004A Academic '!EA22+'2004A Academic '!EF22+'2004A Academic '!EK22+'2004A Academic '!EP22</f>
        <v>0</v>
      </c>
      <c r="X22" s="29"/>
      <c r="Y22" s="14"/>
      <c r="Z22" s="21">
        <f t="shared" si="7"/>
        <v>0</v>
      </c>
      <c r="AA22" s="14">
        <f t="shared" si="8"/>
        <v>0</v>
      </c>
      <c r="AB22" s="14">
        <f t="shared" si="9"/>
        <v>0</v>
      </c>
      <c r="AC22" s="29"/>
      <c r="AD22" s="29"/>
      <c r="AE22" s="21">
        <f t="shared" si="10"/>
        <v>0</v>
      </c>
      <c r="AF22" s="29">
        <f t="shared" si="11"/>
        <v>0</v>
      </c>
      <c r="AG22" s="29">
        <f t="shared" si="12"/>
        <v>0</v>
      </c>
      <c r="AI22" s="29"/>
      <c r="AJ22" s="29">
        <f t="shared" si="13"/>
        <v>0</v>
      </c>
      <c r="AK22" s="14">
        <f t="shared" si="14"/>
        <v>0</v>
      </c>
      <c r="AL22" s="29">
        <f t="shared" si="15"/>
        <v>0</v>
      </c>
      <c r="AN22" s="29"/>
      <c r="AO22" s="29">
        <f t="shared" si="16"/>
        <v>0</v>
      </c>
      <c r="AP22" s="14">
        <f t="shared" si="17"/>
        <v>0</v>
      </c>
      <c r="AQ22" s="29">
        <f t="shared" si="18"/>
        <v>0</v>
      </c>
      <c r="AS22" s="39"/>
      <c r="AT22" s="39">
        <f t="shared" si="19"/>
        <v>0</v>
      </c>
      <c r="AU22" s="3">
        <f t="shared" si="20"/>
        <v>0</v>
      </c>
      <c r="AV22" s="29">
        <f t="shared" si="21"/>
        <v>0</v>
      </c>
      <c r="AW22" s="29"/>
      <c r="AX22" s="29"/>
      <c r="AY22" s="29">
        <f t="shared" si="22"/>
        <v>0</v>
      </c>
      <c r="AZ22" s="14">
        <f t="shared" si="23"/>
        <v>0</v>
      </c>
      <c r="BA22" s="29">
        <f t="shared" si="24"/>
        <v>0</v>
      </c>
      <c r="BB22" s="29"/>
      <c r="BC22" s="29"/>
      <c r="BD22" s="29">
        <f t="shared" si="25"/>
        <v>0</v>
      </c>
      <c r="BE22" s="14">
        <f t="shared" si="26"/>
        <v>0</v>
      </c>
      <c r="BF22" s="29">
        <f t="shared" si="27"/>
        <v>0</v>
      </c>
      <c r="BG22" s="29"/>
      <c r="BH22" s="29"/>
      <c r="BI22" s="29">
        <f t="shared" si="28"/>
        <v>0</v>
      </c>
      <c r="BJ22" s="14">
        <f t="shared" si="29"/>
        <v>0</v>
      </c>
      <c r="BK22" s="29">
        <f t="shared" si="30"/>
        <v>0</v>
      </c>
      <c r="BL22" s="29"/>
      <c r="BM22" s="29"/>
      <c r="BN22" s="29">
        <f t="shared" si="31"/>
        <v>0</v>
      </c>
      <c r="BO22" s="14">
        <f t="shared" si="32"/>
        <v>0</v>
      </c>
      <c r="BP22" s="29">
        <f t="shared" si="33"/>
        <v>0</v>
      </c>
      <c r="BQ22" s="29"/>
      <c r="BR22" s="29"/>
      <c r="BS22" s="29">
        <f t="shared" si="34"/>
        <v>0</v>
      </c>
      <c r="BT22" s="14">
        <f t="shared" si="35"/>
        <v>0</v>
      </c>
      <c r="BU22" s="29">
        <f t="shared" si="36"/>
        <v>0</v>
      </c>
      <c r="BV22" s="29"/>
      <c r="BW22" s="29"/>
      <c r="BX22" s="29">
        <f t="shared" si="37"/>
        <v>0</v>
      </c>
      <c r="BY22" s="14">
        <f t="shared" si="38"/>
        <v>0</v>
      </c>
      <c r="BZ22" s="29">
        <f t="shared" si="39"/>
        <v>0</v>
      </c>
      <c r="CA22" s="29"/>
      <c r="CB22" s="29"/>
      <c r="CC22" s="29">
        <f t="shared" si="40"/>
        <v>0</v>
      </c>
      <c r="CD22" s="14">
        <f t="shared" si="41"/>
        <v>0</v>
      </c>
      <c r="CE22" s="29">
        <f t="shared" si="42"/>
        <v>0</v>
      </c>
      <c r="CF22" s="29"/>
      <c r="CG22" s="29"/>
      <c r="CH22" s="29">
        <f t="shared" si="43"/>
        <v>0</v>
      </c>
      <c r="CI22" s="14">
        <f t="shared" si="44"/>
        <v>0</v>
      </c>
      <c r="CJ22" s="29">
        <f t="shared" si="45"/>
        <v>0</v>
      </c>
      <c r="CK22" s="29"/>
      <c r="CL22" s="29"/>
      <c r="CM22" s="29">
        <f t="shared" si="46"/>
        <v>0</v>
      </c>
      <c r="CN22" s="14">
        <f t="shared" si="47"/>
        <v>0</v>
      </c>
      <c r="CO22" s="29">
        <f t="shared" si="48"/>
        <v>0</v>
      </c>
      <c r="CP22" s="29"/>
      <c r="CQ22" s="29"/>
      <c r="CR22" s="29">
        <f t="shared" si="49"/>
        <v>0</v>
      </c>
      <c r="CS22" s="14">
        <f t="shared" si="50"/>
        <v>0</v>
      </c>
      <c r="CT22" s="29">
        <f t="shared" si="51"/>
        <v>0</v>
      </c>
      <c r="CU22" s="29"/>
      <c r="CV22" s="29"/>
      <c r="CW22" s="29">
        <f t="shared" si="52"/>
        <v>0</v>
      </c>
      <c r="CX22" s="14">
        <f t="shared" si="53"/>
        <v>0</v>
      </c>
      <c r="CY22" s="29">
        <f t="shared" si="54"/>
        <v>0</v>
      </c>
      <c r="CZ22" s="29"/>
      <c r="DA22" s="29"/>
      <c r="DB22" s="29">
        <f t="shared" si="55"/>
        <v>0</v>
      </c>
      <c r="DC22" s="14">
        <f t="shared" si="56"/>
        <v>0</v>
      </c>
      <c r="DD22" s="29">
        <f t="shared" si="57"/>
        <v>0</v>
      </c>
      <c r="DE22" s="29"/>
      <c r="DF22" s="14"/>
      <c r="DG22" s="14"/>
      <c r="DH22" s="14">
        <f t="shared" si="58"/>
        <v>0</v>
      </c>
      <c r="DI22" s="14"/>
    </row>
    <row r="23" spans="1:113" s="31" customFormat="1" ht="12">
      <c r="A23" s="30">
        <v>43922</v>
      </c>
      <c r="C23" s="21"/>
      <c r="D23" s="21"/>
      <c r="E23" s="15">
        <f t="shared" si="0"/>
        <v>0</v>
      </c>
      <c r="F23" s="15"/>
      <c r="G23" s="15"/>
      <c r="H23" s="29"/>
      <c r="I23" s="21"/>
      <c r="J23" s="21"/>
      <c r="K23" s="15"/>
      <c r="L23" s="15"/>
      <c r="M23" s="15"/>
      <c r="N23" s="29"/>
      <c r="O23" s="15"/>
      <c r="P23" s="15">
        <f t="shared" si="3"/>
        <v>0</v>
      </c>
      <c r="Q23" s="15">
        <f t="shared" si="4"/>
        <v>0</v>
      </c>
      <c r="R23" s="15">
        <f t="shared" si="5"/>
        <v>0</v>
      </c>
      <c r="S23" s="29"/>
      <c r="T23" s="29">
        <f>'2004A Academic '!H23+'2004A Academic '!M23+'2004A Academic '!R23+'2004A Academic '!W23+'2004A Academic '!AB23+'2004A Academic '!AG23+'2004A Academic '!AL23+'2004A Academic '!AQ23+'2004A Academic '!AV23+'2004A Academic '!BA23+'2004A Academic '!BF23+'2004A Academic '!BK23+'2004A Academic '!BP23+'2004A Academic '!BU23+'2004A Academic '!BZ23+'2004A Academic '!CE23+'2004A Academic '!CJ23+'2004A Academic '!CO23+'2004A Academic '!CT23+'2004A Academic '!CY23+'2004A Academic '!DD23+'2004A Academic '!DI23+'2004A Academic '!DN23+'2004A Academic '!DS23+'2004A Academic '!DX23+'2004A Academic '!EC23+'2004A Academic '!EH23+'2004A Academic '!EM23</f>
        <v>0</v>
      </c>
      <c r="U23" s="29">
        <f>'2004A Academic '!I23+'2004A Academic '!N23+'2004A Academic '!S23+'2004A Academic '!X23+'2004A Academic '!AC23+'2004A Academic '!AH23+'2004A Academic '!AM23+'2004A Academic '!AR23+'2004A Academic '!AW23+'2004A Academic '!BB23+'2004A Academic '!BG23+'2004A Academic '!BL23+'2004A Academic '!BQ23+'2004A Academic '!BV23+'2004A Academic '!CA23+'2004A Academic '!CF23+'2004A Academic '!CK23+'2004A Academic '!CP23+'2004A Academic '!CU23+'2004A Academic '!CZ23+'2004A Academic '!DE23+'2004A Academic '!DJ23+'2004A Academic '!DO23+'2004A Academic '!DT23+'2004A Academic '!DY23+'2004A Academic '!ED23+'2004A Academic '!EI23+'2004A Academic '!EN23</f>
        <v>0</v>
      </c>
      <c r="V23" s="29">
        <f t="shared" si="6"/>
        <v>0</v>
      </c>
      <c r="W23" s="29">
        <f>'2004A Academic '!K23+'2004A Academic '!P23+'2004A Academic '!U23+'2004A Academic '!Z23+'2004A Academic '!AE23+'2004A Academic '!AJ23+'2004A Academic '!AO23+'2004A Academic '!AT23+'2004A Academic '!AY23+'2004A Academic '!BD23+'2004A Academic '!BI23+'2004A Academic '!BN23+'2004A Academic '!BS23+'2004A Academic '!BX23+'2004A Academic '!CC23+'2004A Academic '!CH23+'2004A Academic '!CM23+'2004A Academic '!CR23+'2004A Academic '!CW23+'2004A Academic '!DB23+'2004A Academic '!DG23+'2004A Academic '!DL23+'2004A Academic '!DQ23+'2004A Academic '!DV23+'2004A Academic '!EA23+'2004A Academic '!EF23+'2004A Academic '!EK23+'2004A Academic '!EP23</f>
        <v>0</v>
      </c>
      <c r="X23" s="29"/>
      <c r="Y23" s="14">
        <f t="shared" si="59"/>
        <v>0</v>
      </c>
      <c r="Z23" s="21">
        <f t="shared" si="7"/>
        <v>0</v>
      </c>
      <c r="AA23" s="14">
        <f t="shared" si="8"/>
        <v>0</v>
      </c>
      <c r="AB23" s="14">
        <f t="shared" si="9"/>
        <v>0</v>
      </c>
      <c r="AC23" s="29"/>
      <c r="AD23" s="29">
        <f t="shared" si="60"/>
        <v>0</v>
      </c>
      <c r="AE23" s="21">
        <f t="shared" si="10"/>
        <v>0</v>
      </c>
      <c r="AF23" s="29">
        <f t="shared" si="11"/>
        <v>0</v>
      </c>
      <c r="AG23" s="29">
        <f t="shared" si="12"/>
        <v>0</v>
      </c>
      <c r="AI23" s="29">
        <f t="shared" si="61"/>
        <v>0</v>
      </c>
      <c r="AJ23" s="29">
        <f t="shared" si="13"/>
        <v>0</v>
      </c>
      <c r="AK23" s="14">
        <f t="shared" si="14"/>
        <v>0</v>
      </c>
      <c r="AL23" s="29">
        <f t="shared" si="15"/>
        <v>0</v>
      </c>
      <c r="AN23" s="29">
        <f t="shared" si="62"/>
        <v>0</v>
      </c>
      <c r="AO23" s="29">
        <f t="shared" si="16"/>
        <v>0</v>
      </c>
      <c r="AP23" s="14">
        <f t="shared" si="17"/>
        <v>0</v>
      </c>
      <c r="AQ23" s="29">
        <f t="shared" si="18"/>
        <v>0</v>
      </c>
      <c r="AS23" s="39">
        <f t="shared" si="63"/>
        <v>0</v>
      </c>
      <c r="AT23" s="39">
        <f t="shared" si="19"/>
        <v>0</v>
      </c>
      <c r="AU23" s="3">
        <f t="shared" si="20"/>
        <v>0</v>
      </c>
      <c r="AV23" s="29">
        <f t="shared" si="21"/>
        <v>0</v>
      </c>
      <c r="AW23" s="29"/>
      <c r="AX23" s="29">
        <f t="shared" si="64"/>
        <v>0</v>
      </c>
      <c r="AY23" s="29">
        <f t="shared" si="22"/>
        <v>0</v>
      </c>
      <c r="AZ23" s="14">
        <f t="shared" si="23"/>
        <v>0</v>
      </c>
      <c r="BA23" s="29">
        <f t="shared" si="24"/>
        <v>0</v>
      </c>
      <c r="BB23" s="29"/>
      <c r="BC23" s="29">
        <f t="shared" si="65"/>
        <v>0</v>
      </c>
      <c r="BD23" s="29">
        <f t="shared" si="25"/>
        <v>0</v>
      </c>
      <c r="BE23" s="14">
        <f t="shared" si="26"/>
        <v>0</v>
      </c>
      <c r="BF23" s="29">
        <f t="shared" si="27"/>
        <v>0</v>
      </c>
      <c r="BG23" s="29"/>
      <c r="BH23" s="29">
        <f t="shared" si="66"/>
        <v>0</v>
      </c>
      <c r="BI23" s="29">
        <f t="shared" si="28"/>
        <v>0</v>
      </c>
      <c r="BJ23" s="14">
        <f t="shared" si="29"/>
        <v>0</v>
      </c>
      <c r="BK23" s="29">
        <f t="shared" si="30"/>
        <v>0</v>
      </c>
      <c r="BL23" s="29"/>
      <c r="BM23" s="29">
        <f t="shared" si="67"/>
        <v>0</v>
      </c>
      <c r="BN23" s="29">
        <f t="shared" si="31"/>
        <v>0</v>
      </c>
      <c r="BO23" s="14">
        <f t="shared" si="32"/>
        <v>0</v>
      </c>
      <c r="BP23" s="29">
        <f t="shared" si="33"/>
        <v>0</v>
      </c>
      <c r="BQ23" s="29"/>
      <c r="BR23" s="29">
        <f t="shared" si="68"/>
        <v>0</v>
      </c>
      <c r="BS23" s="29">
        <f t="shared" si="34"/>
        <v>0</v>
      </c>
      <c r="BT23" s="14">
        <f t="shared" si="35"/>
        <v>0</v>
      </c>
      <c r="BU23" s="29">
        <f t="shared" si="36"/>
        <v>0</v>
      </c>
      <c r="BV23" s="29"/>
      <c r="BW23" s="29">
        <f t="shared" si="69"/>
        <v>0</v>
      </c>
      <c r="BX23" s="29">
        <f t="shared" si="37"/>
        <v>0</v>
      </c>
      <c r="BY23" s="14">
        <f t="shared" si="38"/>
        <v>0</v>
      </c>
      <c r="BZ23" s="29">
        <f t="shared" si="39"/>
        <v>0</v>
      </c>
      <c r="CA23" s="29"/>
      <c r="CB23" s="29">
        <f t="shared" si="70"/>
        <v>0</v>
      </c>
      <c r="CC23" s="29">
        <f t="shared" si="40"/>
        <v>0</v>
      </c>
      <c r="CD23" s="14">
        <f t="shared" si="41"/>
        <v>0</v>
      </c>
      <c r="CE23" s="29">
        <f t="shared" si="42"/>
        <v>0</v>
      </c>
      <c r="CF23" s="29"/>
      <c r="CG23" s="29">
        <f t="shared" si="71"/>
        <v>0</v>
      </c>
      <c r="CH23" s="29">
        <f t="shared" si="43"/>
        <v>0</v>
      </c>
      <c r="CI23" s="14">
        <f t="shared" si="44"/>
        <v>0</v>
      </c>
      <c r="CJ23" s="29">
        <f t="shared" si="45"/>
        <v>0</v>
      </c>
      <c r="CK23" s="29"/>
      <c r="CL23" s="29">
        <f t="shared" si="72"/>
        <v>0</v>
      </c>
      <c r="CM23" s="29">
        <f t="shared" si="46"/>
        <v>0</v>
      </c>
      <c r="CN23" s="14">
        <f t="shared" si="47"/>
        <v>0</v>
      </c>
      <c r="CO23" s="29">
        <f t="shared" si="48"/>
        <v>0</v>
      </c>
      <c r="CP23" s="29"/>
      <c r="CQ23" s="29">
        <f t="shared" si="73"/>
        <v>0</v>
      </c>
      <c r="CR23" s="29">
        <f t="shared" si="49"/>
        <v>0</v>
      </c>
      <c r="CS23" s="14">
        <f t="shared" si="50"/>
        <v>0</v>
      </c>
      <c r="CT23" s="29">
        <f t="shared" si="51"/>
        <v>0</v>
      </c>
      <c r="CU23" s="29"/>
      <c r="CV23" s="29">
        <f t="shared" si="74"/>
        <v>0</v>
      </c>
      <c r="CW23" s="29">
        <f t="shared" si="52"/>
        <v>0</v>
      </c>
      <c r="CX23" s="14">
        <f t="shared" si="53"/>
        <v>0</v>
      </c>
      <c r="CY23" s="29">
        <f t="shared" si="54"/>
        <v>0</v>
      </c>
      <c r="CZ23" s="29"/>
      <c r="DA23" s="29">
        <f t="shared" si="75"/>
        <v>0</v>
      </c>
      <c r="DB23" s="29">
        <f t="shared" si="55"/>
        <v>0</v>
      </c>
      <c r="DC23" s="14">
        <f t="shared" si="56"/>
        <v>0</v>
      </c>
      <c r="DD23" s="29">
        <f t="shared" si="57"/>
        <v>0</v>
      </c>
      <c r="DE23" s="29"/>
      <c r="DF23" s="14"/>
      <c r="DG23" s="14"/>
      <c r="DH23" s="14">
        <f t="shared" si="58"/>
        <v>0</v>
      </c>
      <c r="DI23" s="14"/>
    </row>
    <row r="24" spans="1:113" s="31" customFormat="1" ht="12">
      <c r="A24" s="30">
        <v>44105</v>
      </c>
      <c r="C24" s="21"/>
      <c r="D24" s="21"/>
      <c r="E24" s="15">
        <f t="shared" si="0"/>
        <v>0</v>
      </c>
      <c r="F24" s="15"/>
      <c r="G24" s="15"/>
      <c r="H24" s="29"/>
      <c r="I24" s="21"/>
      <c r="J24" s="21"/>
      <c r="K24" s="15"/>
      <c r="L24" s="15"/>
      <c r="M24" s="15"/>
      <c r="N24" s="29"/>
      <c r="O24" s="15"/>
      <c r="P24" s="15">
        <f t="shared" si="3"/>
        <v>0</v>
      </c>
      <c r="Q24" s="15">
        <f t="shared" si="4"/>
        <v>0</v>
      </c>
      <c r="R24" s="15">
        <f t="shared" si="5"/>
        <v>0</v>
      </c>
      <c r="S24" s="29"/>
      <c r="T24" s="29"/>
      <c r="U24" s="29">
        <f>'2004A Academic '!I24+'2004A Academic '!N24+'2004A Academic '!S24+'2004A Academic '!X24+'2004A Academic '!AC24+'2004A Academic '!AH24+'2004A Academic '!AM24+'2004A Academic '!AR24+'2004A Academic '!AW24+'2004A Academic '!BB24+'2004A Academic '!BG24+'2004A Academic '!BL24+'2004A Academic '!BQ24+'2004A Academic '!BV24+'2004A Academic '!CA24+'2004A Academic '!CF24+'2004A Academic '!CK24+'2004A Academic '!CP24+'2004A Academic '!CU24+'2004A Academic '!CZ24+'2004A Academic '!DE24+'2004A Academic '!DJ24+'2004A Academic '!DO24+'2004A Academic '!DT24+'2004A Academic '!DY24+'2004A Academic '!ED24+'2004A Academic '!EI24+'2004A Academic '!EN24</f>
        <v>0</v>
      </c>
      <c r="V24" s="29">
        <f t="shared" si="6"/>
        <v>0</v>
      </c>
      <c r="W24" s="29">
        <f>'2004A Academic '!K24+'2004A Academic '!P24+'2004A Academic '!U24+'2004A Academic '!Z24+'2004A Academic '!AE24+'2004A Academic '!AJ24+'2004A Academic '!AO24+'2004A Academic '!AT24+'2004A Academic '!AY24+'2004A Academic '!BD24+'2004A Academic '!BI24+'2004A Academic '!BN24+'2004A Academic '!BS24+'2004A Academic '!BX24+'2004A Academic '!CC24+'2004A Academic '!CH24+'2004A Academic '!CM24+'2004A Academic '!CR24+'2004A Academic '!CW24+'2004A Academic '!DB24+'2004A Academic '!DG24+'2004A Academic '!DL24+'2004A Academic '!DQ24+'2004A Academic '!DV24+'2004A Academic '!EA24+'2004A Academic '!EF24+'2004A Academic '!EK24+'2004A Academic '!EP24</f>
        <v>0</v>
      </c>
      <c r="X24" s="29"/>
      <c r="Y24" s="14"/>
      <c r="Z24" s="21">
        <f t="shared" si="7"/>
        <v>0</v>
      </c>
      <c r="AA24" s="14">
        <f t="shared" si="8"/>
        <v>0</v>
      </c>
      <c r="AB24" s="14">
        <f t="shared" si="9"/>
        <v>0</v>
      </c>
      <c r="AC24" s="29"/>
      <c r="AD24" s="29"/>
      <c r="AE24" s="21">
        <f t="shared" si="10"/>
        <v>0</v>
      </c>
      <c r="AF24" s="29">
        <f t="shared" si="11"/>
        <v>0</v>
      </c>
      <c r="AG24" s="29">
        <f t="shared" si="12"/>
        <v>0</v>
      </c>
      <c r="AI24" s="29"/>
      <c r="AJ24" s="29">
        <f t="shared" si="13"/>
        <v>0</v>
      </c>
      <c r="AK24" s="14">
        <f t="shared" si="14"/>
        <v>0</v>
      </c>
      <c r="AL24" s="29">
        <f t="shared" si="15"/>
        <v>0</v>
      </c>
      <c r="AN24" s="29"/>
      <c r="AO24" s="29">
        <f t="shared" si="16"/>
        <v>0</v>
      </c>
      <c r="AP24" s="14">
        <f t="shared" si="17"/>
        <v>0</v>
      </c>
      <c r="AQ24" s="29">
        <f t="shared" si="18"/>
        <v>0</v>
      </c>
      <c r="AS24" s="39"/>
      <c r="AT24" s="39">
        <f t="shared" si="19"/>
        <v>0</v>
      </c>
      <c r="AU24" s="3">
        <f t="shared" si="20"/>
        <v>0</v>
      </c>
      <c r="AV24" s="29">
        <f t="shared" si="21"/>
        <v>0</v>
      </c>
      <c r="AW24" s="29"/>
      <c r="AX24" s="29"/>
      <c r="AY24" s="29">
        <f t="shared" si="22"/>
        <v>0</v>
      </c>
      <c r="AZ24" s="14">
        <f t="shared" si="23"/>
        <v>0</v>
      </c>
      <c r="BA24" s="29">
        <f t="shared" si="24"/>
        <v>0</v>
      </c>
      <c r="BB24" s="29"/>
      <c r="BC24" s="29"/>
      <c r="BD24" s="29">
        <f t="shared" si="25"/>
        <v>0</v>
      </c>
      <c r="BE24" s="14">
        <f t="shared" si="26"/>
        <v>0</v>
      </c>
      <c r="BF24" s="29">
        <f t="shared" si="27"/>
        <v>0</v>
      </c>
      <c r="BG24" s="29"/>
      <c r="BH24" s="29"/>
      <c r="BI24" s="29">
        <f t="shared" si="28"/>
        <v>0</v>
      </c>
      <c r="BJ24" s="14">
        <f t="shared" si="29"/>
        <v>0</v>
      </c>
      <c r="BK24" s="29">
        <f t="shared" si="30"/>
        <v>0</v>
      </c>
      <c r="BL24" s="29"/>
      <c r="BM24" s="29"/>
      <c r="BN24" s="29">
        <f t="shared" si="31"/>
        <v>0</v>
      </c>
      <c r="BO24" s="14">
        <f t="shared" si="32"/>
        <v>0</v>
      </c>
      <c r="BP24" s="29">
        <f t="shared" si="33"/>
        <v>0</v>
      </c>
      <c r="BQ24" s="29"/>
      <c r="BR24" s="29"/>
      <c r="BS24" s="29">
        <f t="shared" si="34"/>
        <v>0</v>
      </c>
      <c r="BT24" s="14">
        <f t="shared" si="35"/>
        <v>0</v>
      </c>
      <c r="BU24" s="29">
        <f t="shared" si="36"/>
        <v>0</v>
      </c>
      <c r="BV24" s="29"/>
      <c r="BW24" s="29"/>
      <c r="BX24" s="29">
        <f t="shared" si="37"/>
        <v>0</v>
      </c>
      <c r="BY24" s="14">
        <f t="shared" si="38"/>
        <v>0</v>
      </c>
      <c r="BZ24" s="29">
        <f t="shared" si="39"/>
        <v>0</v>
      </c>
      <c r="CA24" s="29"/>
      <c r="CB24" s="29"/>
      <c r="CC24" s="29">
        <f t="shared" si="40"/>
        <v>0</v>
      </c>
      <c r="CD24" s="14">
        <f t="shared" si="41"/>
        <v>0</v>
      </c>
      <c r="CE24" s="29">
        <f t="shared" si="42"/>
        <v>0</v>
      </c>
      <c r="CF24" s="29"/>
      <c r="CG24" s="29"/>
      <c r="CH24" s="29">
        <f t="shared" si="43"/>
        <v>0</v>
      </c>
      <c r="CI24" s="14">
        <f t="shared" si="44"/>
        <v>0</v>
      </c>
      <c r="CJ24" s="29">
        <f t="shared" si="45"/>
        <v>0</v>
      </c>
      <c r="CK24" s="29"/>
      <c r="CL24" s="29"/>
      <c r="CM24" s="29">
        <f t="shared" si="46"/>
        <v>0</v>
      </c>
      <c r="CN24" s="14">
        <f t="shared" si="47"/>
        <v>0</v>
      </c>
      <c r="CO24" s="29">
        <f t="shared" si="48"/>
        <v>0</v>
      </c>
      <c r="CP24" s="29"/>
      <c r="CQ24" s="29"/>
      <c r="CR24" s="29">
        <f t="shared" si="49"/>
        <v>0</v>
      </c>
      <c r="CS24" s="14">
        <f t="shared" si="50"/>
        <v>0</v>
      </c>
      <c r="CT24" s="29">
        <f t="shared" si="51"/>
        <v>0</v>
      </c>
      <c r="CU24" s="29"/>
      <c r="CV24" s="29"/>
      <c r="CW24" s="29">
        <f t="shared" si="52"/>
        <v>0</v>
      </c>
      <c r="CX24" s="14">
        <f t="shared" si="53"/>
        <v>0</v>
      </c>
      <c r="CY24" s="29">
        <f t="shared" si="54"/>
        <v>0</v>
      </c>
      <c r="CZ24" s="29"/>
      <c r="DA24" s="29"/>
      <c r="DB24" s="29">
        <f t="shared" si="55"/>
        <v>0</v>
      </c>
      <c r="DC24" s="14">
        <f t="shared" si="56"/>
        <v>0</v>
      </c>
      <c r="DD24" s="29">
        <f t="shared" si="57"/>
        <v>0</v>
      </c>
      <c r="DE24" s="29"/>
      <c r="DF24" s="14"/>
      <c r="DG24" s="14"/>
      <c r="DH24" s="14">
        <f t="shared" si="58"/>
        <v>0</v>
      </c>
      <c r="DI24" s="14"/>
    </row>
    <row r="25" spans="1:113" s="31" customFormat="1" ht="12">
      <c r="A25" s="30">
        <v>44287</v>
      </c>
      <c r="C25" s="21"/>
      <c r="D25" s="21"/>
      <c r="E25" s="15">
        <f t="shared" si="0"/>
        <v>0</v>
      </c>
      <c r="F25" s="15"/>
      <c r="G25" s="15"/>
      <c r="H25" s="29"/>
      <c r="I25" s="21"/>
      <c r="J25" s="21"/>
      <c r="K25" s="15"/>
      <c r="L25" s="15"/>
      <c r="M25" s="15"/>
      <c r="N25" s="29"/>
      <c r="O25" s="15"/>
      <c r="P25" s="15">
        <f t="shared" si="3"/>
        <v>0</v>
      </c>
      <c r="Q25" s="15">
        <f t="shared" si="4"/>
        <v>0</v>
      </c>
      <c r="R25" s="15">
        <f t="shared" si="5"/>
        <v>0</v>
      </c>
      <c r="S25" s="29"/>
      <c r="T25" s="29">
        <f>'2004A Academic '!H25+'2004A Academic '!M25+'2004A Academic '!R25+'2004A Academic '!W25+'2004A Academic '!AB25+'2004A Academic '!AG25+'2004A Academic '!AL25+'2004A Academic '!AQ25+'2004A Academic '!AV25+'2004A Academic '!BA25+'2004A Academic '!BF25+'2004A Academic '!BK25+'2004A Academic '!BP25+'2004A Academic '!BU25+'2004A Academic '!BZ25+'2004A Academic '!CE25+'2004A Academic '!CJ25+'2004A Academic '!CO25+'2004A Academic '!CT25+'2004A Academic '!CY25+'2004A Academic '!DD25+'2004A Academic '!DI25+'2004A Academic '!DN25+'2004A Academic '!DS25+'2004A Academic '!DX25+'2004A Academic '!EC25+'2004A Academic '!EH25+'2004A Academic '!EM25</f>
        <v>0</v>
      </c>
      <c r="U25" s="29">
        <f>'2004A Academic '!I25+'2004A Academic '!N25+'2004A Academic '!S25+'2004A Academic '!X25+'2004A Academic '!AC25+'2004A Academic '!AH25+'2004A Academic '!AM25+'2004A Academic '!AR25+'2004A Academic '!AW25+'2004A Academic '!BB25+'2004A Academic '!BG25+'2004A Academic '!BL25+'2004A Academic '!BQ25+'2004A Academic '!BV25+'2004A Academic '!CA25+'2004A Academic '!CF25+'2004A Academic '!CK25+'2004A Academic '!CP25+'2004A Academic '!CU25+'2004A Academic '!CZ25+'2004A Academic '!DE25+'2004A Academic '!DJ25+'2004A Academic '!DO25+'2004A Academic '!DT25+'2004A Academic '!DY25+'2004A Academic '!ED25+'2004A Academic '!EI25+'2004A Academic '!EN25</f>
        <v>0</v>
      </c>
      <c r="V25" s="29">
        <f t="shared" si="6"/>
        <v>0</v>
      </c>
      <c r="W25" s="29">
        <f>'2004A Academic '!K25+'2004A Academic '!P25+'2004A Academic '!U25+'2004A Academic '!Z25+'2004A Academic '!AE25+'2004A Academic '!AJ25+'2004A Academic '!AO25+'2004A Academic '!AT25+'2004A Academic '!AY25+'2004A Academic '!BD25+'2004A Academic '!BI25+'2004A Academic '!BN25+'2004A Academic '!BS25+'2004A Academic '!BX25+'2004A Academic '!CC25+'2004A Academic '!CH25+'2004A Academic '!CM25+'2004A Academic '!CR25+'2004A Academic '!CW25+'2004A Academic '!DB25+'2004A Academic '!DG25+'2004A Academic '!DL25+'2004A Academic '!DQ25+'2004A Academic '!DV25+'2004A Academic '!EA25+'2004A Academic '!EF25+'2004A Academic '!EK25+'2004A Academic '!EP25</f>
        <v>0</v>
      </c>
      <c r="X25" s="29"/>
      <c r="Y25" s="14">
        <f t="shared" si="59"/>
        <v>0</v>
      </c>
      <c r="Z25" s="21">
        <f t="shared" si="7"/>
        <v>0</v>
      </c>
      <c r="AA25" s="14">
        <f t="shared" si="8"/>
        <v>0</v>
      </c>
      <c r="AB25" s="14">
        <f t="shared" si="9"/>
        <v>0</v>
      </c>
      <c r="AC25" s="29"/>
      <c r="AD25" s="29">
        <f t="shared" si="60"/>
        <v>0</v>
      </c>
      <c r="AE25" s="21">
        <f t="shared" si="10"/>
        <v>0</v>
      </c>
      <c r="AF25" s="29">
        <f t="shared" si="11"/>
        <v>0</v>
      </c>
      <c r="AG25" s="29">
        <f t="shared" si="12"/>
        <v>0</v>
      </c>
      <c r="AI25" s="29">
        <f t="shared" si="61"/>
        <v>0</v>
      </c>
      <c r="AJ25" s="29">
        <f t="shared" si="13"/>
        <v>0</v>
      </c>
      <c r="AK25" s="14">
        <f t="shared" si="14"/>
        <v>0</v>
      </c>
      <c r="AL25" s="29">
        <f t="shared" si="15"/>
        <v>0</v>
      </c>
      <c r="AN25" s="29">
        <f t="shared" si="62"/>
        <v>0</v>
      </c>
      <c r="AO25" s="29">
        <f t="shared" si="16"/>
        <v>0</v>
      </c>
      <c r="AP25" s="14">
        <f t="shared" si="17"/>
        <v>0</v>
      </c>
      <c r="AQ25" s="29">
        <f t="shared" si="18"/>
        <v>0</v>
      </c>
      <c r="AS25" s="39">
        <f t="shared" si="63"/>
        <v>0</v>
      </c>
      <c r="AT25" s="39">
        <f t="shared" si="19"/>
        <v>0</v>
      </c>
      <c r="AU25" s="3">
        <f t="shared" si="20"/>
        <v>0</v>
      </c>
      <c r="AV25" s="29">
        <f t="shared" si="21"/>
        <v>0</v>
      </c>
      <c r="AW25" s="29"/>
      <c r="AX25" s="29">
        <f t="shared" si="64"/>
        <v>0</v>
      </c>
      <c r="AY25" s="29">
        <f t="shared" si="22"/>
        <v>0</v>
      </c>
      <c r="AZ25" s="14">
        <f t="shared" si="23"/>
        <v>0</v>
      </c>
      <c r="BA25" s="29">
        <f t="shared" si="24"/>
        <v>0</v>
      </c>
      <c r="BB25" s="29"/>
      <c r="BC25" s="29">
        <f t="shared" si="65"/>
        <v>0</v>
      </c>
      <c r="BD25" s="29">
        <f t="shared" si="25"/>
        <v>0</v>
      </c>
      <c r="BE25" s="14">
        <f t="shared" si="26"/>
        <v>0</v>
      </c>
      <c r="BF25" s="29">
        <f t="shared" si="27"/>
        <v>0</v>
      </c>
      <c r="BG25" s="29"/>
      <c r="BH25" s="29">
        <f t="shared" si="66"/>
        <v>0</v>
      </c>
      <c r="BI25" s="29">
        <f t="shared" si="28"/>
        <v>0</v>
      </c>
      <c r="BJ25" s="14">
        <f t="shared" si="29"/>
        <v>0</v>
      </c>
      <c r="BK25" s="29">
        <f t="shared" si="30"/>
        <v>0</v>
      </c>
      <c r="BL25" s="29"/>
      <c r="BM25" s="29">
        <f t="shared" si="67"/>
        <v>0</v>
      </c>
      <c r="BN25" s="29">
        <f t="shared" si="31"/>
        <v>0</v>
      </c>
      <c r="BO25" s="14">
        <f t="shared" si="32"/>
        <v>0</v>
      </c>
      <c r="BP25" s="29">
        <f t="shared" si="33"/>
        <v>0</v>
      </c>
      <c r="BQ25" s="29"/>
      <c r="BR25" s="29">
        <f t="shared" si="68"/>
        <v>0</v>
      </c>
      <c r="BS25" s="29">
        <f t="shared" si="34"/>
        <v>0</v>
      </c>
      <c r="BT25" s="14">
        <f t="shared" si="35"/>
        <v>0</v>
      </c>
      <c r="BU25" s="29">
        <f t="shared" si="36"/>
        <v>0</v>
      </c>
      <c r="BV25" s="29"/>
      <c r="BW25" s="29">
        <f t="shared" si="69"/>
        <v>0</v>
      </c>
      <c r="BX25" s="29">
        <f t="shared" si="37"/>
        <v>0</v>
      </c>
      <c r="BY25" s="14">
        <f t="shared" si="38"/>
        <v>0</v>
      </c>
      <c r="BZ25" s="29">
        <f t="shared" si="39"/>
        <v>0</v>
      </c>
      <c r="CA25" s="29"/>
      <c r="CB25" s="29">
        <f t="shared" si="70"/>
        <v>0</v>
      </c>
      <c r="CC25" s="29">
        <f t="shared" si="40"/>
        <v>0</v>
      </c>
      <c r="CD25" s="14">
        <f t="shared" si="41"/>
        <v>0</v>
      </c>
      <c r="CE25" s="29">
        <f t="shared" si="42"/>
        <v>0</v>
      </c>
      <c r="CF25" s="29"/>
      <c r="CG25" s="29">
        <f t="shared" si="71"/>
        <v>0</v>
      </c>
      <c r="CH25" s="29">
        <f t="shared" si="43"/>
        <v>0</v>
      </c>
      <c r="CI25" s="14">
        <f t="shared" si="44"/>
        <v>0</v>
      </c>
      <c r="CJ25" s="29">
        <f t="shared" si="45"/>
        <v>0</v>
      </c>
      <c r="CK25" s="29"/>
      <c r="CL25" s="29">
        <f t="shared" si="72"/>
        <v>0</v>
      </c>
      <c r="CM25" s="29">
        <f t="shared" si="46"/>
        <v>0</v>
      </c>
      <c r="CN25" s="14">
        <f t="shared" si="47"/>
        <v>0</v>
      </c>
      <c r="CO25" s="29">
        <f t="shared" si="48"/>
        <v>0</v>
      </c>
      <c r="CP25" s="29"/>
      <c r="CQ25" s="29">
        <f t="shared" si="73"/>
        <v>0</v>
      </c>
      <c r="CR25" s="29">
        <f t="shared" si="49"/>
        <v>0</v>
      </c>
      <c r="CS25" s="14">
        <f t="shared" si="50"/>
        <v>0</v>
      </c>
      <c r="CT25" s="29">
        <f t="shared" si="51"/>
        <v>0</v>
      </c>
      <c r="CU25" s="29"/>
      <c r="CV25" s="29">
        <f t="shared" si="74"/>
        <v>0</v>
      </c>
      <c r="CW25" s="29">
        <f t="shared" si="52"/>
        <v>0</v>
      </c>
      <c r="CX25" s="14">
        <f t="shared" si="53"/>
        <v>0</v>
      </c>
      <c r="CY25" s="29">
        <f t="shared" si="54"/>
        <v>0</v>
      </c>
      <c r="CZ25" s="29"/>
      <c r="DA25" s="29">
        <f t="shared" si="75"/>
        <v>0</v>
      </c>
      <c r="DB25" s="29">
        <f t="shared" si="55"/>
        <v>0</v>
      </c>
      <c r="DC25" s="14">
        <f t="shared" si="56"/>
        <v>0</v>
      </c>
      <c r="DD25" s="29">
        <f t="shared" si="57"/>
        <v>0</v>
      </c>
      <c r="DE25" s="29"/>
      <c r="DF25" s="14"/>
      <c r="DG25" s="14"/>
      <c r="DH25" s="14">
        <f t="shared" si="58"/>
        <v>0</v>
      </c>
      <c r="DI25" s="14"/>
    </row>
    <row r="26" spans="1:113" s="31" customFormat="1" ht="12">
      <c r="A26" s="30">
        <v>44470</v>
      </c>
      <c r="C26" s="21"/>
      <c r="D26" s="21"/>
      <c r="E26" s="15">
        <f t="shared" si="0"/>
        <v>0</v>
      </c>
      <c r="F26" s="15"/>
      <c r="G26" s="15"/>
      <c r="H26" s="29"/>
      <c r="I26" s="21"/>
      <c r="J26" s="21"/>
      <c r="K26" s="15"/>
      <c r="L26" s="15"/>
      <c r="M26" s="15"/>
      <c r="N26" s="29"/>
      <c r="O26" s="15"/>
      <c r="P26" s="15">
        <f t="shared" si="3"/>
        <v>0</v>
      </c>
      <c r="Q26" s="15">
        <f t="shared" si="4"/>
        <v>0</v>
      </c>
      <c r="R26" s="15">
        <f t="shared" si="5"/>
        <v>0</v>
      </c>
      <c r="S26" s="29"/>
      <c r="T26" s="29"/>
      <c r="U26" s="29">
        <f>'2004A Academic '!I26+'2004A Academic '!N26+'2004A Academic '!S26+'2004A Academic '!X26+'2004A Academic '!AC26+'2004A Academic '!AH26+'2004A Academic '!AM26+'2004A Academic '!AR26+'2004A Academic '!AW26+'2004A Academic '!BB26+'2004A Academic '!BG26+'2004A Academic '!BL26+'2004A Academic '!BQ26+'2004A Academic '!BV26+'2004A Academic '!CA26+'2004A Academic '!CF26+'2004A Academic '!CK26+'2004A Academic '!CP26+'2004A Academic '!CU26+'2004A Academic '!CZ26+'2004A Academic '!DE26+'2004A Academic '!DJ26+'2004A Academic '!DO26+'2004A Academic '!DT26+'2004A Academic '!DY26+'2004A Academic '!ED26+'2004A Academic '!EI26+'2004A Academic '!EN26</f>
        <v>0</v>
      </c>
      <c r="V26" s="29">
        <f t="shared" si="6"/>
        <v>0</v>
      </c>
      <c r="W26" s="29">
        <f>'2004A Academic '!K26+'2004A Academic '!P26+'2004A Academic '!U26+'2004A Academic '!Z26+'2004A Academic '!AE26+'2004A Academic '!AJ26+'2004A Academic '!AO26+'2004A Academic '!AT26+'2004A Academic '!AY26+'2004A Academic '!BD26+'2004A Academic '!BI26+'2004A Academic '!BN26+'2004A Academic '!BS26+'2004A Academic '!BX26+'2004A Academic '!CC26+'2004A Academic '!CH26+'2004A Academic '!CM26+'2004A Academic '!CR26+'2004A Academic '!CW26+'2004A Academic '!DB26+'2004A Academic '!DG26+'2004A Academic '!DL26+'2004A Academic '!DQ26+'2004A Academic '!DV26+'2004A Academic '!EA26+'2004A Academic '!EF26+'2004A Academic '!EK26+'2004A Academic '!EP26</f>
        <v>0</v>
      </c>
      <c r="X26" s="29"/>
      <c r="Y26" s="14"/>
      <c r="Z26" s="21">
        <f t="shared" si="7"/>
        <v>0</v>
      </c>
      <c r="AA26" s="14">
        <f t="shared" si="8"/>
        <v>0</v>
      </c>
      <c r="AB26" s="14">
        <f t="shared" si="9"/>
        <v>0</v>
      </c>
      <c r="AC26" s="29"/>
      <c r="AD26" s="29"/>
      <c r="AE26" s="21">
        <f t="shared" si="10"/>
        <v>0</v>
      </c>
      <c r="AF26" s="29">
        <f t="shared" si="11"/>
        <v>0</v>
      </c>
      <c r="AG26" s="29">
        <f t="shared" si="12"/>
        <v>0</v>
      </c>
      <c r="AI26" s="29"/>
      <c r="AJ26" s="29">
        <f t="shared" si="13"/>
        <v>0</v>
      </c>
      <c r="AK26" s="14">
        <f t="shared" si="14"/>
        <v>0</v>
      </c>
      <c r="AL26" s="29">
        <f t="shared" si="15"/>
        <v>0</v>
      </c>
      <c r="AN26" s="29"/>
      <c r="AO26" s="29">
        <f t="shared" si="16"/>
        <v>0</v>
      </c>
      <c r="AP26" s="14">
        <f t="shared" si="17"/>
        <v>0</v>
      </c>
      <c r="AQ26" s="29">
        <f t="shared" si="18"/>
        <v>0</v>
      </c>
      <c r="AS26" s="39"/>
      <c r="AT26" s="39">
        <f t="shared" si="19"/>
        <v>0</v>
      </c>
      <c r="AU26" s="3">
        <f t="shared" si="20"/>
        <v>0</v>
      </c>
      <c r="AV26" s="29">
        <f t="shared" si="21"/>
        <v>0</v>
      </c>
      <c r="AW26" s="29"/>
      <c r="AX26" s="29"/>
      <c r="AY26" s="29">
        <f t="shared" si="22"/>
        <v>0</v>
      </c>
      <c r="AZ26" s="14">
        <f t="shared" si="23"/>
        <v>0</v>
      </c>
      <c r="BA26" s="29">
        <f t="shared" si="24"/>
        <v>0</v>
      </c>
      <c r="BB26" s="29"/>
      <c r="BC26" s="29"/>
      <c r="BD26" s="29">
        <f t="shared" si="25"/>
        <v>0</v>
      </c>
      <c r="BE26" s="14">
        <f t="shared" si="26"/>
        <v>0</v>
      </c>
      <c r="BF26" s="29">
        <f t="shared" si="27"/>
        <v>0</v>
      </c>
      <c r="BG26" s="29"/>
      <c r="BH26" s="29"/>
      <c r="BI26" s="29">
        <f t="shared" si="28"/>
        <v>0</v>
      </c>
      <c r="BJ26" s="14">
        <f t="shared" si="29"/>
        <v>0</v>
      </c>
      <c r="BK26" s="29">
        <f t="shared" si="30"/>
        <v>0</v>
      </c>
      <c r="BL26" s="29"/>
      <c r="BM26" s="29"/>
      <c r="BN26" s="29">
        <f t="shared" si="31"/>
        <v>0</v>
      </c>
      <c r="BO26" s="14">
        <f t="shared" si="32"/>
        <v>0</v>
      </c>
      <c r="BP26" s="29">
        <f t="shared" si="33"/>
        <v>0</v>
      </c>
      <c r="BQ26" s="29"/>
      <c r="BR26" s="29"/>
      <c r="BS26" s="29">
        <f t="shared" si="34"/>
        <v>0</v>
      </c>
      <c r="BT26" s="14">
        <f t="shared" si="35"/>
        <v>0</v>
      </c>
      <c r="BU26" s="29">
        <f t="shared" si="36"/>
        <v>0</v>
      </c>
      <c r="BV26" s="29"/>
      <c r="BW26" s="29"/>
      <c r="BX26" s="29">
        <f t="shared" si="37"/>
        <v>0</v>
      </c>
      <c r="BY26" s="14">
        <f t="shared" si="38"/>
        <v>0</v>
      </c>
      <c r="BZ26" s="29">
        <f t="shared" si="39"/>
        <v>0</v>
      </c>
      <c r="CA26" s="29"/>
      <c r="CB26" s="29"/>
      <c r="CC26" s="29">
        <f t="shared" si="40"/>
        <v>0</v>
      </c>
      <c r="CD26" s="14">
        <f t="shared" si="41"/>
        <v>0</v>
      </c>
      <c r="CE26" s="29">
        <f t="shared" si="42"/>
        <v>0</v>
      </c>
      <c r="CF26" s="29"/>
      <c r="CG26" s="29"/>
      <c r="CH26" s="29">
        <f t="shared" si="43"/>
        <v>0</v>
      </c>
      <c r="CI26" s="14">
        <f t="shared" si="44"/>
        <v>0</v>
      </c>
      <c r="CJ26" s="29">
        <f t="shared" si="45"/>
        <v>0</v>
      </c>
      <c r="CK26" s="29"/>
      <c r="CL26" s="29"/>
      <c r="CM26" s="29">
        <f t="shared" si="46"/>
        <v>0</v>
      </c>
      <c r="CN26" s="14">
        <f t="shared" si="47"/>
        <v>0</v>
      </c>
      <c r="CO26" s="29">
        <f t="shared" si="48"/>
        <v>0</v>
      </c>
      <c r="CP26" s="29"/>
      <c r="CQ26" s="29"/>
      <c r="CR26" s="29">
        <f t="shared" si="49"/>
        <v>0</v>
      </c>
      <c r="CS26" s="14">
        <f t="shared" si="50"/>
        <v>0</v>
      </c>
      <c r="CT26" s="29">
        <f t="shared" si="51"/>
        <v>0</v>
      </c>
      <c r="CU26" s="29"/>
      <c r="CV26" s="29"/>
      <c r="CW26" s="29">
        <f t="shared" si="52"/>
        <v>0</v>
      </c>
      <c r="CX26" s="14">
        <f t="shared" si="53"/>
        <v>0</v>
      </c>
      <c r="CY26" s="29">
        <f t="shared" si="54"/>
        <v>0</v>
      </c>
      <c r="CZ26" s="29"/>
      <c r="DA26" s="29"/>
      <c r="DB26" s="29">
        <f t="shared" si="55"/>
        <v>0</v>
      </c>
      <c r="DC26" s="14">
        <f t="shared" si="56"/>
        <v>0</v>
      </c>
      <c r="DD26" s="29">
        <f t="shared" si="57"/>
        <v>0</v>
      </c>
      <c r="DE26" s="29"/>
      <c r="DF26" s="14"/>
      <c r="DG26" s="14"/>
      <c r="DH26" s="14">
        <f t="shared" si="58"/>
        <v>0</v>
      </c>
      <c r="DI26" s="14"/>
    </row>
    <row r="27" spans="1:113" s="31" customFormat="1" ht="12">
      <c r="A27" s="30">
        <v>44652</v>
      </c>
      <c r="C27" s="21"/>
      <c r="D27" s="21"/>
      <c r="E27" s="15">
        <f t="shared" si="0"/>
        <v>0</v>
      </c>
      <c r="F27" s="15"/>
      <c r="G27" s="15"/>
      <c r="H27" s="29"/>
      <c r="I27" s="21"/>
      <c r="J27" s="21"/>
      <c r="K27" s="15"/>
      <c r="L27" s="15"/>
      <c r="M27" s="15"/>
      <c r="N27" s="29"/>
      <c r="O27" s="15"/>
      <c r="P27" s="15">
        <f t="shared" si="3"/>
        <v>0</v>
      </c>
      <c r="Q27" s="15">
        <f t="shared" si="4"/>
        <v>0</v>
      </c>
      <c r="R27" s="15">
        <f t="shared" si="5"/>
        <v>0</v>
      </c>
      <c r="S27" s="29"/>
      <c r="T27" s="29">
        <f>'2004A Academic '!H27+'2004A Academic '!M27+'2004A Academic '!R27+'2004A Academic '!W27+'2004A Academic '!AB27+'2004A Academic '!AG27+'2004A Academic '!AL27+'2004A Academic '!AQ27+'2004A Academic '!AV27+'2004A Academic '!BA27+'2004A Academic '!BF27+'2004A Academic '!BK27+'2004A Academic '!BP27+'2004A Academic '!BU27+'2004A Academic '!BZ27+'2004A Academic '!CE27+'2004A Academic '!CJ27+'2004A Academic '!CO27+'2004A Academic '!CT27+'2004A Academic '!CY27+'2004A Academic '!DD27+'2004A Academic '!DI27+'2004A Academic '!DN27+'2004A Academic '!DS27+'2004A Academic '!DX27+'2004A Academic '!EC27+'2004A Academic '!EH27+'2004A Academic '!EM27</f>
        <v>0</v>
      </c>
      <c r="U27" s="29">
        <f>'2004A Academic '!I27+'2004A Academic '!N27+'2004A Academic '!S27+'2004A Academic '!X27+'2004A Academic '!AC27+'2004A Academic '!AH27+'2004A Academic '!AM27+'2004A Academic '!AR27+'2004A Academic '!AW27+'2004A Academic '!BB27+'2004A Academic '!BG27+'2004A Academic '!BL27+'2004A Academic '!BQ27+'2004A Academic '!BV27+'2004A Academic '!CA27+'2004A Academic '!CF27+'2004A Academic '!CK27+'2004A Academic '!CP27+'2004A Academic '!CU27+'2004A Academic '!CZ27+'2004A Academic '!DE27+'2004A Academic '!DJ27+'2004A Academic '!DO27+'2004A Academic '!DT27+'2004A Academic '!DY27+'2004A Academic '!ED27+'2004A Academic '!EI27+'2004A Academic '!EN27</f>
        <v>0</v>
      </c>
      <c r="V27" s="29">
        <f t="shared" si="6"/>
        <v>0</v>
      </c>
      <c r="W27" s="29">
        <f>'2004A Academic '!K27+'2004A Academic '!P27+'2004A Academic '!U27+'2004A Academic '!Z27+'2004A Academic '!AE27+'2004A Academic '!AJ27+'2004A Academic '!AO27+'2004A Academic '!AT27+'2004A Academic '!AY27+'2004A Academic '!BD27+'2004A Academic '!BI27+'2004A Academic '!BN27+'2004A Academic '!BS27+'2004A Academic '!BX27+'2004A Academic '!CC27+'2004A Academic '!CH27+'2004A Academic '!CM27+'2004A Academic '!CR27+'2004A Academic '!CW27+'2004A Academic '!DB27+'2004A Academic '!DG27+'2004A Academic '!DL27+'2004A Academic '!DQ27+'2004A Academic '!DV27+'2004A Academic '!EA27+'2004A Academic '!EF27+'2004A Academic '!EK27+'2004A Academic '!EP27</f>
        <v>0</v>
      </c>
      <c r="X27" s="29"/>
      <c r="Y27" s="14">
        <f t="shared" si="59"/>
        <v>0</v>
      </c>
      <c r="Z27" s="21">
        <f t="shared" si="7"/>
        <v>0</v>
      </c>
      <c r="AA27" s="14">
        <f t="shared" si="8"/>
        <v>0</v>
      </c>
      <c r="AB27" s="14">
        <f t="shared" si="9"/>
        <v>0</v>
      </c>
      <c r="AC27" s="29"/>
      <c r="AD27" s="29">
        <f t="shared" si="60"/>
        <v>0</v>
      </c>
      <c r="AE27" s="21">
        <f t="shared" si="10"/>
        <v>0</v>
      </c>
      <c r="AF27" s="29">
        <f t="shared" si="11"/>
        <v>0</v>
      </c>
      <c r="AG27" s="29">
        <f t="shared" si="12"/>
        <v>0</v>
      </c>
      <c r="AI27" s="29">
        <f t="shared" si="61"/>
        <v>0</v>
      </c>
      <c r="AJ27" s="29">
        <f t="shared" si="13"/>
        <v>0</v>
      </c>
      <c r="AK27" s="14">
        <f t="shared" si="14"/>
        <v>0</v>
      </c>
      <c r="AL27" s="29">
        <f t="shared" si="15"/>
        <v>0</v>
      </c>
      <c r="AN27" s="29">
        <f t="shared" si="62"/>
        <v>0</v>
      </c>
      <c r="AO27" s="29">
        <f t="shared" si="16"/>
        <v>0</v>
      </c>
      <c r="AP27" s="14">
        <f t="shared" si="17"/>
        <v>0</v>
      </c>
      <c r="AQ27" s="29">
        <f t="shared" si="18"/>
        <v>0</v>
      </c>
      <c r="AS27" s="39">
        <f t="shared" si="63"/>
        <v>0</v>
      </c>
      <c r="AT27" s="39">
        <f t="shared" si="19"/>
        <v>0</v>
      </c>
      <c r="AU27" s="3">
        <f t="shared" si="20"/>
        <v>0</v>
      </c>
      <c r="AV27" s="29">
        <f t="shared" si="21"/>
        <v>0</v>
      </c>
      <c r="AW27" s="29"/>
      <c r="AX27" s="29">
        <f t="shared" si="64"/>
        <v>0</v>
      </c>
      <c r="AY27" s="29">
        <f t="shared" si="22"/>
        <v>0</v>
      </c>
      <c r="AZ27" s="14">
        <f t="shared" si="23"/>
        <v>0</v>
      </c>
      <c r="BA27" s="29">
        <f t="shared" si="24"/>
        <v>0</v>
      </c>
      <c r="BB27" s="29"/>
      <c r="BC27" s="29">
        <f t="shared" si="65"/>
        <v>0</v>
      </c>
      <c r="BD27" s="29">
        <f t="shared" si="25"/>
        <v>0</v>
      </c>
      <c r="BE27" s="14">
        <f t="shared" si="26"/>
        <v>0</v>
      </c>
      <c r="BF27" s="29">
        <f t="shared" si="27"/>
        <v>0</v>
      </c>
      <c r="BG27" s="29"/>
      <c r="BH27" s="29">
        <f t="shared" si="66"/>
        <v>0</v>
      </c>
      <c r="BI27" s="29">
        <f t="shared" si="28"/>
        <v>0</v>
      </c>
      <c r="BJ27" s="14">
        <f t="shared" si="29"/>
        <v>0</v>
      </c>
      <c r="BK27" s="29">
        <f t="shared" si="30"/>
        <v>0</v>
      </c>
      <c r="BL27" s="29"/>
      <c r="BM27" s="29">
        <f t="shared" si="67"/>
        <v>0</v>
      </c>
      <c r="BN27" s="29">
        <f t="shared" si="31"/>
        <v>0</v>
      </c>
      <c r="BO27" s="14">
        <f t="shared" si="32"/>
        <v>0</v>
      </c>
      <c r="BP27" s="29">
        <f t="shared" si="33"/>
        <v>0</v>
      </c>
      <c r="BQ27" s="29"/>
      <c r="BR27" s="29">
        <f t="shared" si="68"/>
        <v>0</v>
      </c>
      <c r="BS27" s="29">
        <f t="shared" si="34"/>
        <v>0</v>
      </c>
      <c r="BT27" s="14">
        <f t="shared" si="35"/>
        <v>0</v>
      </c>
      <c r="BU27" s="29">
        <f t="shared" si="36"/>
        <v>0</v>
      </c>
      <c r="BV27" s="29"/>
      <c r="BW27" s="29">
        <f t="shared" si="69"/>
        <v>0</v>
      </c>
      <c r="BX27" s="29">
        <f t="shared" si="37"/>
        <v>0</v>
      </c>
      <c r="BY27" s="14">
        <f t="shared" si="38"/>
        <v>0</v>
      </c>
      <c r="BZ27" s="29">
        <f t="shared" si="39"/>
        <v>0</v>
      </c>
      <c r="CA27" s="29"/>
      <c r="CB27" s="29">
        <f t="shared" si="70"/>
        <v>0</v>
      </c>
      <c r="CC27" s="29">
        <f t="shared" si="40"/>
        <v>0</v>
      </c>
      <c r="CD27" s="14">
        <f t="shared" si="41"/>
        <v>0</v>
      </c>
      <c r="CE27" s="29">
        <f t="shared" si="42"/>
        <v>0</v>
      </c>
      <c r="CF27" s="29"/>
      <c r="CG27" s="29">
        <f t="shared" si="71"/>
        <v>0</v>
      </c>
      <c r="CH27" s="29">
        <f t="shared" si="43"/>
        <v>0</v>
      </c>
      <c r="CI27" s="14">
        <f t="shared" si="44"/>
        <v>0</v>
      </c>
      <c r="CJ27" s="29">
        <f t="shared" si="45"/>
        <v>0</v>
      </c>
      <c r="CK27" s="29"/>
      <c r="CL27" s="29">
        <f t="shared" si="72"/>
        <v>0</v>
      </c>
      <c r="CM27" s="29">
        <f t="shared" si="46"/>
        <v>0</v>
      </c>
      <c r="CN27" s="14">
        <f t="shared" si="47"/>
        <v>0</v>
      </c>
      <c r="CO27" s="29">
        <f t="shared" si="48"/>
        <v>0</v>
      </c>
      <c r="CP27" s="29"/>
      <c r="CQ27" s="29">
        <f t="shared" si="73"/>
        <v>0</v>
      </c>
      <c r="CR27" s="29">
        <f t="shared" si="49"/>
        <v>0</v>
      </c>
      <c r="CS27" s="14">
        <f t="shared" si="50"/>
        <v>0</v>
      </c>
      <c r="CT27" s="29">
        <f t="shared" si="51"/>
        <v>0</v>
      </c>
      <c r="CU27" s="29"/>
      <c r="CV27" s="29">
        <f t="shared" si="74"/>
        <v>0</v>
      </c>
      <c r="CW27" s="29">
        <f t="shared" si="52"/>
        <v>0</v>
      </c>
      <c r="CX27" s="14">
        <f t="shared" si="53"/>
        <v>0</v>
      </c>
      <c r="CY27" s="29">
        <f t="shared" si="54"/>
        <v>0</v>
      </c>
      <c r="CZ27" s="29"/>
      <c r="DA27" s="29">
        <f t="shared" si="75"/>
        <v>0</v>
      </c>
      <c r="DB27" s="29">
        <f t="shared" si="55"/>
        <v>0</v>
      </c>
      <c r="DC27" s="14">
        <f t="shared" si="56"/>
        <v>0</v>
      </c>
      <c r="DD27" s="29">
        <f t="shared" si="57"/>
        <v>0</v>
      </c>
      <c r="DE27" s="29"/>
      <c r="DF27" s="14"/>
      <c r="DG27" s="14"/>
      <c r="DH27" s="14">
        <f t="shared" si="58"/>
        <v>0</v>
      </c>
      <c r="DI27" s="14"/>
    </row>
    <row r="28" spans="1:113" s="31" customFormat="1" ht="12">
      <c r="A28" s="30">
        <v>44835</v>
      </c>
      <c r="C28" s="21"/>
      <c r="D28" s="21"/>
      <c r="E28" s="15">
        <f t="shared" si="0"/>
        <v>0</v>
      </c>
      <c r="F28" s="15"/>
      <c r="G28" s="15"/>
      <c r="H28" s="29"/>
      <c r="I28" s="21"/>
      <c r="J28" s="21"/>
      <c r="K28" s="15"/>
      <c r="L28" s="15"/>
      <c r="M28" s="15"/>
      <c r="N28" s="29"/>
      <c r="O28" s="15"/>
      <c r="P28" s="15">
        <f t="shared" si="3"/>
        <v>0</v>
      </c>
      <c r="Q28" s="15">
        <f t="shared" si="4"/>
        <v>0</v>
      </c>
      <c r="R28" s="15">
        <f t="shared" si="5"/>
        <v>0</v>
      </c>
      <c r="S28" s="29"/>
      <c r="T28" s="29"/>
      <c r="U28" s="29">
        <f>'2004A Academic '!I28+'2004A Academic '!N28+'2004A Academic '!S28+'2004A Academic '!X28+'2004A Academic '!AC28+'2004A Academic '!AH28+'2004A Academic '!AM28+'2004A Academic '!AR28+'2004A Academic '!AW28+'2004A Academic '!BB28+'2004A Academic '!BG28+'2004A Academic '!BL28+'2004A Academic '!BQ28+'2004A Academic '!BV28+'2004A Academic '!CA28+'2004A Academic '!CF28+'2004A Academic '!CK28+'2004A Academic '!CP28+'2004A Academic '!CU28+'2004A Academic '!CZ28+'2004A Academic '!DE28+'2004A Academic '!DJ28+'2004A Academic '!DO28+'2004A Academic '!DT28+'2004A Academic '!DY28+'2004A Academic '!ED28+'2004A Academic '!EI28+'2004A Academic '!EN28</f>
        <v>0</v>
      </c>
      <c r="V28" s="29">
        <f t="shared" si="6"/>
        <v>0</v>
      </c>
      <c r="W28" s="29">
        <f>'2004A Academic '!K28+'2004A Academic '!P28+'2004A Academic '!U28+'2004A Academic '!Z28+'2004A Academic '!AE28+'2004A Academic '!AJ28+'2004A Academic '!AO28+'2004A Academic '!AT28+'2004A Academic '!AY28+'2004A Academic '!BD28+'2004A Academic '!BI28+'2004A Academic '!BN28+'2004A Academic '!BS28+'2004A Academic '!BX28+'2004A Academic '!CC28+'2004A Academic '!CH28+'2004A Academic '!CM28+'2004A Academic '!CR28+'2004A Academic '!CW28+'2004A Academic '!DB28+'2004A Academic '!DG28+'2004A Academic '!DL28+'2004A Academic '!DQ28+'2004A Academic '!DV28+'2004A Academic '!EA28+'2004A Academic '!EF28+'2004A Academic '!EK28+'2004A Academic '!EP28</f>
        <v>0</v>
      </c>
      <c r="X28" s="29"/>
      <c r="Y28" s="14"/>
      <c r="Z28" s="21">
        <f t="shared" si="7"/>
        <v>0</v>
      </c>
      <c r="AA28" s="14">
        <f t="shared" si="8"/>
        <v>0</v>
      </c>
      <c r="AB28" s="14">
        <f t="shared" si="9"/>
        <v>0</v>
      </c>
      <c r="AC28" s="29"/>
      <c r="AD28" s="29"/>
      <c r="AE28" s="21">
        <f t="shared" si="10"/>
        <v>0</v>
      </c>
      <c r="AF28" s="29">
        <f t="shared" si="11"/>
        <v>0</v>
      </c>
      <c r="AG28" s="29">
        <f t="shared" si="12"/>
        <v>0</v>
      </c>
      <c r="AI28" s="29"/>
      <c r="AJ28" s="29">
        <f t="shared" si="13"/>
        <v>0</v>
      </c>
      <c r="AK28" s="14">
        <f t="shared" si="14"/>
        <v>0</v>
      </c>
      <c r="AL28" s="29">
        <f t="shared" si="15"/>
        <v>0</v>
      </c>
      <c r="AN28" s="29"/>
      <c r="AO28" s="29">
        <f t="shared" si="16"/>
        <v>0</v>
      </c>
      <c r="AP28" s="14">
        <f t="shared" si="17"/>
        <v>0</v>
      </c>
      <c r="AQ28" s="29">
        <f t="shared" si="18"/>
        <v>0</v>
      </c>
      <c r="AS28" s="39"/>
      <c r="AT28" s="39">
        <f t="shared" si="19"/>
        <v>0</v>
      </c>
      <c r="AU28" s="3">
        <f t="shared" si="20"/>
        <v>0</v>
      </c>
      <c r="AV28" s="29">
        <f t="shared" si="21"/>
        <v>0</v>
      </c>
      <c r="AW28" s="29"/>
      <c r="AX28" s="29"/>
      <c r="AY28" s="29">
        <f t="shared" si="22"/>
        <v>0</v>
      </c>
      <c r="AZ28" s="14">
        <f t="shared" si="23"/>
        <v>0</v>
      </c>
      <c r="BA28" s="29">
        <f t="shared" si="24"/>
        <v>0</v>
      </c>
      <c r="BB28" s="29"/>
      <c r="BC28" s="29"/>
      <c r="BD28" s="29">
        <f t="shared" si="25"/>
        <v>0</v>
      </c>
      <c r="BE28" s="14">
        <f t="shared" si="26"/>
        <v>0</v>
      </c>
      <c r="BF28" s="29">
        <f t="shared" si="27"/>
        <v>0</v>
      </c>
      <c r="BG28" s="29"/>
      <c r="BH28" s="29"/>
      <c r="BI28" s="29">
        <f t="shared" si="28"/>
        <v>0</v>
      </c>
      <c r="BJ28" s="14">
        <f t="shared" si="29"/>
        <v>0</v>
      </c>
      <c r="BK28" s="29">
        <f t="shared" si="30"/>
        <v>0</v>
      </c>
      <c r="BL28" s="29"/>
      <c r="BM28" s="29"/>
      <c r="BN28" s="29">
        <f t="shared" si="31"/>
        <v>0</v>
      </c>
      <c r="BO28" s="14">
        <f t="shared" si="32"/>
        <v>0</v>
      </c>
      <c r="BP28" s="29">
        <f t="shared" si="33"/>
        <v>0</v>
      </c>
      <c r="BQ28" s="29"/>
      <c r="BR28" s="29"/>
      <c r="BS28" s="29">
        <f t="shared" si="34"/>
        <v>0</v>
      </c>
      <c r="BT28" s="14">
        <f t="shared" si="35"/>
        <v>0</v>
      </c>
      <c r="BU28" s="29">
        <f t="shared" si="36"/>
        <v>0</v>
      </c>
      <c r="BV28" s="29"/>
      <c r="BW28" s="29"/>
      <c r="BX28" s="29">
        <f t="shared" si="37"/>
        <v>0</v>
      </c>
      <c r="BY28" s="14">
        <f t="shared" si="38"/>
        <v>0</v>
      </c>
      <c r="BZ28" s="29">
        <f t="shared" si="39"/>
        <v>0</v>
      </c>
      <c r="CA28" s="29"/>
      <c r="CB28" s="29"/>
      <c r="CC28" s="29">
        <f t="shared" si="40"/>
        <v>0</v>
      </c>
      <c r="CD28" s="14">
        <f t="shared" si="41"/>
        <v>0</v>
      </c>
      <c r="CE28" s="29">
        <f t="shared" si="42"/>
        <v>0</v>
      </c>
      <c r="CF28" s="29"/>
      <c r="CG28" s="29"/>
      <c r="CH28" s="29">
        <f t="shared" si="43"/>
        <v>0</v>
      </c>
      <c r="CI28" s="14">
        <f t="shared" si="44"/>
        <v>0</v>
      </c>
      <c r="CJ28" s="29">
        <f t="shared" si="45"/>
        <v>0</v>
      </c>
      <c r="CK28" s="29"/>
      <c r="CL28" s="29"/>
      <c r="CM28" s="29">
        <f t="shared" si="46"/>
        <v>0</v>
      </c>
      <c r="CN28" s="14">
        <f t="shared" si="47"/>
        <v>0</v>
      </c>
      <c r="CO28" s="29">
        <f t="shared" si="48"/>
        <v>0</v>
      </c>
      <c r="CP28" s="29"/>
      <c r="CQ28" s="29"/>
      <c r="CR28" s="29">
        <f t="shared" si="49"/>
        <v>0</v>
      </c>
      <c r="CS28" s="14">
        <f t="shared" si="50"/>
        <v>0</v>
      </c>
      <c r="CT28" s="29">
        <f t="shared" si="51"/>
        <v>0</v>
      </c>
      <c r="CU28" s="29"/>
      <c r="CV28" s="29"/>
      <c r="CW28" s="29">
        <f t="shared" si="52"/>
        <v>0</v>
      </c>
      <c r="CX28" s="14">
        <f t="shared" si="53"/>
        <v>0</v>
      </c>
      <c r="CY28" s="29">
        <f t="shared" si="54"/>
        <v>0</v>
      </c>
      <c r="CZ28" s="29"/>
      <c r="DA28" s="29"/>
      <c r="DB28" s="29">
        <f t="shared" si="55"/>
        <v>0</v>
      </c>
      <c r="DC28" s="14">
        <f t="shared" si="56"/>
        <v>0</v>
      </c>
      <c r="DD28" s="29">
        <f t="shared" si="57"/>
        <v>0</v>
      </c>
      <c r="DE28" s="29"/>
      <c r="DF28" s="14"/>
      <c r="DG28" s="14"/>
      <c r="DH28" s="14">
        <f t="shared" si="58"/>
        <v>0</v>
      </c>
      <c r="DI28" s="14"/>
    </row>
    <row r="29" spans="1:113" s="31" customFormat="1" ht="12">
      <c r="A29" s="30">
        <v>45017</v>
      </c>
      <c r="C29" s="21"/>
      <c r="D29" s="21"/>
      <c r="E29" s="15">
        <f t="shared" si="0"/>
        <v>0</v>
      </c>
      <c r="F29" s="15"/>
      <c r="G29" s="15"/>
      <c r="H29" s="29"/>
      <c r="I29" s="21"/>
      <c r="J29" s="21"/>
      <c r="K29" s="15"/>
      <c r="L29" s="15"/>
      <c r="M29" s="15"/>
      <c r="N29" s="29"/>
      <c r="O29" s="15"/>
      <c r="P29" s="15">
        <f t="shared" si="3"/>
        <v>0</v>
      </c>
      <c r="Q29" s="15">
        <f t="shared" si="4"/>
        <v>0</v>
      </c>
      <c r="R29" s="15">
        <f t="shared" si="5"/>
        <v>0</v>
      </c>
      <c r="S29" s="29"/>
      <c r="T29" s="29">
        <f>'2004A Academic '!H29+'2004A Academic '!M29+'2004A Academic '!R29+'2004A Academic '!W29+'2004A Academic '!AB29+'2004A Academic '!AG29+'2004A Academic '!AL29+'2004A Academic '!AQ29+'2004A Academic '!AV29+'2004A Academic '!BA29+'2004A Academic '!BF29+'2004A Academic '!BK29+'2004A Academic '!BP29+'2004A Academic '!BU29+'2004A Academic '!BZ29+'2004A Academic '!CE29+'2004A Academic '!CJ29+'2004A Academic '!CO29+'2004A Academic '!CT29+'2004A Academic '!CY29+'2004A Academic '!DD29+'2004A Academic '!DI29+'2004A Academic '!DN29+'2004A Academic '!DS29+'2004A Academic '!DX29+'2004A Academic '!EC29+'2004A Academic '!EH29+'2004A Academic '!EM29</f>
        <v>0</v>
      </c>
      <c r="U29" s="29">
        <f>'2004A Academic '!I29+'2004A Academic '!N29+'2004A Academic '!S29+'2004A Academic '!X29+'2004A Academic '!AC29+'2004A Academic '!AH29+'2004A Academic '!AM29+'2004A Academic '!AR29+'2004A Academic '!AW29+'2004A Academic '!BB29+'2004A Academic '!BG29+'2004A Academic '!BL29+'2004A Academic '!BQ29+'2004A Academic '!BV29+'2004A Academic '!CA29+'2004A Academic '!CF29+'2004A Academic '!CK29+'2004A Academic '!CP29+'2004A Academic '!CU29+'2004A Academic '!CZ29+'2004A Academic '!DE29+'2004A Academic '!DJ29+'2004A Academic '!DO29+'2004A Academic '!DT29+'2004A Academic '!DY29+'2004A Academic '!ED29+'2004A Academic '!EI29+'2004A Academic '!EN29</f>
        <v>0</v>
      </c>
      <c r="V29" s="29">
        <f t="shared" si="6"/>
        <v>0</v>
      </c>
      <c r="W29" s="29">
        <f>'2004A Academic '!K29+'2004A Academic '!P29+'2004A Academic '!U29+'2004A Academic '!Z29+'2004A Academic '!AE29+'2004A Academic '!AJ29+'2004A Academic '!AO29+'2004A Academic '!AT29+'2004A Academic '!AY29+'2004A Academic '!BD29+'2004A Academic '!BI29+'2004A Academic '!BN29+'2004A Academic '!BS29+'2004A Academic '!BX29+'2004A Academic '!CC29+'2004A Academic '!CH29+'2004A Academic '!CM29+'2004A Academic '!CR29+'2004A Academic '!CW29+'2004A Academic '!DB29+'2004A Academic '!DG29+'2004A Academic '!DL29+'2004A Academic '!DQ29+'2004A Academic '!DV29+'2004A Academic '!EA29+'2004A Academic '!EF29+'2004A Academic '!EK29+'2004A Academic '!EP29</f>
        <v>0</v>
      </c>
      <c r="X29" s="29"/>
      <c r="Y29" s="14">
        <f t="shared" si="59"/>
        <v>0</v>
      </c>
      <c r="Z29" s="21">
        <f t="shared" si="7"/>
        <v>0</v>
      </c>
      <c r="AA29" s="14">
        <f t="shared" si="8"/>
        <v>0</v>
      </c>
      <c r="AB29" s="14">
        <f t="shared" si="9"/>
        <v>0</v>
      </c>
      <c r="AC29" s="29"/>
      <c r="AD29" s="29">
        <f t="shared" si="60"/>
        <v>0</v>
      </c>
      <c r="AE29" s="21">
        <f t="shared" si="10"/>
        <v>0</v>
      </c>
      <c r="AF29" s="29">
        <f t="shared" si="11"/>
        <v>0</v>
      </c>
      <c r="AG29" s="29">
        <f t="shared" si="12"/>
        <v>0</v>
      </c>
      <c r="AI29" s="29">
        <f t="shared" si="61"/>
        <v>0</v>
      </c>
      <c r="AJ29" s="29">
        <f t="shared" si="13"/>
        <v>0</v>
      </c>
      <c r="AK29" s="14">
        <f t="shared" si="14"/>
        <v>0</v>
      </c>
      <c r="AL29" s="29">
        <f t="shared" si="15"/>
        <v>0</v>
      </c>
      <c r="AN29" s="29">
        <f t="shared" si="62"/>
        <v>0</v>
      </c>
      <c r="AO29" s="29">
        <f t="shared" si="16"/>
        <v>0</v>
      </c>
      <c r="AP29" s="14">
        <f t="shared" si="17"/>
        <v>0</v>
      </c>
      <c r="AQ29" s="29">
        <f t="shared" si="18"/>
        <v>0</v>
      </c>
      <c r="AS29" s="39">
        <f t="shared" si="63"/>
        <v>0</v>
      </c>
      <c r="AT29" s="39">
        <f t="shared" si="19"/>
        <v>0</v>
      </c>
      <c r="AU29" s="3">
        <f t="shared" si="20"/>
        <v>0</v>
      </c>
      <c r="AV29" s="29">
        <f t="shared" si="21"/>
        <v>0</v>
      </c>
      <c r="AW29" s="29"/>
      <c r="AX29" s="29">
        <f t="shared" si="64"/>
        <v>0</v>
      </c>
      <c r="AY29" s="29">
        <f t="shared" si="22"/>
        <v>0</v>
      </c>
      <c r="AZ29" s="14">
        <f t="shared" si="23"/>
        <v>0</v>
      </c>
      <c r="BA29" s="29">
        <f t="shared" si="24"/>
        <v>0</v>
      </c>
      <c r="BB29" s="29"/>
      <c r="BC29" s="29">
        <f t="shared" si="65"/>
        <v>0</v>
      </c>
      <c r="BD29" s="29">
        <f t="shared" si="25"/>
        <v>0</v>
      </c>
      <c r="BE29" s="14">
        <f t="shared" si="26"/>
        <v>0</v>
      </c>
      <c r="BF29" s="29">
        <f t="shared" si="27"/>
        <v>0</v>
      </c>
      <c r="BG29" s="29"/>
      <c r="BH29" s="29">
        <f t="shared" si="66"/>
        <v>0</v>
      </c>
      <c r="BI29" s="29">
        <f t="shared" si="28"/>
        <v>0</v>
      </c>
      <c r="BJ29" s="14">
        <f t="shared" si="29"/>
        <v>0</v>
      </c>
      <c r="BK29" s="29">
        <f t="shared" si="30"/>
        <v>0</v>
      </c>
      <c r="BL29" s="29"/>
      <c r="BM29" s="29">
        <f t="shared" si="67"/>
        <v>0</v>
      </c>
      <c r="BN29" s="29">
        <f t="shared" si="31"/>
        <v>0</v>
      </c>
      <c r="BO29" s="14">
        <f t="shared" si="32"/>
        <v>0</v>
      </c>
      <c r="BP29" s="29">
        <f t="shared" si="33"/>
        <v>0</v>
      </c>
      <c r="BQ29" s="29"/>
      <c r="BR29" s="29">
        <f t="shared" si="68"/>
        <v>0</v>
      </c>
      <c r="BS29" s="29">
        <f t="shared" si="34"/>
        <v>0</v>
      </c>
      <c r="BT29" s="14">
        <f t="shared" si="35"/>
        <v>0</v>
      </c>
      <c r="BU29" s="29">
        <f t="shared" si="36"/>
        <v>0</v>
      </c>
      <c r="BV29" s="29"/>
      <c r="BW29" s="29">
        <f t="shared" si="69"/>
        <v>0</v>
      </c>
      <c r="BX29" s="29">
        <f t="shared" si="37"/>
        <v>0</v>
      </c>
      <c r="BY29" s="14">
        <f t="shared" si="38"/>
        <v>0</v>
      </c>
      <c r="BZ29" s="29">
        <f t="shared" si="39"/>
        <v>0</v>
      </c>
      <c r="CA29" s="29"/>
      <c r="CB29" s="29">
        <f t="shared" si="70"/>
        <v>0</v>
      </c>
      <c r="CC29" s="29">
        <f t="shared" si="40"/>
        <v>0</v>
      </c>
      <c r="CD29" s="14">
        <f t="shared" si="41"/>
        <v>0</v>
      </c>
      <c r="CE29" s="29">
        <f t="shared" si="42"/>
        <v>0</v>
      </c>
      <c r="CF29" s="29"/>
      <c r="CG29" s="29">
        <f t="shared" si="71"/>
        <v>0</v>
      </c>
      <c r="CH29" s="29">
        <f t="shared" si="43"/>
        <v>0</v>
      </c>
      <c r="CI29" s="14">
        <f t="shared" si="44"/>
        <v>0</v>
      </c>
      <c r="CJ29" s="29">
        <f t="shared" si="45"/>
        <v>0</v>
      </c>
      <c r="CK29" s="29"/>
      <c r="CL29" s="29">
        <f t="shared" si="72"/>
        <v>0</v>
      </c>
      <c r="CM29" s="29">
        <f t="shared" si="46"/>
        <v>0</v>
      </c>
      <c r="CN29" s="14">
        <f t="shared" si="47"/>
        <v>0</v>
      </c>
      <c r="CO29" s="29">
        <f t="shared" si="48"/>
        <v>0</v>
      </c>
      <c r="CP29" s="29"/>
      <c r="CQ29" s="29">
        <f t="shared" si="73"/>
        <v>0</v>
      </c>
      <c r="CR29" s="29">
        <f t="shared" si="49"/>
        <v>0</v>
      </c>
      <c r="CS29" s="14">
        <f t="shared" si="50"/>
        <v>0</v>
      </c>
      <c r="CT29" s="29">
        <f t="shared" si="51"/>
        <v>0</v>
      </c>
      <c r="CU29" s="29"/>
      <c r="CV29" s="29">
        <f t="shared" si="74"/>
        <v>0</v>
      </c>
      <c r="CW29" s="29">
        <f t="shared" si="52"/>
        <v>0</v>
      </c>
      <c r="CX29" s="14">
        <f t="shared" si="53"/>
        <v>0</v>
      </c>
      <c r="CY29" s="29">
        <f t="shared" si="54"/>
        <v>0</v>
      </c>
      <c r="CZ29" s="29"/>
      <c r="DA29" s="29">
        <f t="shared" si="75"/>
        <v>0</v>
      </c>
      <c r="DB29" s="29">
        <f t="shared" si="55"/>
        <v>0</v>
      </c>
      <c r="DC29" s="14">
        <f t="shared" si="56"/>
        <v>0</v>
      </c>
      <c r="DD29" s="29">
        <f t="shared" si="57"/>
        <v>0</v>
      </c>
      <c r="DE29" s="29"/>
      <c r="DF29" s="14"/>
      <c r="DG29" s="14"/>
      <c r="DH29" s="14">
        <f t="shared" si="58"/>
        <v>0</v>
      </c>
      <c r="DI29" s="14"/>
    </row>
    <row r="30" spans="1:113" s="31" customFormat="1" ht="12">
      <c r="A30" s="30">
        <v>45200</v>
      </c>
      <c r="C30" s="21"/>
      <c r="D30" s="21"/>
      <c r="E30" s="15">
        <f t="shared" si="0"/>
        <v>0</v>
      </c>
      <c r="F30" s="15"/>
      <c r="G30" s="15"/>
      <c r="H30" s="29"/>
      <c r="I30" s="21"/>
      <c r="J30" s="21"/>
      <c r="K30" s="15"/>
      <c r="L30" s="15"/>
      <c r="M30" s="15"/>
      <c r="N30" s="29"/>
      <c r="O30" s="15"/>
      <c r="P30" s="15">
        <f t="shared" si="3"/>
        <v>0</v>
      </c>
      <c r="Q30" s="15">
        <f t="shared" si="4"/>
        <v>0</v>
      </c>
      <c r="R30" s="15">
        <f t="shared" si="5"/>
        <v>0</v>
      </c>
      <c r="S30" s="29"/>
      <c r="T30" s="29"/>
      <c r="U30" s="29">
        <f>'2004A Academic '!I30+'2004A Academic '!N30+'2004A Academic '!S30+'2004A Academic '!X30+'2004A Academic '!AC30+'2004A Academic '!AH30+'2004A Academic '!AM30+'2004A Academic '!AR30+'2004A Academic '!AW30+'2004A Academic '!BB30+'2004A Academic '!BG30+'2004A Academic '!BL30+'2004A Academic '!BQ30+'2004A Academic '!BV30+'2004A Academic '!CA30+'2004A Academic '!CF30+'2004A Academic '!CK30+'2004A Academic '!CP30+'2004A Academic '!CU30+'2004A Academic '!CZ30+'2004A Academic '!DE30+'2004A Academic '!DJ30+'2004A Academic '!DO30+'2004A Academic '!DT30+'2004A Academic '!DY30+'2004A Academic '!ED30+'2004A Academic '!EI30+'2004A Academic '!EN30</f>
        <v>0</v>
      </c>
      <c r="V30" s="29">
        <f t="shared" si="6"/>
        <v>0</v>
      </c>
      <c r="W30" s="29">
        <f>'2004A Academic '!K30+'2004A Academic '!P30+'2004A Academic '!U30+'2004A Academic '!Z30+'2004A Academic '!AE30+'2004A Academic '!AJ30+'2004A Academic '!AO30+'2004A Academic '!AT30+'2004A Academic '!AY30+'2004A Academic '!BD30+'2004A Academic '!BI30+'2004A Academic '!BN30+'2004A Academic '!BS30+'2004A Academic '!BX30+'2004A Academic '!CC30+'2004A Academic '!CH30+'2004A Academic '!CM30+'2004A Academic '!CR30+'2004A Academic '!CW30+'2004A Academic '!DB30+'2004A Academic '!DG30+'2004A Academic '!DL30+'2004A Academic '!DQ30+'2004A Academic '!DV30+'2004A Academic '!EA30+'2004A Academic '!EF30+'2004A Academic '!EK30+'2004A Academic '!EP30</f>
        <v>0</v>
      </c>
      <c r="X30" s="29"/>
      <c r="Y30" s="14"/>
      <c r="Z30" s="21">
        <f t="shared" si="7"/>
        <v>0</v>
      </c>
      <c r="AA30" s="14">
        <f t="shared" si="8"/>
        <v>0</v>
      </c>
      <c r="AB30" s="14">
        <f t="shared" si="9"/>
        <v>0</v>
      </c>
      <c r="AC30" s="29"/>
      <c r="AD30" s="29"/>
      <c r="AE30" s="21">
        <f t="shared" si="10"/>
        <v>0</v>
      </c>
      <c r="AF30" s="29">
        <f t="shared" si="11"/>
        <v>0</v>
      </c>
      <c r="AG30" s="29">
        <f t="shared" si="12"/>
        <v>0</v>
      </c>
      <c r="AI30" s="29"/>
      <c r="AJ30" s="29">
        <f t="shared" si="13"/>
        <v>0</v>
      </c>
      <c r="AK30" s="14">
        <f t="shared" si="14"/>
        <v>0</v>
      </c>
      <c r="AL30" s="29">
        <f t="shared" si="15"/>
        <v>0</v>
      </c>
      <c r="AN30" s="29"/>
      <c r="AO30" s="29">
        <f t="shared" si="16"/>
        <v>0</v>
      </c>
      <c r="AP30" s="14">
        <f t="shared" si="17"/>
        <v>0</v>
      </c>
      <c r="AQ30" s="29">
        <f t="shared" si="18"/>
        <v>0</v>
      </c>
      <c r="AS30" s="39"/>
      <c r="AT30" s="39">
        <f t="shared" si="19"/>
        <v>0</v>
      </c>
      <c r="AU30" s="3">
        <f t="shared" si="20"/>
        <v>0</v>
      </c>
      <c r="AV30" s="29">
        <f t="shared" si="21"/>
        <v>0</v>
      </c>
      <c r="AW30" s="29"/>
      <c r="AX30" s="29"/>
      <c r="AY30" s="29">
        <f t="shared" si="22"/>
        <v>0</v>
      </c>
      <c r="AZ30" s="14">
        <f t="shared" si="23"/>
        <v>0</v>
      </c>
      <c r="BA30" s="29">
        <f t="shared" si="24"/>
        <v>0</v>
      </c>
      <c r="BB30" s="29"/>
      <c r="BC30" s="29"/>
      <c r="BD30" s="29">
        <f t="shared" si="25"/>
        <v>0</v>
      </c>
      <c r="BE30" s="14">
        <f t="shared" si="26"/>
        <v>0</v>
      </c>
      <c r="BF30" s="29">
        <f t="shared" si="27"/>
        <v>0</v>
      </c>
      <c r="BG30" s="29"/>
      <c r="BH30" s="29"/>
      <c r="BI30" s="29">
        <f t="shared" si="28"/>
        <v>0</v>
      </c>
      <c r="BJ30" s="14">
        <f t="shared" si="29"/>
        <v>0</v>
      </c>
      <c r="BK30" s="29">
        <f t="shared" si="30"/>
        <v>0</v>
      </c>
      <c r="BL30" s="29"/>
      <c r="BM30" s="29"/>
      <c r="BN30" s="29">
        <f t="shared" si="31"/>
        <v>0</v>
      </c>
      <c r="BO30" s="14">
        <f t="shared" si="32"/>
        <v>0</v>
      </c>
      <c r="BP30" s="29">
        <f t="shared" si="33"/>
        <v>0</v>
      </c>
      <c r="BQ30" s="29"/>
      <c r="BR30" s="29"/>
      <c r="BS30" s="29">
        <f t="shared" si="34"/>
        <v>0</v>
      </c>
      <c r="BT30" s="14">
        <f t="shared" si="35"/>
        <v>0</v>
      </c>
      <c r="BU30" s="29">
        <f t="shared" si="36"/>
        <v>0</v>
      </c>
      <c r="BV30" s="29"/>
      <c r="BW30" s="29"/>
      <c r="BX30" s="29">
        <f t="shared" si="37"/>
        <v>0</v>
      </c>
      <c r="BY30" s="14">
        <f t="shared" si="38"/>
        <v>0</v>
      </c>
      <c r="BZ30" s="29">
        <f t="shared" si="39"/>
        <v>0</v>
      </c>
      <c r="CA30" s="29"/>
      <c r="CB30" s="29"/>
      <c r="CC30" s="29">
        <f t="shared" si="40"/>
        <v>0</v>
      </c>
      <c r="CD30" s="14">
        <f t="shared" si="41"/>
        <v>0</v>
      </c>
      <c r="CE30" s="29">
        <f t="shared" si="42"/>
        <v>0</v>
      </c>
      <c r="CF30" s="29"/>
      <c r="CG30" s="29"/>
      <c r="CH30" s="29">
        <f t="shared" si="43"/>
        <v>0</v>
      </c>
      <c r="CI30" s="14">
        <f t="shared" si="44"/>
        <v>0</v>
      </c>
      <c r="CJ30" s="29">
        <f t="shared" si="45"/>
        <v>0</v>
      </c>
      <c r="CK30" s="29"/>
      <c r="CL30" s="29"/>
      <c r="CM30" s="29">
        <f t="shared" si="46"/>
        <v>0</v>
      </c>
      <c r="CN30" s="14">
        <f t="shared" si="47"/>
        <v>0</v>
      </c>
      <c r="CO30" s="29">
        <f t="shared" si="48"/>
        <v>0</v>
      </c>
      <c r="CP30" s="29"/>
      <c r="CQ30" s="29"/>
      <c r="CR30" s="29">
        <f t="shared" si="49"/>
        <v>0</v>
      </c>
      <c r="CS30" s="14">
        <f t="shared" si="50"/>
        <v>0</v>
      </c>
      <c r="CT30" s="29">
        <f t="shared" si="51"/>
        <v>0</v>
      </c>
      <c r="CU30" s="29"/>
      <c r="CV30" s="29"/>
      <c r="CW30" s="29">
        <f t="shared" si="52"/>
        <v>0</v>
      </c>
      <c r="CX30" s="14">
        <f t="shared" si="53"/>
        <v>0</v>
      </c>
      <c r="CY30" s="29">
        <f t="shared" si="54"/>
        <v>0</v>
      </c>
      <c r="CZ30" s="29"/>
      <c r="DA30" s="29"/>
      <c r="DB30" s="29">
        <f t="shared" si="55"/>
        <v>0</v>
      </c>
      <c r="DC30" s="14">
        <f t="shared" si="56"/>
        <v>0</v>
      </c>
      <c r="DD30" s="29">
        <f t="shared" si="57"/>
        <v>0</v>
      </c>
      <c r="DE30" s="29"/>
      <c r="DF30" s="14"/>
      <c r="DG30" s="14"/>
      <c r="DH30" s="14">
        <f t="shared" si="58"/>
        <v>0</v>
      </c>
      <c r="DI30" s="14"/>
    </row>
    <row r="31" spans="1:113" s="31" customFormat="1" ht="12">
      <c r="A31" s="30">
        <v>45383</v>
      </c>
      <c r="C31" s="21"/>
      <c r="D31" s="21"/>
      <c r="E31" s="15">
        <f t="shared" si="0"/>
        <v>0</v>
      </c>
      <c r="F31" s="15"/>
      <c r="G31" s="15"/>
      <c r="H31" s="29"/>
      <c r="I31" s="21"/>
      <c r="J31" s="21"/>
      <c r="K31" s="15"/>
      <c r="L31" s="15"/>
      <c r="M31" s="15"/>
      <c r="N31" s="29"/>
      <c r="O31" s="15">
        <f>C31-I31</f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29"/>
      <c r="T31" s="29">
        <f>'2004A Academic '!H31+'2004A Academic '!M31+'2004A Academic '!R31+'2004A Academic '!W31+'2004A Academic '!AB31+'2004A Academic '!AG31+'2004A Academic '!AL31+'2004A Academic '!AQ31+'2004A Academic '!AV31+'2004A Academic '!BA31+'2004A Academic '!BF31+'2004A Academic '!BK31+'2004A Academic '!BP31+'2004A Academic '!BU31+'2004A Academic '!BZ31+'2004A Academic '!CE31+'2004A Academic '!CJ31+'2004A Academic '!CO31+'2004A Academic '!CT31+'2004A Academic '!CY31+'2004A Academic '!DD31+'2004A Academic '!DI31+'2004A Academic '!DN31+'2004A Academic '!DS31+'2004A Academic '!DX31+'2004A Academic '!EC31+'2004A Academic '!EH31+'2004A Academic '!EM31</f>
        <v>0</v>
      </c>
      <c r="U31" s="29">
        <f>'2004A Academic '!I31+'2004A Academic '!N31+'2004A Academic '!S31+'2004A Academic '!X31+'2004A Academic '!AC31+'2004A Academic '!AH31+'2004A Academic '!AM31+'2004A Academic '!AR31+'2004A Academic '!AW31+'2004A Academic '!BB31+'2004A Academic '!BG31+'2004A Academic '!BL31+'2004A Academic '!BQ31+'2004A Academic '!BV31+'2004A Academic '!CA31+'2004A Academic '!CF31+'2004A Academic '!CK31+'2004A Academic '!CP31+'2004A Academic '!CU31+'2004A Academic '!CZ31+'2004A Academic '!DE31+'2004A Academic '!DJ31+'2004A Academic '!DO31+'2004A Academic '!DT31+'2004A Academic '!DY31+'2004A Academic '!ED31+'2004A Academic '!EI31+'2004A Academic '!EN31</f>
        <v>0</v>
      </c>
      <c r="V31" s="29">
        <f t="shared" si="6"/>
        <v>0</v>
      </c>
      <c r="W31" s="29">
        <f>'2004A Academic '!K31+'2004A Academic '!P31+'2004A Academic '!U31+'2004A Academic '!Z31+'2004A Academic '!AE31+'2004A Academic '!AJ31+'2004A Academic '!AO31+'2004A Academic '!AT31+'2004A Academic '!AY31+'2004A Academic '!BD31+'2004A Academic '!BI31+'2004A Academic '!BN31+'2004A Academic '!BS31+'2004A Academic '!BX31+'2004A Academic '!CC31+'2004A Academic '!CH31+'2004A Academic '!CM31+'2004A Academic '!CR31+'2004A Academic '!CW31+'2004A Academic '!DB31+'2004A Academic '!DG31+'2004A Academic '!DL31+'2004A Academic '!DQ31+'2004A Academic '!DV31+'2004A Academic '!EA31+'2004A Academic '!EF31+'2004A Academic '!EK31+'2004A Academic '!EP31</f>
        <v>0</v>
      </c>
      <c r="X31" s="29"/>
      <c r="Y31" s="14">
        <f t="shared" si="59"/>
        <v>0</v>
      </c>
      <c r="Z31" s="21">
        <f t="shared" si="7"/>
        <v>0</v>
      </c>
      <c r="AA31" s="14">
        <f t="shared" si="8"/>
        <v>0</v>
      </c>
      <c r="AB31" s="14">
        <f t="shared" si="9"/>
        <v>0</v>
      </c>
      <c r="AC31" s="29"/>
      <c r="AD31" s="29">
        <f t="shared" si="60"/>
        <v>0</v>
      </c>
      <c r="AE31" s="21">
        <f t="shared" si="10"/>
        <v>0</v>
      </c>
      <c r="AF31" s="29">
        <f t="shared" si="11"/>
        <v>0</v>
      </c>
      <c r="AG31" s="29">
        <f t="shared" si="12"/>
        <v>0</v>
      </c>
      <c r="AI31" s="29">
        <f t="shared" si="61"/>
        <v>0</v>
      </c>
      <c r="AJ31" s="29">
        <f t="shared" si="13"/>
        <v>0</v>
      </c>
      <c r="AK31" s="14">
        <f t="shared" si="14"/>
        <v>0</v>
      </c>
      <c r="AL31" s="29">
        <f t="shared" si="15"/>
        <v>0</v>
      </c>
      <c r="AN31" s="29">
        <f t="shared" si="62"/>
        <v>0</v>
      </c>
      <c r="AO31" s="29">
        <f t="shared" si="16"/>
        <v>0</v>
      </c>
      <c r="AP31" s="14">
        <f t="shared" si="17"/>
        <v>0</v>
      </c>
      <c r="AQ31" s="29">
        <f t="shared" si="18"/>
        <v>0</v>
      </c>
      <c r="AS31" s="39">
        <f t="shared" si="63"/>
        <v>0</v>
      </c>
      <c r="AT31" s="39">
        <f t="shared" si="19"/>
        <v>0</v>
      </c>
      <c r="AU31" s="3">
        <f t="shared" si="20"/>
        <v>0</v>
      </c>
      <c r="AV31" s="29">
        <f t="shared" si="21"/>
        <v>0</v>
      </c>
      <c r="AW31" s="29"/>
      <c r="AX31" s="29">
        <f t="shared" si="64"/>
        <v>0</v>
      </c>
      <c r="AY31" s="29">
        <f t="shared" si="22"/>
        <v>0</v>
      </c>
      <c r="AZ31" s="14">
        <f t="shared" si="23"/>
        <v>0</v>
      </c>
      <c r="BA31" s="29">
        <f t="shared" si="24"/>
        <v>0</v>
      </c>
      <c r="BB31" s="29"/>
      <c r="BC31" s="29">
        <f t="shared" si="65"/>
        <v>0</v>
      </c>
      <c r="BD31" s="29">
        <f t="shared" si="25"/>
        <v>0</v>
      </c>
      <c r="BE31" s="14">
        <f t="shared" si="26"/>
        <v>0</v>
      </c>
      <c r="BF31" s="29">
        <f t="shared" si="27"/>
        <v>0</v>
      </c>
      <c r="BG31" s="29"/>
      <c r="BH31" s="29">
        <f t="shared" si="66"/>
        <v>0</v>
      </c>
      <c r="BI31" s="29">
        <f t="shared" si="28"/>
        <v>0</v>
      </c>
      <c r="BJ31" s="14">
        <f t="shared" si="29"/>
        <v>0</v>
      </c>
      <c r="BK31" s="29">
        <f t="shared" si="30"/>
        <v>0</v>
      </c>
      <c r="BL31" s="29"/>
      <c r="BM31" s="29">
        <f t="shared" si="67"/>
        <v>0</v>
      </c>
      <c r="BN31" s="29">
        <f t="shared" si="31"/>
        <v>0</v>
      </c>
      <c r="BO31" s="14">
        <f t="shared" si="32"/>
        <v>0</v>
      </c>
      <c r="BP31" s="29">
        <f t="shared" si="33"/>
        <v>0</v>
      </c>
      <c r="BQ31" s="29"/>
      <c r="BR31" s="29">
        <f t="shared" si="68"/>
        <v>0</v>
      </c>
      <c r="BS31" s="29">
        <f t="shared" si="34"/>
        <v>0</v>
      </c>
      <c r="BT31" s="14">
        <f t="shared" si="35"/>
        <v>0</v>
      </c>
      <c r="BU31" s="29">
        <f t="shared" si="36"/>
        <v>0</v>
      </c>
      <c r="BV31" s="29"/>
      <c r="BW31" s="29">
        <f t="shared" si="69"/>
        <v>0</v>
      </c>
      <c r="BX31" s="29">
        <f t="shared" si="37"/>
        <v>0</v>
      </c>
      <c r="BY31" s="14">
        <f t="shared" si="38"/>
        <v>0</v>
      </c>
      <c r="BZ31" s="29">
        <f t="shared" si="39"/>
        <v>0</v>
      </c>
      <c r="CA31" s="29"/>
      <c r="CB31" s="29">
        <f t="shared" si="70"/>
        <v>0</v>
      </c>
      <c r="CC31" s="29">
        <f t="shared" si="40"/>
        <v>0</v>
      </c>
      <c r="CD31" s="14">
        <f t="shared" si="41"/>
        <v>0</v>
      </c>
      <c r="CE31" s="29">
        <f t="shared" si="42"/>
        <v>0</v>
      </c>
      <c r="CF31" s="29"/>
      <c r="CG31" s="29">
        <f t="shared" si="71"/>
        <v>0</v>
      </c>
      <c r="CH31" s="29">
        <f t="shared" si="43"/>
        <v>0</v>
      </c>
      <c r="CI31" s="14">
        <f t="shared" si="44"/>
        <v>0</v>
      </c>
      <c r="CJ31" s="29">
        <f t="shared" si="45"/>
        <v>0</v>
      </c>
      <c r="CK31" s="29"/>
      <c r="CL31" s="29">
        <f t="shared" si="72"/>
        <v>0</v>
      </c>
      <c r="CM31" s="29">
        <f t="shared" si="46"/>
        <v>0</v>
      </c>
      <c r="CN31" s="14">
        <f t="shared" si="47"/>
        <v>0</v>
      </c>
      <c r="CO31" s="29">
        <f t="shared" si="48"/>
        <v>0</v>
      </c>
      <c r="CP31" s="29"/>
      <c r="CQ31" s="29">
        <f t="shared" si="73"/>
        <v>0</v>
      </c>
      <c r="CR31" s="29">
        <f t="shared" si="49"/>
        <v>0</v>
      </c>
      <c r="CS31" s="14">
        <f t="shared" si="50"/>
        <v>0</v>
      </c>
      <c r="CT31" s="29">
        <f t="shared" si="51"/>
        <v>0</v>
      </c>
      <c r="CU31" s="29"/>
      <c r="CV31" s="29">
        <f t="shared" si="74"/>
        <v>0</v>
      </c>
      <c r="CW31" s="29">
        <f t="shared" si="52"/>
        <v>0</v>
      </c>
      <c r="CX31" s="14">
        <f t="shared" si="53"/>
        <v>0</v>
      </c>
      <c r="CY31" s="29">
        <f t="shared" si="54"/>
        <v>0</v>
      </c>
      <c r="CZ31" s="29"/>
      <c r="DA31" s="29">
        <f t="shared" si="75"/>
        <v>0</v>
      </c>
      <c r="DB31" s="29">
        <f t="shared" si="55"/>
        <v>0</v>
      </c>
      <c r="DC31" s="14">
        <f t="shared" si="56"/>
        <v>0</v>
      </c>
      <c r="DD31" s="29">
        <f t="shared" si="57"/>
        <v>0</v>
      </c>
      <c r="DE31" s="29"/>
      <c r="DF31" s="14"/>
      <c r="DG31" s="14"/>
      <c r="DH31" s="14">
        <f t="shared" si="58"/>
        <v>0</v>
      </c>
      <c r="DI31" s="14"/>
    </row>
    <row r="32" spans="3:113" ht="12">
      <c r="C32" s="21"/>
      <c r="D32" s="21"/>
      <c r="E32" s="21"/>
      <c r="F32" s="21"/>
      <c r="G32" s="21"/>
      <c r="I32" s="21"/>
      <c r="J32" s="21"/>
      <c r="K32" s="21"/>
      <c r="L32" s="21"/>
      <c r="M32" s="21"/>
      <c r="O32" s="21"/>
      <c r="P32" s="21"/>
      <c r="Q32" s="21"/>
      <c r="R32" s="21"/>
      <c r="U32" s="29"/>
      <c r="AI32" s="14"/>
      <c r="AJ32" s="14"/>
      <c r="AN32" s="14"/>
      <c r="AO32" s="14"/>
      <c r="AP32" s="14"/>
      <c r="AQ32" s="14"/>
      <c r="AS32" s="3"/>
      <c r="AT32" s="3"/>
      <c r="AU32" s="3"/>
      <c r="AV32" s="3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</row>
    <row r="33" spans="1:113" ht="12.75" thickBot="1">
      <c r="A33" s="12" t="s">
        <v>0</v>
      </c>
      <c r="C33" s="28">
        <f>SUM(C8:C32)</f>
        <v>3525000</v>
      </c>
      <c r="D33" s="28">
        <f>SUM(D8:D32)</f>
        <v>253602</v>
      </c>
      <c r="E33" s="28">
        <f>SUM(E8:E32)</f>
        <v>3778602</v>
      </c>
      <c r="F33" s="28">
        <f>SUM(F8:F32)</f>
        <v>50728</v>
      </c>
      <c r="G33" s="28">
        <f>SUM(G8:G32)</f>
        <v>56732</v>
      </c>
      <c r="I33" s="28">
        <f>SUM(I8:I32)</f>
        <v>260000</v>
      </c>
      <c r="J33" s="28">
        <f>SUM(J8:J32)</f>
        <v>31526</v>
      </c>
      <c r="K33" s="28">
        <f>SUM(K8:K32)</f>
        <v>291526</v>
      </c>
      <c r="L33" s="28">
        <f>SUM(L8:L32)</f>
        <v>3308</v>
      </c>
      <c r="M33" s="28">
        <f>SUM(M8:M32)</f>
        <v>56732</v>
      </c>
      <c r="O33" s="28">
        <f>SUM(O8:O32)</f>
        <v>3265000</v>
      </c>
      <c r="P33" s="28">
        <f>SUM(P8:P32)</f>
        <v>222076</v>
      </c>
      <c r="Q33" s="28">
        <f>SUM(Q8:Q32)</f>
        <v>3487076</v>
      </c>
      <c r="R33" s="28">
        <f>SUM(R8:R32)</f>
        <v>47420</v>
      </c>
      <c r="T33" s="28">
        <f>SUM(T8:T32)</f>
        <v>2219550.9180000005</v>
      </c>
      <c r="U33" s="28">
        <f>SUM(U8:U32)</f>
        <v>150967.5312912</v>
      </c>
      <c r="V33" s="28">
        <f>SUM(V8:V32)</f>
        <v>2370518.4492912004</v>
      </c>
      <c r="W33" s="28">
        <f>SUM(W8:W32)</f>
        <v>32235.983223999996</v>
      </c>
      <c r="Y33" s="28">
        <f>SUM(Y8:Y32)</f>
        <v>1045449.082</v>
      </c>
      <c r="Z33" s="28">
        <f>SUM(Z8:Z32)</f>
        <v>71108.4687088</v>
      </c>
      <c r="AA33" s="28">
        <f>SUM(AA8:AA32)</f>
        <v>1116557.5507088</v>
      </c>
      <c r="AB33" s="28">
        <f>SUM(AB8:AB32)</f>
        <v>15183.827095999999</v>
      </c>
      <c r="AD33" s="28">
        <f>SUM(AD8:AD32)</f>
        <v>9419.1985</v>
      </c>
      <c r="AE33" s="28">
        <f>SUM(AE8:AE32)</f>
        <v>640.6670524000001</v>
      </c>
      <c r="AF33" s="28">
        <f>SUM(AF8:AF32)</f>
        <v>10059.8655524</v>
      </c>
      <c r="AG33" s="28">
        <f>SUM(AG8:AG32)</f>
        <v>136.801958</v>
      </c>
      <c r="AI33" s="28">
        <f>SUM(AI8:AI32)</f>
        <v>39673.341499999995</v>
      </c>
      <c r="AJ33" s="28">
        <f>SUM(AJ8:AJ32)</f>
        <v>2698.4676836</v>
      </c>
      <c r="AK33" s="28">
        <f>SUM(AK8:AK32)</f>
        <v>42371.809183599995</v>
      </c>
      <c r="AL33" s="28">
        <f>SUM(AL8:AL32)</f>
        <v>576.2051620000001</v>
      </c>
      <c r="AN33" s="28">
        <f>SUM(AN8:AN32)</f>
        <v>16900.6195</v>
      </c>
      <c r="AO33" s="28">
        <f>SUM(AO8:AO32)</f>
        <v>1149.5319988</v>
      </c>
      <c r="AP33" s="28">
        <f>SUM(AP8:AP32)</f>
        <v>18050.1514988</v>
      </c>
      <c r="AQ33" s="28">
        <f>SUM(AQ8:AQ32)</f>
        <v>245.460146</v>
      </c>
      <c r="AS33" s="28">
        <f>SUM(AS8:AS32)</f>
        <v>5416.635</v>
      </c>
      <c r="AT33" s="28">
        <f>SUM(AT8:AT32)</f>
        <v>368.424084</v>
      </c>
      <c r="AU33" s="28">
        <f>SUM(AU8:AU32)</f>
        <v>5785.059084</v>
      </c>
      <c r="AV33" s="28">
        <f>SUM(AV8:AV32)</f>
        <v>78.66978</v>
      </c>
      <c r="AW33" s="14"/>
      <c r="AX33" s="28">
        <f>SUM(AX8:AX32)</f>
        <v>1671.3535000000002</v>
      </c>
      <c r="AY33" s="28">
        <f>SUM(AY8:AY32)</f>
        <v>113.6807044</v>
      </c>
      <c r="AZ33" s="28">
        <f>SUM(AZ8:AZ32)</f>
        <v>1785.0342044</v>
      </c>
      <c r="BA33" s="28">
        <f>SUM(BA8:BA32)</f>
        <v>24.274298000000005</v>
      </c>
      <c r="BB33" s="14"/>
      <c r="BC33" s="28">
        <f>SUM(BC8:BC32)</f>
        <v>35742.608</v>
      </c>
      <c r="BD33" s="28">
        <f>SUM(BD8:BD32)</f>
        <v>2431.1103872000003</v>
      </c>
      <c r="BE33" s="28">
        <f>SUM(BE8:BE32)</f>
        <v>38173.7183872</v>
      </c>
      <c r="BF33" s="28">
        <f>SUM(BF8:BF32)</f>
        <v>519.116224</v>
      </c>
      <c r="BG33" s="14"/>
      <c r="BH33" s="28">
        <f>SUM(BH8:BH32)</f>
        <v>623.9414999999999</v>
      </c>
      <c r="BI33" s="28">
        <f>SUM(BI8:BI32)</f>
        <v>42.438723599999996</v>
      </c>
      <c r="BJ33" s="28">
        <f>SUM(BJ8:BJ32)</f>
        <v>666.3802235999999</v>
      </c>
      <c r="BK33" s="28">
        <f>SUM(BK8:BK32)</f>
        <v>9.061962000000001</v>
      </c>
      <c r="BL33" s="14"/>
      <c r="BM33" s="28">
        <f>SUM(BM8:BM32)</f>
        <v>138645.61299999998</v>
      </c>
      <c r="BN33" s="28">
        <f>SUM(BN8:BN32)</f>
        <v>9430.2796792</v>
      </c>
      <c r="BO33" s="28">
        <f>SUM(BO8:BO32)</f>
        <v>148075.89267919998</v>
      </c>
      <c r="BP33" s="28">
        <f>SUM(BP8:BP32)</f>
        <v>2013.652364</v>
      </c>
      <c r="BQ33" s="14"/>
      <c r="BR33" s="28">
        <f>SUM(BR8:BR32)</f>
        <v>4927.5380000000005</v>
      </c>
      <c r="BS33" s="28">
        <f>SUM(BS8:BS32)</f>
        <v>335.15709919999995</v>
      </c>
      <c r="BT33" s="28">
        <f>SUM(BT8:BT32)</f>
        <v>5262.6950992</v>
      </c>
      <c r="BU33" s="28">
        <f>SUM(BU8:BU32)</f>
        <v>71.566264</v>
      </c>
      <c r="BV33" s="14"/>
      <c r="BW33" s="28">
        <f>SUM(BW8:BW32)</f>
        <v>147207.4225</v>
      </c>
      <c r="BX33" s="28">
        <f>SUM(BX8:BX32)</f>
        <v>10012.629574</v>
      </c>
      <c r="BY33" s="28">
        <f>SUM(BY8:BY32)</f>
        <v>157220.052074</v>
      </c>
      <c r="BZ33" s="28">
        <f>SUM(BZ8:BZ32)</f>
        <v>2138.00183</v>
      </c>
      <c r="CA33" s="14"/>
      <c r="CB33" s="28">
        <f>SUM(CB8:CB32)</f>
        <v>43995.548500000004</v>
      </c>
      <c r="CC33" s="28">
        <f>SUM(CC8:CC32)</f>
        <v>2992.4518924000004</v>
      </c>
      <c r="CD33" s="28">
        <f>SUM(CD8:CD32)</f>
        <v>46988.000392400005</v>
      </c>
      <c r="CE33" s="28">
        <f>SUM(CE8:CE32)</f>
        <v>638.979758</v>
      </c>
      <c r="CF33" s="14"/>
      <c r="CG33" s="28">
        <f>SUM(CG8:CG32)</f>
        <v>3901.022</v>
      </c>
      <c r="CH33" s="28">
        <f>SUM(CH8:CH32)</f>
        <v>265.33640479999997</v>
      </c>
      <c r="CI33" s="28">
        <f>SUM(CI8:CI32)</f>
        <v>4166.3584048</v>
      </c>
      <c r="CJ33" s="28">
        <f>SUM(CJ8:CJ32)</f>
        <v>56.657416</v>
      </c>
      <c r="CK33" s="14"/>
      <c r="CL33" s="28">
        <f>SUM(CL8:CL32)</f>
        <v>1207.397</v>
      </c>
      <c r="CM33" s="28">
        <f>SUM(CM8:CM32)</f>
        <v>82.1237048</v>
      </c>
      <c r="CN33" s="28">
        <f>SUM(CN8:CN32)</f>
        <v>1289.5207047999997</v>
      </c>
      <c r="CO33" s="28">
        <f>SUM(CO8:CO32)</f>
        <v>17.535915999999997</v>
      </c>
      <c r="CP33" s="14"/>
      <c r="CQ33" s="28">
        <f>SUM(CQ8:CQ32)</f>
        <v>4385.548</v>
      </c>
      <c r="CR33" s="28">
        <f>SUM(CR8:CR32)</f>
        <v>298.2924832</v>
      </c>
      <c r="CS33" s="28">
        <f>SUM(CS8:CS32)</f>
        <v>4683.840483200001</v>
      </c>
      <c r="CT33" s="28">
        <f>SUM(CT8:CT32)</f>
        <v>63.69454399999999</v>
      </c>
      <c r="CU33" s="14"/>
      <c r="CV33" s="28">
        <f>SUM(CV8:CV32)</f>
        <v>8505.978</v>
      </c>
      <c r="CW33" s="28">
        <f>SUM(CW8:CW32)</f>
        <v>578.5523951999999</v>
      </c>
      <c r="CX33" s="28">
        <f>SUM(CX8:CX32)</f>
        <v>9084.530395199998</v>
      </c>
      <c r="CY33" s="28">
        <f>SUM(CY8:CY32)</f>
        <v>123.538584</v>
      </c>
      <c r="CZ33" s="14"/>
      <c r="DA33" s="28">
        <f>SUM(DA8:DA32)</f>
        <v>583225.3175000001</v>
      </c>
      <c r="DB33" s="28">
        <f>SUM(DB8:DB32)</f>
        <v>39669.324842</v>
      </c>
      <c r="DC33" s="28">
        <f>SUM(DC8:DC32)</f>
        <v>622894.642342</v>
      </c>
      <c r="DD33" s="28">
        <f>SUM(DD8:DD32)</f>
        <v>8470.610890000002</v>
      </c>
      <c r="DE33" s="14"/>
      <c r="DF33" s="28">
        <f>SUM(DF8:DF32)</f>
        <v>0</v>
      </c>
      <c r="DG33" s="28">
        <f>SUM(DG8:DG32)</f>
        <v>0</v>
      </c>
      <c r="DH33" s="28">
        <f>SUM(DH8:DH32)</f>
        <v>0</v>
      </c>
      <c r="DI33" s="21"/>
    </row>
    <row r="34" spans="40:48" ht="12.75" thickTop="1">
      <c r="AN34" s="14"/>
      <c r="AO34" s="14"/>
      <c r="AP34" s="14"/>
      <c r="AQ34" s="14"/>
      <c r="AS34" s="3"/>
      <c r="AT34" s="3"/>
      <c r="AU34" s="3"/>
      <c r="AV34" s="3"/>
    </row>
    <row r="35" spans="26:48" ht="12">
      <c r="Z35" s="14"/>
      <c r="AN35" s="14"/>
      <c r="AO35" s="14"/>
      <c r="AP35" s="14"/>
      <c r="AQ35" s="14"/>
      <c r="AS35" s="3"/>
      <c r="AT35" s="3"/>
      <c r="AU35" s="3"/>
      <c r="AV35" s="3"/>
    </row>
    <row r="36" spans="40:48" ht="12">
      <c r="AN36" s="14"/>
      <c r="AO36" s="14"/>
      <c r="AP36" s="14"/>
      <c r="AQ36" s="14"/>
      <c r="AS36" s="3"/>
      <c r="AT36" s="3"/>
      <c r="AU36" s="3"/>
      <c r="AV36" s="3"/>
    </row>
    <row r="37" spans="40:48" ht="12">
      <c r="AN37" s="14"/>
      <c r="AO37" s="14"/>
      <c r="AP37" s="14"/>
      <c r="AQ37" s="14"/>
      <c r="AS37" s="3"/>
      <c r="AT37" s="3"/>
      <c r="AU37" s="3"/>
      <c r="AV37" s="3"/>
    </row>
    <row r="38" spans="40:48" ht="12">
      <c r="AN38" s="14"/>
      <c r="AO38" s="14"/>
      <c r="AP38" s="14"/>
      <c r="AQ38" s="14"/>
      <c r="AS38" s="3"/>
      <c r="AT38" s="3"/>
      <c r="AU38" s="3"/>
      <c r="AV38" s="3"/>
    </row>
    <row r="39" spans="40:48" ht="12">
      <c r="AN39" s="14"/>
      <c r="AO39" s="14"/>
      <c r="AP39" s="14"/>
      <c r="AQ39" s="14"/>
      <c r="AS39" s="3"/>
      <c r="AT39" s="3"/>
      <c r="AU39" s="3"/>
      <c r="AV39" s="3"/>
    </row>
    <row r="40" spans="40:48" ht="12">
      <c r="AN40" s="14"/>
      <c r="AO40" s="14"/>
      <c r="AP40" s="14"/>
      <c r="AQ40" s="14"/>
      <c r="AS40" s="3"/>
      <c r="AT40" s="3"/>
      <c r="AU40" s="3"/>
      <c r="AV40" s="3"/>
    </row>
    <row r="41" spans="40:48" ht="12">
      <c r="AN41" s="14"/>
      <c r="AO41" s="14"/>
      <c r="AP41" s="14"/>
      <c r="AQ41" s="14"/>
      <c r="AS41" s="3"/>
      <c r="AT41" s="3"/>
      <c r="AU41" s="3"/>
      <c r="AV41" s="3"/>
    </row>
    <row r="42" spans="40:48" ht="12">
      <c r="AN42" s="14"/>
      <c r="AO42" s="14"/>
      <c r="AP42" s="14"/>
      <c r="AQ42" s="14"/>
      <c r="AS42" s="3"/>
      <c r="AT42" s="3"/>
      <c r="AU42" s="3"/>
      <c r="AV42" s="3"/>
    </row>
    <row r="43" spans="40:48" ht="12">
      <c r="AN43" s="14"/>
      <c r="AO43" s="14"/>
      <c r="AP43" s="14"/>
      <c r="AQ43" s="14"/>
      <c r="AS43" s="3"/>
      <c r="AT43" s="3"/>
      <c r="AU43" s="3"/>
      <c r="AV43" s="3"/>
    </row>
    <row r="44" spans="40:48" ht="12">
      <c r="AN44" s="14"/>
      <c r="AO44" s="14"/>
      <c r="AP44" s="14"/>
      <c r="AQ44" s="14"/>
      <c r="AS44" s="3"/>
      <c r="AT44" s="3"/>
      <c r="AU44" s="3"/>
      <c r="AV44" s="3"/>
    </row>
    <row r="45" spans="40:48" ht="12">
      <c r="AN45" s="14"/>
      <c r="AO45" s="14"/>
      <c r="AP45" s="14"/>
      <c r="AQ45" s="14"/>
      <c r="AS45" s="3"/>
      <c r="AT45" s="3"/>
      <c r="AU45" s="3"/>
      <c r="AV45" s="3"/>
    </row>
    <row r="46" spans="40:48" ht="12">
      <c r="AN46" s="14"/>
      <c r="AO46" s="14"/>
      <c r="AP46" s="14"/>
      <c r="AQ46" s="14"/>
      <c r="AS46" s="3"/>
      <c r="AT46" s="3"/>
      <c r="AU46" s="3"/>
      <c r="AV46" s="3"/>
    </row>
    <row r="47" spans="1:48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AC47"/>
      <c r="AN47" s="14"/>
      <c r="AO47" s="14"/>
      <c r="AP47" s="14"/>
      <c r="AQ47" s="14"/>
      <c r="AS47" s="3"/>
      <c r="AT47" s="3"/>
      <c r="AU47" s="3"/>
      <c r="AV47" s="3"/>
    </row>
    <row r="48" spans="1:48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AC48"/>
      <c r="AN48" s="14"/>
      <c r="AO48" s="14"/>
      <c r="AP48" s="14"/>
      <c r="AQ48" s="14"/>
      <c r="AS48" s="3"/>
      <c r="AT48" s="3"/>
      <c r="AU48" s="3"/>
      <c r="AV48" s="3"/>
    </row>
    <row r="49" spans="1:48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AC49"/>
      <c r="AN49" s="14"/>
      <c r="AO49" s="14"/>
      <c r="AP49" s="14"/>
      <c r="AQ49" s="14"/>
      <c r="AS49" s="3"/>
      <c r="AT49" s="3"/>
      <c r="AU49" s="3"/>
      <c r="AV49" s="3"/>
    </row>
    <row r="50" spans="1:48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AC50"/>
      <c r="AN50" s="14"/>
      <c r="AO50" s="14"/>
      <c r="AP50" s="14"/>
      <c r="AQ50" s="14"/>
      <c r="AS50" s="3"/>
      <c r="AT50" s="3"/>
      <c r="AU50" s="3"/>
      <c r="AV50" s="3"/>
    </row>
    <row r="51" spans="1:48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AC51"/>
      <c r="AN51" s="14"/>
      <c r="AO51" s="14"/>
      <c r="AP51" s="14"/>
      <c r="AQ51" s="14"/>
      <c r="AS51" s="3"/>
      <c r="AT51" s="3"/>
      <c r="AU51" s="3"/>
      <c r="AV51" s="3"/>
    </row>
    <row r="52" spans="1:48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AC52"/>
      <c r="AN52" s="14"/>
      <c r="AO52" s="14"/>
      <c r="AP52" s="14"/>
      <c r="AQ52" s="14"/>
      <c r="AS52" s="3"/>
      <c r="AT52" s="3"/>
      <c r="AU52" s="3"/>
      <c r="AV52" s="3"/>
    </row>
    <row r="53" spans="1:48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AC53"/>
      <c r="AN53" s="14"/>
      <c r="AO53" s="14"/>
      <c r="AP53" s="14"/>
      <c r="AQ53" s="14"/>
      <c r="AS53" s="3"/>
      <c r="AT53" s="3"/>
      <c r="AU53" s="3"/>
      <c r="AV53" s="3"/>
    </row>
    <row r="54" spans="1:48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AC54"/>
      <c r="AN54" s="14"/>
      <c r="AO54" s="14"/>
      <c r="AP54" s="14"/>
      <c r="AQ54" s="14"/>
      <c r="AS54" s="3"/>
      <c r="AT54" s="3"/>
      <c r="AU54" s="3"/>
      <c r="AV54" s="3"/>
    </row>
    <row r="55" spans="1:48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AC55"/>
      <c r="AN55" s="14"/>
      <c r="AO55" s="14"/>
      <c r="AP55" s="14"/>
      <c r="AQ55" s="14"/>
      <c r="AS55" s="3"/>
      <c r="AT55" s="3"/>
      <c r="AU55" s="3"/>
      <c r="AV55" s="3"/>
    </row>
    <row r="56" spans="1:48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AC56"/>
      <c r="AN56" s="14"/>
      <c r="AO56" s="14"/>
      <c r="AP56" s="14"/>
      <c r="AQ56" s="14"/>
      <c r="AS56" s="3"/>
      <c r="AT56" s="3"/>
      <c r="AU56" s="3"/>
      <c r="AV56" s="3"/>
    </row>
    <row r="57" spans="1:48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AC57"/>
      <c r="AN57" s="14"/>
      <c r="AO57" s="14"/>
      <c r="AP57" s="14"/>
      <c r="AQ57" s="14"/>
      <c r="AS57" s="3"/>
      <c r="AT57" s="3"/>
      <c r="AU57" s="3"/>
      <c r="AV57" s="3"/>
    </row>
    <row r="58" spans="1:48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AC58"/>
      <c r="AN58" s="14"/>
      <c r="AO58" s="14"/>
      <c r="AP58" s="14"/>
      <c r="AQ58" s="14"/>
      <c r="AS58" s="3"/>
      <c r="AT58" s="3"/>
      <c r="AU58" s="3"/>
      <c r="AV58" s="3"/>
    </row>
    <row r="59" spans="1:48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AC59"/>
      <c r="AN59" s="14"/>
      <c r="AO59" s="14"/>
      <c r="AP59" s="14"/>
      <c r="AQ59" s="14"/>
      <c r="AS59" s="3"/>
      <c r="AT59" s="3"/>
      <c r="AU59" s="3"/>
      <c r="AV59" s="3"/>
    </row>
    <row r="60" spans="1:48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AC60"/>
      <c r="AN60" s="14"/>
      <c r="AO60" s="14"/>
      <c r="AP60" s="14"/>
      <c r="AQ60" s="14"/>
      <c r="AS60" s="3"/>
      <c r="AT60" s="3"/>
      <c r="AU60" s="3"/>
      <c r="AV60" s="3"/>
    </row>
    <row r="61" spans="1:43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AC61"/>
      <c r="AN61" s="14"/>
      <c r="AO61" s="14"/>
      <c r="AP61" s="14"/>
      <c r="AQ61" s="14"/>
    </row>
    <row r="62" spans="1:43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AC62"/>
      <c r="AN62" s="14"/>
      <c r="AO62" s="14"/>
      <c r="AP62" s="14"/>
      <c r="AQ62" s="14"/>
    </row>
    <row r="63" spans="1:43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AC63"/>
      <c r="AN63" s="14"/>
      <c r="AO63" s="14"/>
      <c r="AP63" s="14"/>
      <c r="AQ63" s="14"/>
    </row>
    <row r="64" spans="1:43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AC64"/>
      <c r="AN64" s="14"/>
      <c r="AO64" s="14"/>
      <c r="AP64" s="14"/>
      <c r="AQ64" s="14"/>
    </row>
    <row r="65" spans="1:43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AC65"/>
      <c r="AN65" s="14"/>
      <c r="AO65" s="14"/>
      <c r="AP65" s="14"/>
      <c r="AQ65" s="14"/>
    </row>
    <row r="66" spans="1:43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AC66"/>
      <c r="AN66" s="14"/>
      <c r="AO66" s="14"/>
      <c r="AP66" s="14"/>
      <c r="AQ66" s="14"/>
    </row>
    <row r="67" spans="1:43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AC67"/>
      <c r="AN67" s="14"/>
      <c r="AO67" s="14"/>
      <c r="AP67" s="14"/>
      <c r="AQ67" s="14"/>
    </row>
    <row r="68" spans="1:43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AC68"/>
      <c r="AN68" s="14"/>
      <c r="AO68" s="14"/>
      <c r="AP68" s="14"/>
      <c r="AQ68" s="14"/>
    </row>
    <row r="69" spans="1:43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AC69"/>
      <c r="AN69" s="14"/>
      <c r="AO69" s="14"/>
      <c r="AP69" s="14"/>
      <c r="AQ69" s="14"/>
    </row>
    <row r="70" spans="1:43" ht="12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AC70"/>
      <c r="AN70" s="14"/>
      <c r="AO70" s="14"/>
      <c r="AP70" s="14"/>
      <c r="AQ70" s="14"/>
    </row>
    <row r="71" spans="1:43" ht="12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AC71"/>
      <c r="AN71" s="14"/>
      <c r="AO71" s="14"/>
      <c r="AP71" s="14"/>
      <c r="AQ71" s="14"/>
    </row>
    <row r="72" spans="1:43" ht="12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AC72"/>
      <c r="AN72" s="14"/>
      <c r="AO72" s="14"/>
      <c r="AP72" s="14"/>
      <c r="AQ72" s="14"/>
    </row>
    <row r="73" spans="1:43" ht="12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AC73"/>
      <c r="AN73" s="14"/>
      <c r="AO73" s="14"/>
      <c r="AP73" s="14"/>
      <c r="AQ73" s="14"/>
    </row>
  </sheetData>
  <sheetProtection/>
  <printOptions/>
  <pageMargins left="0.5" right="0" top="0.35" bottom="0.25" header="0" footer="0"/>
  <pageSetup horizontalDpi="600" verticalDpi="600" orientation="landscape" scale="72"/>
  <headerFooter alignWithMargins="0">
    <oddFooter>&amp;CPage &amp;P&amp;R&amp;D</oddFooter>
  </headerFooter>
  <colBreaks count="3" manualBreakCount="3">
    <brk id="13" max="65535" man="1"/>
    <brk id="78" max="41" man="1"/>
    <brk id="93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Q73"/>
  <sheetViews>
    <sheetView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3" sqref="E13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3.7109375" style="14" customWidth="1"/>
    <col min="8" max="11" width="13.7109375" style="14" customWidth="1"/>
    <col min="12" max="12" width="3.7109375" style="14" customWidth="1"/>
    <col min="13" max="16" width="13.7109375" style="14" customWidth="1"/>
    <col min="17" max="17" width="3.7109375" style="14" customWidth="1"/>
    <col min="18" max="21" width="13.7109375" style="14" customWidth="1"/>
    <col min="22" max="22" width="3.7109375" style="14" customWidth="1"/>
    <col min="23" max="26" width="13.7109375" style="14" customWidth="1"/>
    <col min="27" max="27" width="3.8515625" style="14" customWidth="1"/>
    <col min="28" max="31" width="13.7109375" style="14" customWidth="1"/>
    <col min="32" max="32" width="3.7109375" style="14" customWidth="1"/>
    <col min="33" max="36" width="13.7109375" style="14" customWidth="1"/>
    <col min="37" max="37" width="3.7109375" style="14" customWidth="1"/>
    <col min="38" max="41" width="13.7109375" style="14" customWidth="1"/>
    <col min="42" max="42" width="3.7109375" style="14" customWidth="1"/>
    <col min="43" max="46" width="13.7109375" style="14" customWidth="1"/>
    <col min="47" max="47" width="3.7109375" style="14" customWidth="1"/>
    <col min="48" max="51" width="13.7109375" style="14" customWidth="1"/>
    <col min="52" max="52" width="3.7109375" style="14" customWidth="1"/>
    <col min="53" max="56" width="13.7109375" style="14" customWidth="1"/>
    <col min="57" max="57" width="3.7109375" style="14" customWidth="1"/>
    <col min="58" max="61" width="13.7109375" style="14" customWidth="1"/>
    <col min="62" max="62" width="3.7109375" style="14" customWidth="1"/>
    <col min="63" max="66" width="13.7109375" style="14" customWidth="1"/>
    <col min="67" max="67" width="3.7109375" style="14" customWidth="1"/>
    <col min="68" max="71" width="13.7109375" style="14" customWidth="1"/>
    <col min="72" max="72" width="3.7109375" style="14" customWidth="1"/>
    <col min="73" max="76" width="13.7109375" style="14" customWidth="1"/>
    <col min="77" max="77" width="3.7109375" style="14" customWidth="1"/>
    <col min="78" max="81" width="13.7109375" style="14" customWidth="1"/>
    <col min="82" max="82" width="3.7109375" style="14" customWidth="1"/>
    <col min="83" max="86" width="13.7109375" style="14" customWidth="1"/>
    <col min="87" max="87" width="3.7109375" style="14" customWidth="1"/>
    <col min="88" max="91" width="13.7109375" style="14" customWidth="1"/>
    <col min="92" max="92" width="3.7109375" style="14" customWidth="1"/>
    <col min="93" max="96" width="13.7109375" style="14" customWidth="1"/>
    <col min="97" max="97" width="3.7109375" style="14" customWidth="1"/>
    <col min="98" max="101" width="13.7109375" style="14" customWidth="1"/>
    <col min="102" max="102" width="3.7109375" style="14" customWidth="1"/>
    <col min="103" max="106" width="13.7109375" style="14" customWidth="1"/>
    <col min="107" max="107" width="3.7109375" style="14" customWidth="1"/>
    <col min="108" max="111" width="13.7109375" style="14" customWidth="1"/>
    <col min="112" max="112" width="3.7109375" style="14" customWidth="1"/>
    <col min="113" max="116" width="13.7109375" style="14" customWidth="1"/>
    <col min="117" max="117" width="3.7109375" style="14" customWidth="1"/>
    <col min="118" max="121" width="13.7109375" style="14" customWidth="1"/>
    <col min="122" max="122" width="3.7109375" style="14" customWidth="1"/>
    <col min="123" max="126" width="13.7109375" style="14" customWidth="1"/>
    <col min="127" max="127" width="3.7109375" style="14" customWidth="1"/>
    <col min="128" max="131" width="13.7109375" style="14" customWidth="1"/>
    <col min="132" max="132" width="3.7109375" style="14" customWidth="1"/>
    <col min="133" max="136" width="13.7109375" style="14" customWidth="1"/>
    <col min="137" max="137" width="3.7109375" style="14" customWidth="1"/>
    <col min="138" max="141" width="13.7109375" style="14" customWidth="1"/>
    <col min="142" max="142" width="3.7109375" style="14" customWidth="1"/>
    <col min="143" max="146" width="13.7109375" style="14" customWidth="1"/>
    <col min="147" max="147" width="3.7109375" style="14" customWidth="1"/>
  </cols>
  <sheetData>
    <row r="1" spans="1:147" ht="12">
      <c r="A1" s="23"/>
      <c r="B1" s="11"/>
      <c r="G1" s="24"/>
      <c r="Q1" s="24" t="s">
        <v>6</v>
      </c>
      <c r="R1"/>
      <c r="S1"/>
      <c r="T1"/>
      <c r="V1" s="24"/>
      <c r="W1"/>
      <c r="X1"/>
      <c r="Y1"/>
      <c r="Z1"/>
      <c r="AA1"/>
      <c r="AB1"/>
      <c r="AC1"/>
      <c r="AD1"/>
      <c r="AE1"/>
      <c r="AF1" s="24" t="s">
        <v>6</v>
      </c>
      <c r="AG1"/>
      <c r="AH1"/>
      <c r="AI1"/>
      <c r="AJ1"/>
      <c r="AK1" s="24"/>
      <c r="AL1"/>
      <c r="AM1"/>
      <c r="AN1"/>
      <c r="AO1" s="3"/>
      <c r="AP1" s="3"/>
      <c r="AQ1" s="3"/>
      <c r="AR1" s="3"/>
      <c r="AS1" s="3"/>
      <c r="AT1" s="3"/>
      <c r="AU1" s="24" t="s">
        <v>6</v>
      </c>
      <c r="AV1" s="3"/>
      <c r="AW1" s="3"/>
      <c r="AX1" s="3"/>
      <c r="AY1" s="3"/>
      <c r="AZ1" s="24"/>
      <c r="BA1" s="3"/>
      <c r="BB1" s="3"/>
      <c r="BC1" s="3"/>
      <c r="BD1" s="3"/>
      <c r="BE1" s="3"/>
      <c r="BF1" s="3"/>
      <c r="BG1" s="3"/>
      <c r="BH1" s="3"/>
      <c r="BI1" s="3"/>
      <c r="BJ1" s="24" t="s">
        <v>6</v>
      </c>
      <c r="BK1" s="3"/>
      <c r="BL1" s="3"/>
      <c r="BM1" s="3"/>
      <c r="BN1" s="3"/>
      <c r="BO1" s="24"/>
      <c r="BP1" s="3"/>
      <c r="BQ1" s="3"/>
      <c r="BR1" s="3"/>
      <c r="BS1" s="3"/>
      <c r="BT1" s="3"/>
      <c r="BU1" s="3"/>
      <c r="BV1" s="3"/>
      <c r="BW1" s="3"/>
      <c r="BX1" s="3"/>
      <c r="BY1" s="24" t="s">
        <v>6</v>
      </c>
      <c r="BZ1" s="3"/>
      <c r="CA1" s="3"/>
      <c r="CB1" s="3"/>
      <c r="CC1" s="3"/>
      <c r="CD1" s="24"/>
      <c r="CE1" s="3"/>
      <c r="CF1" s="3"/>
      <c r="CG1" s="3"/>
      <c r="CH1" s="3"/>
      <c r="CI1" s="3"/>
      <c r="CJ1" s="3"/>
      <c r="CK1" s="3"/>
      <c r="CL1" s="3"/>
      <c r="CM1" s="3"/>
      <c r="CN1" s="24" t="s">
        <v>6</v>
      </c>
      <c r="CO1" s="3"/>
      <c r="CP1" s="3"/>
      <c r="CQ1" s="3"/>
      <c r="CR1" s="3"/>
      <c r="CS1" s="24"/>
      <c r="CT1" s="3"/>
      <c r="CU1" s="3"/>
      <c r="CV1" s="3"/>
      <c r="CW1" s="3"/>
      <c r="CX1" s="3"/>
      <c r="CY1" s="3"/>
      <c r="CZ1" s="3"/>
      <c r="DA1" s="3"/>
      <c r="DB1"/>
      <c r="DC1" s="24" t="s">
        <v>6</v>
      </c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</row>
    <row r="2" spans="1:147" ht="12">
      <c r="A2" s="23"/>
      <c r="B2" s="11"/>
      <c r="G2" s="24"/>
      <c r="Q2" s="24" t="s">
        <v>5</v>
      </c>
      <c r="R2"/>
      <c r="S2"/>
      <c r="T2"/>
      <c r="V2" s="24"/>
      <c r="W2"/>
      <c r="X2"/>
      <c r="Y2"/>
      <c r="Z2"/>
      <c r="AA2"/>
      <c r="AB2"/>
      <c r="AC2"/>
      <c r="AD2"/>
      <c r="AE2"/>
      <c r="AF2" s="24" t="s">
        <v>5</v>
      </c>
      <c r="AG2"/>
      <c r="AH2"/>
      <c r="AI2"/>
      <c r="AJ2"/>
      <c r="AK2" s="24"/>
      <c r="AL2"/>
      <c r="AM2"/>
      <c r="AN2"/>
      <c r="AO2" s="3"/>
      <c r="AP2" s="3"/>
      <c r="AQ2" s="3"/>
      <c r="AR2" s="3"/>
      <c r="AS2" s="3"/>
      <c r="AT2" s="3"/>
      <c r="AU2" s="24" t="s">
        <v>5</v>
      </c>
      <c r="AV2" s="3"/>
      <c r="AW2" s="3"/>
      <c r="AX2" s="3"/>
      <c r="AY2" s="3"/>
      <c r="AZ2" s="24"/>
      <c r="BA2" s="3"/>
      <c r="BB2" s="3"/>
      <c r="BC2" s="3"/>
      <c r="BD2" s="3"/>
      <c r="BE2" s="3"/>
      <c r="BF2" s="3"/>
      <c r="BG2" s="3"/>
      <c r="BH2" s="3"/>
      <c r="BI2" s="3"/>
      <c r="BJ2" s="24" t="s">
        <v>5</v>
      </c>
      <c r="BK2" s="3"/>
      <c r="BL2" s="3"/>
      <c r="BM2" s="3"/>
      <c r="BN2" s="3"/>
      <c r="BO2" s="24"/>
      <c r="BP2" s="3"/>
      <c r="BQ2" s="3"/>
      <c r="BR2" s="3"/>
      <c r="BS2" s="3"/>
      <c r="BT2" s="3"/>
      <c r="BU2" s="3"/>
      <c r="BV2" s="3"/>
      <c r="BW2" s="3"/>
      <c r="BX2" s="3"/>
      <c r="BY2" s="24" t="s">
        <v>5</v>
      </c>
      <c r="BZ2" s="3"/>
      <c r="CA2" s="3"/>
      <c r="CB2" s="3"/>
      <c r="CC2" s="3"/>
      <c r="CD2" s="24"/>
      <c r="CE2" s="3"/>
      <c r="CF2" s="3"/>
      <c r="CG2" s="3"/>
      <c r="CH2" s="3"/>
      <c r="CI2" s="3"/>
      <c r="CJ2" s="3"/>
      <c r="CK2" s="3"/>
      <c r="CL2" s="3"/>
      <c r="CM2" s="3"/>
      <c r="CN2" s="24" t="s">
        <v>5</v>
      </c>
      <c r="CO2" s="3"/>
      <c r="CP2" s="3"/>
      <c r="CQ2" s="3"/>
      <c r="CR2" s="3"/>
      <c r="CS2" s="24"/>
      <c r="CT2" s="3"/>
      <c r="CU2" s="3"/>
      <c r="CV2" s="3"/>
      <c r="CW2" s="3"/>
      <c r="CX2" s="3"/>
      <c r="CY2" s="3"/>
      <c r="CZ2" s="3"/>
      <c r="DA2" s="3"/>
      <c r="DB2"/>
      <c r="DC2" s="24" t="s">
        <v>5</v>
      </c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</row>
    <row r="3" spans="1:147" ht="12">
      <c r="A3" s="23"/>
      <c r="B3" s="11"/>
      <c r="G3" s="24"/>
      <c r="Q3" s="24"/>
      <c r="R3" s="1"/>
      <c r="S3"/>
      <c r="T3"/>
      <c r="V3" s="24"/>
      <c r="W3"/>
      <c r="X3"/>
      <c r="Y3"/>
      <c r="Z3"/>
      <c r="AA3"/>
      <c r="AB3"/>
      <c r="AC3"/>
      <c r="AD3"/>
      <c r="AE3"/>
      <c r="AF3" s="24">
        <f>Q3</f>
        <v>0</v>
      </c>
      <c r="AG3"/>
      <c r="AH3"/>
      <c r="AI3"/>
      <c r="AJ3"/>
      <c r="AK3" s="24"/>
      <c r="AL3"/>
      <c r="AM3"/>
      <c r="AN3"/>
      <c r="AO3" s="3"/>
      <c r="AP3" s="3"/>
      <c r="AQ3" s="3"/>
      <c r="AR3" s="3"/>
      <c r="AS3" s="3"/>
      <c r="AT3" s="3"/>
      <c r="AU3" s="24">
        <f>AF3</f>
        <v>0</v>
      </c>
      <c r="AV3" s="3"/>
      <c r="AW3" s="3"/>
      <c r="AX3" s="3"/>
      <c r="AY3" s="3"/>
      <c r="AZ3" s="24"/>
      <c r="BA3" s="3"/>
      <c r="BB3" s="3"/>
      <c r="BC3" s="3"/>
      <c r="BD3" s="3"/>
      <c r="BE3" s="3"/>
      <c r="BF3" s="3"/>
      <c r="BG3" s="3"/>
      <c r="BH3" s="3"/>
      <c r="BI3" s="3"/>
      <c r="BJ3" s="24">
        <f>AU3</f>
        <v>0</v>
      </c>
      <c r="BK3" s="3"/>
      <c r="BL3" s="3"/>
      <c r="BM3" s="3"/>
      <c r="BN3" s="3"/>
      <c r="BO3" s="24"/>
      <c r="BP3" s="3"/>
      <c r="BQ3" s="3"/>
      <c r="BR3" s="3"/>
      <c r="BS3" s="3"/>
      <c r="BT3" s="3"/>
      <c r="BU3" s="3"/>
      <c r="BV3" s="3"/>
      <c r="BW3" s="3"/>
      <c r="BX3" s="3"/>
      <c r="BY3" s="24">
        <f>BJ3</f>
        <v>0</v>
      </c>
      <c r="BZ3" s="3"/>
      <c r="CA3" s="3"/>
      <c r="CB3" s="3"/>
      <c r="CC3" s="3"/>
      <c r="CD3" s="24"/>
      <c r="CE3" s="3"/>
      <c r="CF3" s="3"/>
      <c r="CG3" s="3"/>
      <c r="CH3" s="3"/>
      <c r="CI3" s="3"/>
      <c r="CJ3" s="3"/>
      <c r="CK3" s="3"/>
      <c r="CL3" s="3"/>
      <c r="CM3" s="3"/>
      <c r="CN3" s="24">
        <f>BY3</f>
        <v>0</v>
      </c>
      <c r="CO3" s="3"/>
      <c r="CP3" s="3"/>
      <c r="CQ3" s="3"/>
      <c r="CR3" s="3"/>
      <c r="CS3" s="24"/>
      <c r="CT3" s="3"/>
      <c r="CU3" s="3"/>
      <c r="CV3" s="3"/>
      <c r="CW3" s="3"/>
      <c r="CX3" s="3"/>
      <c r="CY3" s="3"/>
      <c r="CZ3" s="3"/>
      <c r="DA3" s="3"/>
      <c r="DB3"/>
      <c r="DC3" s="24">
        <f>CN3</f>
        <v>0</v>
      </c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</row>
    <row r="4" spans="1:2" ht="12">
      <c r="A4" s="23"/>
      <c r="B4" s="11"/>
    </row>
    <row r="5" spans="1:146" ht="12">
      <c r="A5" s="4" t="s">
        <v>1</v>
      </c>
      <c r="C5" s="16" t="s">
        <v>30</v>
      </c>
      <c r="D5" s="17"/>
      <c r="E5" s="18"/>
      <c r="F5" s="20"/>
      <c r="H5" s="16" t="s">
        <v>8</v>
      </c>
      <c r="I5" s="17"/>
      <c r="J5" s="18"/>
      <c r="K5" s="20"/>
      <c r="M5" s="16" t="s">
        <v>28</v>
      </c>
      <c r="N5" s="17"/>
      <c r="O5" s="18"/>
      <c r="P5" s="20"/>
      <c r="R5" s="35" t="s">
        <v>9</v>
      </c>
      <c r="S5" s="17"/>
      <c r="T5" s="18"/>
      <c r="U5" s="20"/>
      <c r="W5" s="35" t="s">
        <v>26</v>
      </c>
      <c r="X5" s="17"/>
      <c r="Y5" s="18"/>
      <c r="Z5" s="20"/>
      <c r="AA5" s="40"/>
      <c r="AB5" s="41" t="s">
        <v>59</v>
      </c>
      <c r="AC5" s="17"/>
      <c r="AD5" s="18"/>
      <c r="AE5" s="20"/>
      <c r="AG5" s="16" t="s">
        <v>10</v>
      </c>
      <c r="AH5" s="17"/>
      <c r="AI5" s="18"/>
      <c r="AJ5" s="20"/>
      <c r="AK5" s="36"/>
      <c r="AL5" s="16" t="s">
        <v>11</v>
      </c>
      <c r="AM5" s="17"/>
      <c r="AN5" s="18"/>
      <c r="AO5" s="20"/>
      <c r="AQ5" s="16" t="s">
        <v>33</v>
      </c>
      <c r="AR5" s="17"/>
      <c r="AS5" s="18"/>
      <c r="AT5" s="20"/>
      <c r="AV5" s="16" t="s">
        <v>35</v>
      </c>
      <c r="AW5" s="17"/>
      <c r="AX5" s="18"/>
      <c r="AY5" s="20"/>
      <c r="BA5" s="16" t="s">
        <v>12</v>
      </c>
      <c r="BB5" s="17"/>
      <c r="BC5" s="18"/>
      <c r="BD5" s="20"/>
      <c r="BF5" s="16" t="s">
        <v>13</v>
      </c>
      <c r="BG5" s="17"/>
      <c r="BH5" s="18"/>
      <c r="BI5" s="20"/>
      <c r="BJ5" s="36"/>
      <c r="BK5" s="16" t="s">
        <v>14</v>
      </c>
      <c r="BL5" s="17"/>
      <c r="BM5" s="18"/>
      <c r="BN5" s="20"/>
      <c r="BP5" s="16" t="s">
        <v>15</v>
      </c>
      <c r="BQ5" s="17"/>
      <c r="BR5" s="18"/>
      <c r="BS5" s="20"/>
      <c r="BU5" s="16" t="s">
        <v>36</v>
      </c>
      <c r="BV5" s="17"/>
      <c r="BW5" s="18"/>
      <c r="BX5" s="20"/>
      <c r="BZ5" s="16" t="s">
        <v>16</v>
      </c>
      <c r="CA5" s="17"/>
      <c r="CB5" s="18"/>
      <c r="CC5" s="20"/>
      <c r="CE5" s="16" t="s">
        <v>37</v>
      </c>
      <c r="CF5" s="17"/>
      <c r="CG5" s="18"/>
      <c r="CH5" s="20"/>
      <c r="CJ5" s="16" t="s">
        <v>39</v>
      </c>
      <c r="CK5" s="17"/>
      <c r="CL5" s="18"/>
      <c r="CM5" s="20"/>
      <c r="CO5" s="16" t="s">
        <v>40</v>
      </c>
      <c r="CP5" s="17"/>
      <c r="CQ5" s="18"/>
      <c r="CR5" s="20"/>
      <c r="CT5" s="16" t="s">
        <v>41</v>
      </c>
      <c r="CU5" s="17"/>
      <c r="CV5" s="18"/>
      <c r="CW5" s="20"/>
      <c r="CY5" s="16" t="s">
        <v>42</v>
      </c>
      <c r="CZ5" s="17"/>
      <c r="DA5" s="18"/>
      <c r="DB5" s="20"/>
      <c r="DD5" s="16" t="s">
        <v>43</v>
      </c>
      <c r="DE5" s="17"/>
      <c r="DF5" s="18"/>
      <c r="DG5" s="20"/>
      <c r="DI5" s="16" t="s">
        <v>44</v>
      </c>
      <c r="DJ5" s="17"/>
      <c r="DK5" s="18"/>
      <c r="DL5" s="20"/>
      <c r="DN5" s="16" t="s">
        <v>45</v>
      </c>
      <c r="DO5" s="17"/>
      <c r="DP5" s="18"/>
      <c r="DQ5" s="20"/>
      <c r="DS5" s="16" t="s">
        <v>17</v>
      </c>
      <c r="DT5" s="17"/>
      <c r="DU5" s="18"/>
      <c r="DV5" s="20"/>
      <c r="DX5" s="16" t="s">
        <v>46</v>
      </c>
      <c r="DY5" s="17"/>
      <c r="DZ5" s="18"/>
      <c r="EA5" s="20"/>
      <c r="EC5" s="16" t="s">
        <v>47</v>
      </c>
      <c r="ED5" s="17"/>
      <c r="EE5" s="18"/>
      <c r="EF5" s="20"/>
      <c r="EH5" s="16" t="s">
        <v>18</v>
      </c>
      <c r="EI5" s="17"/>
      <c r="EJ5" s="18"/>
      <c r="EK5" s="20"/>
      <c r="EM5" s="35" t="s">
        <v>48</v>
      </c>
      <c r="EN5" s="17"/>
      <c r="EO5" s="18"/>
      <c r="EP5" s="20"/>
    </row>
    <row r="6" spans="1:147" s="1" customFormat="1" ht="12">
      <c r="A6" s="25" t="s">
        <v>2</v>
      </c>
      <c r="C6" s="19"/>
      <c r="D6" s="34"/>
      <c r="E6" s="18"/>
      <c r="F6" s="20" t="s">
        <v>56</v>
      </c>
      <c r="G6" s="14"/>
      <c r="H6" s="19"/>
      <c r="I6" s="32">
        <v>0.0796069</v>
      </c>
      <c r="J6" s="18"/>
      <c r="K6" s="20" t="s">
        <v>56</v>
      </c>
      <c r="L6" s="14"/>
      <c r="M6" s="19"/>
      <c r="N6" s="32">
        <v>0.0886163</v>
      </c>
      <c r="O6" s="18"/>
      <c r="P6" s="20" t="s">
        <v>56</v>
      </c>
      <c r="Q6" s="14"/>
      <c r="R6" s="19"/>
      <c r="S6" s="32">
        <v>0.0327229</v>
      </c>
      <c r="T6" s="18"/>
      <c r="U6" s="20" t="s">
        <v>56</v>
      </c>
      <c r="V6" s="14"/>
      <c r="W6" s="19"/>
      <c r="X6" s="32">
        <v>0.0244463</v>
      </c>
      <c r="Y6" s="18"/>
      <c r="Z6" s="20" t="s">
        <v>56</v>
      </c>
      <c r="AA6" s="40"/>
      <c r="AB6" s="19"/>
      <c r="AC6" s="32">
        <v>0.0024261</v>
      </c>
      <c r="AD6" s="18"/>
      <c r="AE6" s="20" t="s">
        <v>56</v>
      </c>
      <c r="AF6" s="14"/>
      <c r="AG6" s="19"/>
      <c r="AH6" s="32">
        <v>0.0325486</v>
      </c>
      <c r="AI6" s="18"/>
      <c r="AJ6" s="20" t="s">
        <v>56</v>
      </c>
      <c r="AK6" s="36"/>
      <c r="AL6" s="19"/>
      <c r="AM6" s="32">
        <v>0.2378111</v>
      </c>
      <c r="AN6" s="18"/>
      <c r="AO6" s="20" t="s">
        <v>56</v>
      </c>
      <c r="AP6" s="14"/>
      <c r="AQ6" s="19"/>
      <c r="AR6" s="32">
        <v>4E-06</v>
      </c>
      <c r="AS6" s="18"/>
      <c r="AT6" s="20" t="s">
        <v>56</v>
      </c>
      <c r="AU6" s="14"/>
      <c r="AV6" s="19"/>
      <c r="AW6" s="32">
        <v>0.0013664</v>
      </c>
      <c r="AX6" s="18"/>
      <c r="AY6" s="20" t="s">
        <v>56</v>
      </c>
      <c r="AZ6" s="14"/>
      <c r="BA6" s="19"/>
      <c r="BB6" s="32">
        <v>0.0087875</v>
      </c>
      <c r="BC6" s="18"/>
      <c r="BD6" s="20" t="s">
        <v>56</v>
      </c>
      <c r="BE6" s="14"/>
      <c r="BF6" s="19"/>
      <c r="BG6" s="32">
        <v>0.0056757</v>
      </c>
      <c r="BH6" s="18"/>
      <c r="BI6" s="20" t="s">
        <v>56</v>
      </c>
      <c r="BJ6" s="36"/>
      <c r="BK6" s="19"/>
      <c r="BL6" s="32">
        <v>0.0218514</v>
      </c>
      <c r="BM6" s="18"/>
      <c r="BN6" s="20" t="s">
        <v>56</v>
      </c>
      <c r="BO6" s="14"/>
      <c r="BP6" s="19"/>
      <c r="BQ6" s="32">
        <v>0.0013916</v>
      </c>
      <c r="BR6" s="18"/>
      <c r="BS6" s="20" t="s">
        <v>56</v>
      </c>
      <c r="BT6" s="14"/>
      <c r="BU6" s="19"/>
      <c r="BV6" s="32">
        <v>0.0037665</v>
      </c>
      <c r="BW6" s="18"/>
      <c r="BX6" s="20" t="s">
        <v>56</v>
      </c>
      <c r="BY6" s="14"/>
      <c r="BZ6" s="19"/>
      <c r="CA6" s="32">
        <v>0.0158627</v>
      </c>
      <c r="CB6" s="18"/>
      <c r="CC6" s="20" t="s">
        <v>56</v>
      </c>
      <c r="CD6" s="14"/>
      <c r="CE6" s="19"/>
      <c r="CF6" s="32">
        <v>0.0007178</v>
      </c>
      <c r="CG6" s="18"/>
      <c r="CH6" s="20" t="s">
        <v>56</v>
      </c>
      <c r="CI6" s="14"/>
      <c r="CJ6" s="19"/>
      <c r="CK6" s="32">
        <v>0.0101431</v>
      </c>
      <c r="CL6" s="18"/>
      <c r="CM6" s="20" t="s">
        <v>56</v>
      </c>
      <c r="CN6" s="14"/>
      <c r="CO6" s="19"/>
      <c r="CP6" s="32">
        <v>0.0048536</v>
      </c>
      <c r="CQ6" s="18"/>
      <c r="CR6" s="20" t="s">
        <v>56</v>
      </c>
      <c r="CS6" s="14"/>
      <c r="CT6" s="19"/>
      <c r="CU6" s="32">
        <v>0.0080603</v>
      </c>
      <c r="CV6" s="18"/>
      <c r="CW6" s="20" t="s">
        <v>56</v>
      </c>
      <c r="CX6" s="14"/>
      <c r="CY6" s="19"/>
      <c r="CZ6" s="32">
        <v>0.0245163</v>
      </c>
      <c r="DA6" s="18"/>
      <c r="DB6" s="20" t="s">
        <v>56</v>
      </c>
      <c r="DC6" s="14"/>
      <c r="DD6" s="19"/>
      <c r="DE6" s="32">
        <v>0.0025443</v>
      </c>
      <c r="DF6" s="18"/>
      <c r="DG6" s="20" t="s">
        <v>56</v>
      </c>
      <c r="DH6" s="14"/>
      <c r="DI6" s="19"/>
      <c r="DJ6" s="32">
        <v>0.0012856</v>
      </c>
      <c r="DK6" s="18"/>
      <c r="DL6" s="20" t="s">
        <v>56</v>
      </c>
      <c r="DM6" s="14"/>
      <c r="DN6" s="19"/>
      <c r="DO6" s="32">
        <v>0.0003415</v>
      </c>
      <c r="DP6" s="18"/>
      <c r="DQ6" s="20" t="s">
        <v>56</v>
      </c>
      <c r="DR6" s="14"/>
      <c r="DS6" s="19"/>
      <c r="DT6" s="32">
        <v>0.0111619</v>
      </c>
      <c r="DU6" s="18"/>
      <c r="DV6" s="20" t="s">
        <v>56</v>
      </c>
      <c r="DW6" s="14"/>
      <c r="DX6" s="19"/>
      <c r="DY6" s="32">
        <v>0.0455599</v>
      </c>
      <c r="DZ6" s="18"/>
      <c r="EA6" s="20" t="s">
        <v>56</v>
      </c>
      <c r="EB6" s="14"/>
      <c r="EC6" s="19"/>
      <c r="ED6" s="32">
        <v>0.0007571</v>
      </c>
      <c r="EE6" s="18"/>
      <c r="EF6" s="20" t="s">
        <v>56</v>
      </c>
      <c r="EG6" s="14"/>
      <c r="EH6" s="19"/>
      <c r="EI6" s="32">
        <v>0.0091696</v>
      </c>
      <c r="EJ6" s="18"/>
      <c r="EK6" s="20" t="s">
        <v>56</v>
      </c>
      <c r="EL6" s="14"/>
      <c r="EM6" s="19"/>
      <c r="EN6" s="32">
        <v>0.0038062</v>
      </c>
      <c r="EO6" s="18"/>
      <c r="EP6" s="20" t="s">
        <v>56</v>
      </c>
      <c r="EQ6" s="14"/>
    </row>
    <row r="7" spans="1:146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H7" s="20" t="s">
        <v>3</v>
      </c>
      <c r="I7" s="20" t="s">
        <v>4</v>
      </c>
      <c r="J7" s="20" t="s">
        <v>0</v>
      </c>
      <c r="K7" s="20" t="s">
        <v>57</v>
      </c>
      <c r="M7" s="20" t="s">
        <v>3</v>
      </c>
      <c r="N7" s="20" t="s">
        <v>4</v>
      </c>
      <c r="O7" s="20" t="s">
        <v>0</v>
      </c>
      <c r="P7" s="20" t="s">
        <v>57</v>
      </c>
      <c r="R7" s="20" t="s">
        <v>3</v>
      </c>
      <c r="S7" s="20" t="s">
        <v>4</v>
      </c>
      <c r="T7" s="20" t="s">
        <v>0</v>
      </c>
      <c r="U7" s="20" t="s">
        <v>57</v>
      </c>
      <c r="W7" s="20" t="s">
        <v>3</v>
      </c>
      <c r="X7" s="20" t="s">
        <v>4</v>
      </c>
      <c r="Y7" s="20" t="s">
        <v>0</v>
      </c>
      <c r="Z7" s="20" t="s">
        <v>57</v>
      </c>
      <c r="AA7" s="40"/>
      <c r="AB7" s="20" t="s">
        <v>3</v>
      </c>
      <c r="AC7" s="20" t="s">
        <v>4</v>
      </c>
      <c r="AD7" s="20" t="s">
        <v>0</v>
      </c>
      <c r="AE7" s="20" t="s">
        <v>57</v>
      </c>
      <c r="AG7" s="20" t="s">
        <v>3</v>
      </c>
      <c r="AH7" s="20" t="s">
        <v>4</v>
      </c>
      <c r="AI7" s="20" t="s">
        <v>0</v>
      </c>
      <c r="AJ7" s="20" t="s">
        <v>57</v>
      </c>
      <c r="AK7" s="37"/>
      <c r="AL7" s="20" t="s">
        <v>3</v>
      </c>
      <c r="AM7" s="20" t="s">
        <v>4</v>
      </c>
      <c r="AN7" s="20" t="s">
        <v>0</v>
      </c>
      <c r="AO7" s="20" t="s">
        <v>57</v>
      </c>
      <c r="AQ7" s="20" t="s">
        <v>3</v>
      </c>
      <c r="AR7" s="20" t="s">
        <v>4</v>
      </c>
      <c r="AS7" s="20" t="s">
        <v>0</v>
      </c>
      <c r="AT7" s="20" t="s">
        <v>57</v>
      </c>
      <c r="AV7" s="20" t="s">
        <v>3</v>
      </c>
      <c r="AW7" s="20" t="s">
        <v>4</v>
      </c>
      <c r="AX7" s="20" t="s">
        <v>0</v>
      </c>
      <c r="AY7" s="20" t="s">
        <v>57</v>
      </c>
      <c r="BA7" s="20" t="s">
        <v>3</v>
      </c>
      <c r="BB7" s="20" t="s">
        <v>4</v>
      </c>
      <c r="BC7" s="20" t="s">
        <v>0</v>
      </c>
      <c r="BD7" s="20" t="s">
        <v>57</v>
      </c>
      <c r="BF7" s="20" t="s">
        <v>3</v>
      </c>
      <c r="BG7" s="20" t="s">
        <v>4</v>
      </c>
      <c r="BH7" s="20" t="s">
        <v>0</v>
      </c>
      <c r="BI7" s="20" t="s">
        <v>57</v>
      </c>
      <c r="BJ7" s="37"/>
      <c r="BK7" s="20" t="s">
        <v>3</v>
      </c>
      <c r="BL7" s="20" t="s">
        <v>4</v>
      </c>
      <c r="BM7" s="20" t="s">
        <v>0</v>
      </c>
      <c r="BN7" s="20" t="s">
        <v>57</v>
      </c>
      <c r="BP7" s="20" t="s">
        <v>3</v>
      </c>
      <c r="BQ7" s="20" t="s">
        <v>4</v>
      </c>
      <c r="BR7" s="20" t="s">
        <v>0</v>
      </c>
      <c r="BS7" s="20" t="s">
        <v>57</v>
      </c>
      <c r="BU7" s="20" t="s">
        <v>3</v>
      </c>
      <c r="BV7" s="20" t="s">
        <v>4</v>
      </c>
      <c r="BW7" s="20" t="s">
        <v>0</v>
      </c>
      <c r="BX7" s="20" t="s">
        <v>57</v>
      </c>
      <c r="BZ7" s="20" t="s">
        <v>3</v>
      </c>
      <c r="CA7" s="20" t="s">
        <v>4</v>
      </c>
      <c r="CB7" s="20" t="s">
        <v>0</v>
      </c>
      <c r="CC7" s="20" t="s">
        <v>57</v>
      </c>
      <c r="CE7" s="20" t="s">
        <v>3</v>
      </c>
      <c r="CF7" s="20" t="s">
        <v>4</v>
      </c>
      <c r="CG7" s="20" t="s">
        <v>0</v>
      </c>
      <c r="CH7" s="20" t="s">
        <v>57</v>
      </c>
      <c r="CJ7" s="20" t="s">
        <v>3</v>
      </c>
      <c r="CK7" s="20" t="s">
        <v>4</v>
      </c>
      <c r="CL7" s="20" t="s">
        <v>0</v>
      </c>
      <c r="CM7" s="20" t="s">
        <v>57</v>
      </c>
      <c r="CO7" s="20" t="s">
        <v>3</v>
      </c>
      <c r="CP7" s="20" t="s">
        <v>4</v>
      </c>
      <c r="CQ7" s="20" t="s">
        <v>0</v>
      </c>
      <c r="CR7" s="20" t="s">
        <v>57</v>
      </c>
      <c r="CT7" s="20" t="s">
        <v>3</v>
      </c>
      <c r="CU7" s="20" t="s">
        <v>4</v>
      </c>
      <c r="CV7" s="20" t="s">
        <v>0</v>
      </c>
      <c r="CW7" s="20" t="s">
        <v>57</v>
      </c>
      <c r="CY7" s="20" t="s">
        <v>3</v>
      </c>
      <c r="CZ7" s="20" t="s">
        <v>4</v>
      </c>
      <c r="DA7" s="20" t="s">
        <v>0</v>
      </c>
      <c r="DB7" s="20" t="s">
        <v>57</v>
      </c>
      <c r="DD7" s="20" t="s">
        <v>3</v>
      </c>
      <c r="DE7" s="20" t="s">
        <v>4</v>
      </c>
      <c r="DF7" s="20" t="s">
        <v>0</v>
      </c>
      <c r="DG7" s="20" t="s">
        <v>57</v>
      </c>
      <c r="DI7" s="20" t="s">
        <v>3</v>
      </c>
      <c r="DJ7" s="20" t="s">
        <v>4</v>
      </c>
      <c r="DK7" s="20" t="s">
        <v>0</v>
      </c>
      <c r="DL7" s="20" t="s">
        <v>57</v>
      </c>
      <c r="DN7" s="20" t="s">
        <v>3</v>
      </c>
      <c r="DO7" s="20" t="s">
        <v>4</v>
      </c>
      <c r="DP7" s="20" t="s">
        <v>0</v>
      </c>
      <c r="DQ7" s="20" t="s">
        <v>57</v>
      </c>
      <c r="DS7" s="20" t="s">
        <v>3</v>
      </c>
      <c r="DT7" s="20" t="s">
        <v>4</v>
      </c>
      <c r="DU7" s="20" t="s">
        <v>0</v>
      </c>
      <c r="DV7" s="20" t="s">
        <v>57</v>
      </c>
      <c r="DX7" s="20" t="s">
        <v>3</v>
      </c>
      <c r="DY7" s="20" t="s">
        <v>4</v>
      </c>
      <c r="DZ7" s="20" t="s">
        <v>0</v>
      </c>
      <c r="EA7" s="20" t="s">
        <v>57</v>
      </c>
      <c r="EC7" s="20" t="s">
        <v>3</v>
      </c>
      <c r="ED7" s="20" t="s">
        <v>4</v>
      </c>
      <c r="EE7" s="20" t="s">
        <v>0</v>
      </c>
      <c r="EF7" s="20" t="s">
        <v>57</v>
      </c>
      <c r="EH7" s="20" t="s">
        <v>3</v>
      </c>
      <c r="EI7" s="20" t="s">
        <v>4</v>
      </c>
      <c r="EJ7" s="20" t="s">
        <v>0</v>
      </c>
      <c r="EK7" s="20" t="s">
        <v>57</v>
      </c>
      <c r="EM7" s="20" t="s">
        <v>3</v>
      </c>
      <c r="EN7" s="20" t="s">
        <v>4</v>
      </c>
      <c r="EO7" s="20" t="s">
        <v>0</v>
      </c>
      <c r="EP7" s="20" t="s">
        <v>57</v>
      </c>
    </row>
    <row r="8" spans="1:146" ht="12">
      <c r="A8" s="2">
        <v>41183</v>
      </c>
      <c r="C8" s="15"/>
      <c r="D8" s="15">
        <f>'2004 A '!P8</f>
        <v>73463</v>
      </c>
      <c r="E8" s="15">
        <f aca="true" t="shared" si="0" ref="E8:E31">C8+D8</f>
        <v>73463</v>
      </c>
      <c r="F8" s="15">
        <f>'2004 A '!R8</f>
        <v>5928</v>
      </c>
      <c r="I8" s="14">
        <f aca="true" t="shared" si="1" ref="I8:I31">D8*7.96069/100</f>
        <v>5848.161694699999</v>
      </c>
      <c r="J8" s="29">
        <f aca="true" t="shared" si="2" ref="J8:J31">H8+I8</f>
        <v>5848.161694699999</v>
      </c>
      <c r="K8" s="29">
        <f aca="true" t="shared" si="3" ref="K8:K31">I$6*$F8</f>
        <v>471.90970319999997</v>
      </c>
      <c r="N8" s="14">
        <f aca="true" t="shared" si="4" ref="N8:N31">D8*8.86163/100</f>
        <v>6510.0192469</v>
      </c>
      <c r="O8" s="14">
        <f aca="true" t="shared" si="5" ref="O8:O31">M8+N8</f>
        <v>6510.0192469</v>
      </c>
      <c r="P8" s="29">
        <f aca="true" t="shared" si="6" ref="P8:P31">N$6*$F8</f>
        <v>525.3174263999999</v>
      </c>
      <c r="R8" s="29"/>
      <c r="S8" s="14">
        <f aca="true" t="shared" si="7" ref="S8:S31">D8*3.27229/100</f>
        <v>2403.9224027</v>
      </c>
      <c r="T8" s="14">
        <f aca="true" t="shared" si="8" ref="T8:T31">R8+S8</f>
        <v>2403.9224027</v>
      </c>
      <c r="U8" s="29">
        <f aca="true" t="shared" si="9" ref="U8:U31">S$6*$F8</f>
        <v>193.9813512</v>
      </c>
      <c r="X8" s="14">
        <f aca="true" t="shared" si="10" ref="X8:X31">D8*2.44463/100</f>
        <v>1795.8985369000002</v>
      </c>
      <c r="Y8" s="14">
        <f aca="true" t="shared" si="11" ref="Y8:Y31">W8+X8</f>
        <v>1795.8985369000002</v>
      </c>
      <c r="Z8" s="29">
        <f aca="true" t="shared" si="12" ref="Z8:Z31">X$6*$F8</f>
        <v>144.9176664</v>
      </c>
      <c r="AC8" s="14">
        <f aca="true" t="shared" si="13" ref="AC8:AC31">AC$6*$D8</f>
        <v>178.2285843</v>
      </c>
      <c r="AD8" s="14">
        <f aca="true" t="shared" si="14" ref="AD8:AD31">SUM(AB8:AC8)</f>
        <v>178.2285843</v>
      </c>
      <c r="AE8" s="29">
        <f aca="true" t="shared" si="15" ref="AE8:AE31">AC$6*$F8</f>
        <v>14.3819208</v>
      </c>
      <c r="AH8" s="14">
        <f aca="true" t="shared" si="16" ref="AH8:AH31">D8*3.25486/100</f>
        <v>2391.1178018</v>
      </c>
      <c r="AI8" s="14">
        <f aca="true" t="shared" si="17" ref="AI8:AI31">AG8+AH8</f>
        <v>2391.1178018</v>
      </c>
      <c r="AJ8" s="29">
        <f aca="true" t="shared" si="18" ref="AJ8:AJ31">AH$6*$F8</f>
        <v>192.9481008</v>
      </c>
      <c r="AM8" s="14">
        <f aca="true" t="shared" si="19" ref="AM8:AM31">D8*23.78111/100</f>
        <v>17470.3168393</v>
      </c>
      <c r="AN8" s="14">
        <f aca="true" t="shared" si="20" ref="AN8:AN31">AL8+AM8</f>
        <v>17470.3168393</v>
      </c>
      <c r="AO8" s="29">
        <f aca="true" t="shared" si="21" ref="AO8:AO31">AM$6*$F8</f>
        <v>1409.7442008</v>
      </c>
      <c r="AR8" s="14">
        <f aca="true" t="shared" si="22" ref="AR8:AR31">D8*0.0004/100</f>
        <v>0.293852</v>
      </c>
      <c r="AS8" s="14">
        <f aca="true" t="shared" si="23" ref="AS8:AS31">AQ8+AR8</f>
        <v>0.293852</v>
      </c>
      <c r="AT8" s="29"/>
      <c r="AW8" s="14">
        <f aca="true" t="shared" si="24" ref="AW8:AW31">D8*0.13664/100</f>
        <v>100.37984320000001</v>
      </c>
      <c r="AX8" s="14">
        <f aca="true" t="shared" si="25" ref="AX8:AX31">AV8+AW8</f>
        <v>100.37984320000001</v>
      </c>
      <c r="AY8" s="29">
        <f aca="true" t="shared" si="26" ref="AY8:AY31">AW$6*$F8</f>
        <v>8.1000192</v>
      </c>
      <c r="BB8" s="14">
        <f aca="true" t="shared" si="27" ref="BB8:BB31">D8*0.87875/100</f>
        <v>645.5561125</v>
      </c>
      <c r="BC8" s="14">
        <f aca="true" t="shared" si="28" ref="BC8:BC31">BA8+BB8</f>
        <v>645.5561125</v>
      </c>
      <c r="BD8" s="29">
        <f aca="true" t="shared" si="29" ref="BD8:BD31">BB$6*$F8</f>
        <v>52.0923</v>
      </c>
      <c r="BG8" s="14">
        <f aca="true" t="shared" si="30" ref="BG8:BG31">D8*0.56757/100</f>
        <v>416.95394910000005</v>
      </c>
      <c r="BH8" s="14">
        <f aca="true" t="shared" si="31" ref="BH8:BH31">BF8+BG8</f>
        <v>416.95394910000005</v>
      </c>
      <c r="BI8" s="29">
        <f aca="true" t="shared" si="32" ref="BI8:BI31">BG$6*$F8</f>
        <v>33.645549599999995</v>
      </c>
      <c r="BL8" s="14">
        <f aca="true" t="shared" si="33" ref="BL8:BL31">D8*2.18514/100</f>
        <v>1605.2693982</v>
      </c>
      <c r="BM8" s="14">
        <f aca="true" t="shared" si="34" ref="BM8:BM31">BK8+BL8</f>
        <v>1605.2693982</v>
      </c>
      <c r="BN8" s="29">
        <f aca="true" t="shared" si="35" ref="BN8:BN31">BL$6*$F8</f>
        <v>129.5350992</v>
      </c>
      <c r="BQ8" s="14">
        <f aca="true" t="shared" si="36" ref="BQ8:BQ31">D8*0.13916/100</f>
        <v>102.23111080000001</v>
      </c>
      <c r="BR8" s="14">
        <f aca="true" t="shared" si="37" ref="BR8:BR31">BP8+BQ8</f>
        <v>102.23111080000001</v>
      </c>
      <c r="BS8" s="29">
        <f aca="true" t="shared" si="38" ref="BS8:BS31">BQ$6*$F8</f>
        <v>8.2494048</v>
      </c>
      <c r="BV8" s="14">
        <f aca="true" t="shared" si="39" ref="BV8:BV31">D8*0.37665/100</f>
        <v>276.69838949999996</v>
      </c>
      <c r="BW8" s="14">
        <f aca="true" t="shared" si="40" ref="BW8:BW31">BU8+BV8</f>
        <v>276.69838949999996</v>
      </c>
      <c r="BX8" s="29">
        <f aca="true" t="shared" si="41" ref="BX8:BX31">BV$6*$F8</f>
        <v>22.327811999999998</v>
      </c>
      <c r="CA8" s="14">
        <f aca="true" t="shared" si="42" ref="CA8:CA31">D8*1.58627/100</f>
        <v>1165.3215301</v>
      </c>
      <c r="CB8" s="14">
        <f aca="true" t="shared" si="43" ref="CB8:CB31">BZ8+CA8</f>
        <v>1165.3215301</v>
      </c>
      <c r="CC8" s="29">
        <f aca="true" t="shared" si="44" ref="CC8:CC31">CA$6*$F8</f>
        <v>94.0340856</v>
      </c>
      <c r="CF8" s="14">
        <f aca="true" t="shared" si="45" ref="CF8:CF31">D8*0.07178/100</f>
        <v>52.731741400000004</v>
      </c>
      <c r="CG8" s="14">
        <f aca="true" t="shared" si="46" ref="CG8:CG31">CE8+CF8</f>
        <v>52.731741400000004</v>
      </c>
      <c r="CH8" s="29">
        <f aca="true" t="shared" si="47" ref="CH8:CH31">CF$6*$F8</f>
        <v>4.2551184</v>
      </c>
      <c r="CK8" s="14">
        <f aca="true" t="shared" si="48" ref="CK8:CK31">D8*1.01431/100</f>
        <v>745.1425553000001</v>
      </c>
      <c r="CL8" s="14">
        <f aca="true" t="shared" si="49" ref="CL8:CL31">CJ8+CK8</f>
        <v>745.1425553000001</v>
      </c>
      <c r="CM8" s="29">
        <f aca="true" t="shared" si="50" ref="CM8:CM31">CK$6*$F8</f>
        <v>60.1282968</v>
      </c>
      <c r="CP8" s="29">
        <f aca="true" t="shared" si="51" ref="CP8:CP31">D8*0.48536/100</f>
        <v>356.5600168</v>
      </c>
      <c r="CQ8" s="14">
        <f aca="true" t="shared" si="52" ref="CQ8:CQ31">CO8+CP8</f>
        <v>356.5600168</v>
      </c>
      <c r="CR8" s="29">
        <f aca="true" t="shared" si="53" ref="CR8:CR31">CP$6*$F8</f>
        <v>28.7721408</v>
      </c>
      <c r="CU8" s="14">
        <f aca="true" t="shared" si="54" ref="CU8:CU31">D8*0.80603/100</f>
        <v>592.1338189</v>
      </c>
      <c r="CV8" s="14">
        <f aca="true" t="shared" si="55" ref="CV8:CV31">CT8+CU8</f>
        <v>592.1338189</v>
      </c>
      <c r="CW8" s="29">
        <f aca="true" t="shared" si="56" ref="CW8:CW31">CU$6*$F8</f>
        <v>47.7814584</v>
      </c>
      <c r="CZ8" s="14">
        <f aca="true" t="shared" si="57" ref="CZ8:CZ31">D8*2.45163/100</f>
        <v>1801.0409469000003</v>
      </c>
      <c r="DA8" s="14">
        <f aca="true" t="shared" si="58" ref="DA8:DA31">CY8+CZ8</f>
        <v>1801.0409469000003</v>
      </c>
      <c r="DB8" s="29">
        <f aca="true" t="shared" si="59" ref="DB8:DB31">CZ$6*$F8</f>
        <v>145.3326264</v>
      </c>
      <c r="DE8" s="14">
        <f aca="true" t="shared" si="60" ref="DE8:DE31">D8*0.25443/100</f>
        <v>186.9119109</v>
      </c>
      <c r="DF8" s="14">
        <f aca="true" t="shared" si="61" ref="DF8:DF31">DD8+DE8</f>
        <v>186.9119109</v>
      </c>
      <c r="DG8" s="29">
        <f aca="true" t="shared" si="62" ref="DG8:DG31">DE$6*$F8</f>
        <v>15.082610400000002</v>
      </c>
      <c r="DJ8" s="14">
        <f aca="true" t="shared" si="63" ref="DJ8:DJ31">D8*0.12856/100</f>
        <v>94.4440328</v>
      </c>
      <c r="DK8" s="14">
        <f aca="true" t="shared" si="64" ref="DK8:DK31">DI8+DJ8</f>
        <v>94.4440328</v>
      </c>
      <c r="DL8" s="29">
        <f aca="true" t="shared" si="65" ref="DL8:DL31">DJ$6*$F8</f>
        <v>7.6210368</v>
      </c>
      <c r="DO8" s="14">
        <f aca="true" t="shared" si="66" ref="DO8:DO31">D8*0.03415/100</f>
        <v>25.0876145</v>
      </c>
      <c r="DP8" s="14">
        <f aca="true" t="shared" si="67" ref="DP8:DP31">DN8+DO8</f>
        <v>25.0876145</v>
      </c>
      <c r="DQ8" s="29">
        <f aca="true" t="shared" si="68" ref="DQ8:DQ31">DO$6*$F8</f>
        <v>2.024412</v>
      </c>
      <c r="DT8" s="14">
        <f aca="true" t="shared" si="69" ref="DT8:DT31">D8*1.11619/100</f>
        <v>819.9866597</v>
      </c>
      <c r="DU8" s="14">
        <f aca="true" t="shared" si="70" ref="DU8:DU31">DS8+DT8</f>
        <v>819.9866597</v>
      </c>
      <c r="DV8" s="29">
        <f aca="true" t="shared" si="71" ref="DV8:DV31">DT$6*$F8</f>
        <v>66.1677432</v>
      </c>
      <c r="DY8" s="14">
        <f aca="true" t="shared" si="72" ref="DY8:DY31">D8*4.55599/100</f>
        <v>3346.9669337000005</v>
      </c>
      <c r="DZ8" s="14">
        <f aca="true" t="shared" si="73" ref="DZ8:DZ31">DX8+DY8</f>
        <v>3346.9669337000005</v>
      </c>
      <c r="EA8" s="29">
        <f aca="true" t="shared" si="74" ref="EA8:EA31">DY$6*$F8</f>
        <v>270.0790872</v>
      </c>
      <c r="ED8" s="14">
        <f aca="true" t="shared" si="75" ref="ED8:ED31">D8*0.07571/100</f>
        <v>55.618837299999996</v>
      </c>
      <c r="EE8" s="14">
        <f aca="true" t="shared" si="76" ref="EE8:EE31">EC8+ED8</f>
        <v>55.618837299999996</v>
      </c>
      <c r="EF8" s="29">
        <f aca="true" t="shared" si="77" ref="EF8:EF31">ED$6*$F8</f>
        <v>4.4880888</v>
      </c>
      <c r="EI8" s="14">
        <f aca="true" t="shared" si="78" ref="EI8:EI31">D8*0.91696/100</f>
        <v>673.6263248</v>
      </c>
      <c r="EJ8" s="14">
        <f aca="true" t="shared" si="79" ref="EJ8:EJ31">EH8+EI8</f>
        <v>673.6263248</v>
      </c>
      <c r="EK8" s="29">
        <f aca="true" t="shared" si="80" ref="EK8:EK31">EI$6*$F8</f>
        <v>54.3573888</v>
      </c>
      <c r="EN8" s="14">
        <f aca="true" t="shared" si="81" ref="EN8:EN31">D8*0.38062/100</f>
        <v>279.6148706</v>
      </c>
      <c r="EO8" s="14">
        <f aca="true" t="shared" si="82" ref="EO8:EO31">EM8+EN8</f>
        <v>279.6148706</v>
      </c>
      <c r="EP8" s="29">
        <f aca="true" t="shared" si="83" ref="EP8:EP31">EN$6*$F8</f>
        <v>22.5631536</v>
      </c>
    </row>
    <row r="9" spans="1:146" ht="12">
      <c r="A9" s="2">
        <v>41365</v>
      </c>
      <c r="C9" s="15">
        <f>'2004 A '!O9</f>
        <v>1595000</v>
      </c>
      <c r="D9" s="15">
        <f>'2004 A '!P9</f>
        <v>73463</v>
      </c>
      <c r="E9" s="15">
        <f t="shared" si="0"/>
        <v>1668463</v>
      </c>
      <c r="F9" s="15">
        <f>'2004 A '!R9</f>
        <v>5928</v>
      </c>
      <c r="H9" s="14">
        <f aca="true" t="shared" si="84" ref="H9:H31">C9*7.96069/100</f>
        <v>126973.00549999998</v>
      </c>
      <c r="I9" s="14">
        <f t="shared" si="1"/>
        <v>5848.161694699999</v>
      </c>
      <c r="J9" s="29">
        <f t="shared" si="2"/>
        <v>132821.16719469998</v>
      </c>
      <c r="K9" s="29">
        <f t="shared" si="3"/>
        <v>471.90970319999997</v>
      </c>
      <c r="M9" s="14">
        <f aca="true" t="shared" si="85" ref="M9:M31">C9*8.86163/100</f>
        <v>141342.9985</v>
      </c>
      <c r="N9" s="14">
        <f t="shared" si="4"/>
        <v>6510.0192469</v>
      </c>
      <c r="O9" s="14">
        <f t="shared" si="5"/>
        <v>147853.01774689998</v>
      </c>
      <c r="P9" s="29">
        <f t="shared" si="6"/>
        <v>525.3174263999999</v>
      </c>
      <c r="R9" s="29">
        <f aca="true" t="shared" si="86" ref="R9:R31">C9*3.27229/100</f>
        <v>52193.025499999996</v>
      </c>
      <c r="S9" s="14">
        <f t="shared" si="7"/>
        <v>2403.9224027</v>
      </c>
      <c r="T9" s="14">
        <f t="shared" si="8"/>
        <v>54596.9479027</v>
      </c>
      <c r="U9" s="29">
        <f t="shared" si="9"/>
        <v>193.9813512</v>
      </c>
      <c r="W9" s="14">
        <f aca="true" t="shared" si="87" ref="W9:W31">C9*2.44463/100</f>
        <v>38991.8485</v>
      </c>
      <c r="X9" s="14">
        <f t="shared" si="10"/>
        <v>1795.8985369000002</v>
      </c>
      <c r="Y9" s="14">
        <f t="shared" si="11"/>
        <v>40787.7470369</v>
      </c>
      <c r="Z9" s="29">
        <f t="shared" si="12"/>
        <v>144.9176664</v>
      </c>
      <c r="AB9" s="14">
        <f aca="true" t="shared" si="88" ref="AB9:AB31">AC$6*$C9</f>
        <v>3869.6295</v>
      </c>
      <c r="AC9" s="14">
        <f t="shared" si="13"/>
        <v>178.2285843</v>
      </c>
      <c r="AD9" s="14">
        <f t="shared" si="14"/>
        <v>4047.8580843</v>
      </c>
      <c r="AE9" s="29">
        <f t="shared" si="15"/>
        <v>14.3819208</v>
      </c>
      <c r="AG9" s="14">
        <f>C9*3.25486/100</f>
        <v>51915.017</v>
      </c>
      <c r="AH9" s="14">
        <f t="shared" si="16"/>
        <v>2391.1178018</v>
      </c>
      <c r="AI9" s="14">
        <f t="shared" si="17"/>
        <v>54306.1348018</v>
      </c>
      <c r="AJ9" s="29">
        <f t="shared" si="18"/>
        <v>192.9481008</v>
      </c>
      <c r="AL9" s="14">
        <f>C9*23.78111/100</f>
        <v>379308.70450000005</v>
      </c>
      <c r="AM9" s="14">
        <f t="shared" si="19"/>
        <v>17470.3168393</v>
      </c>
      <c r="AN9" s="14">
        <f t="shared" si="20"/>
        <v>396779.02133930003</v>
      </c>
      <c r="AO9" s="29">
        <f t="shared" si="21"/>
        <v>1409.7442008</v>
      </c>
      <c r="AQ9" s="14">
        <f>C9*0.0004/100</f>
        <v>6.38</v>
      </c>
      <c r="AR9" s="14">
        <f t="shared" si="22"/>
        <v>0.293852</v>
      </c>
      <c r="AS9" s="14">
        <f t="shared" si="23"/>
        <v>6.673852</v>
      </c>
      <c r="AT9" s="29"/>
      <c r="AV9" s="14">
        <f>C9*0.13664/100</f>
        <v>2179.4080000000004</v>
      </c>
      <c r="AW9" s="14">
        <f t="shared" si="24"/>
        <v>100.37984320000001</v>
      </c>
      <c r="AX9" s="14">
        <f t="shared" si="25"/>
        <v>2279.7878432</v>
      </c>
      <c r="AY9" s="29">
        <f t="shared" si="26"/>
        <v>8.1000192</v>
      </c>
      <c r="BA9" s="14">
        <f>C9*0.87875/100</f>
        <v>14016.0625</v>
      </c>
      <c r="BB9" s="14">
        <f t="shared" si="27"/>
        <v>645.5561125</v>
      </c>
      <c r="BC9" s="14">
        <f t="shared" si="28"/>
        <v>14661.6186125</v>
      </c>
      <c r="BD9" s="29">
        <f t="shared" si="29"/>
        <v>52.0923</v>
      </c>
      <c r="BF9" s="14">
        <f>C9*0.56757/100</f>
        <v>9052.7415</v>
      </c>
      <c r="BG9" s="14">
        <f t="shared" si="30"/>
        <v>416.95394910000005</v>
      </c>
      <c r="BH9" s="14">
        <f t="shared" si="31"/>
        <v>9469.6954491</v>
      </c>
      <c r="BI9" s="29">
        <f t="shared" si="32"/>
        <v>33.645549599999995</v>
      </c>
      <c r="BK9" s="14">
        <f>C9*2.18514/100</f>
        <v>34852.983</v>
      </c>
      <c r="BL9" s="14">
        <f t="shared" si="33"/>
        <v>1605.2693982</v>
      </c>
      <c r="BM9" s="14">
        <f t="shared" si="34"/>
        <v>36458.2523982</v>
      </c>
      <c r="BN9" s="29">
        <f t="shared" si="35"/>
        <v>129.5350992</v>
      </c>
      <c r="BP9" s="14">
        <f>C9*0.13916/100</f>
        <v>2219.6020000000003</v>
      </c>
      <c r="BQ9" s="14">
        <f t="shared" si="36"/>
        <v>102.23111080000001</v>
      </c>
      <c r="BR9" s="14">
        <f t="shared" si="37"/>
        <v>2321.8331108</v>
      </c>
      <c r="BS9" s="29">
        <f t="shared" si="38"/>
        <v>8.2494048</v>
      </c>
      <c r="BU9" s="14">
        <f>C9*0.37665/100</f>
        <v>6007.5675</v>
      </c>
      <c r="BV9" s="14">
        <f t="shared" si="39"/>
        <v>276.69838949999996</v>
      </c>
      <c r="BW9" s="14">
        <f t="shared" si="40"/>
        <v>6284.2658895</v>
      </c>
      <c r="BX9" s="29">
        <f t="shared" si="41"/>
        <v>22.327811999999998</v>
      </c>
      <c r="BZ9" s="14">
        <f>C9*1.58627/100</f>
        <v>25301.0065</v>
      </c>
      <c r="CA9" s="14">
        <f t="shared" si="42"/>
        <v>1165.3215301</v>
      </c>
      <c r="CB9" s="14">
        <f t="shared" si="43"/>
        <v>26466.328030099998</v>
      </c>
      <c r="CC9" s="29">
        <f t="shared" si="44"/>
        <v>94.0340856</v>
      </c>
      <c r="CE9" s="14">
        <f>C9*0.07178/100</f>
        <v>1144.8909999999998</v>
      </c>
      <c r="CF9" s="14">
        <f t="shared" si="45"/>
        <v>52.731741400000004</v>
      </c>
      <c r="CG9" s="14">
        <f t="shared" si="46"/>
        <v>1197.6227413999998</v>
      </c>
      <c r="CH9" s="29">
        <f t="shared" si="47"/>
        <v>4.2551184</v>
      </c>
      <c r="CJ9" s="14">
        <f>C9*1.01431/100</f>
        <v>16178.244500000003</v>
      </c>
      <c r="CK9" s="14">
        <f t="shared" si="48"/>
        <v>745.1425553000001</v>
      </c>
      <c r="CL9" s="14">
        <f t="shared" si="49"/>
        <v>16923.3870553</v>
      </c>
      <c r="CM9" s="29">
        <f t="shared" si="50"/>
        <v>60.1282968</v>
      </c>
      <c r="CO9" s="14">
        <f>C9*0.48536/100</f>
        <v>7741.492000000001</v>
      </c>
      <c r="CP9" s="29">
        <f t="shared" si="51"/>
        <v>356.5600168</v>
      </c>
      <c r="CQ9" s="14">
        <f t="shared" si="52"/>
        <v>8098.052016800001</v>
      </c>
      <c r="CR9" s="29">
        <f t="shared" si="53"/>
        <v>28.7721408</v>
      </c>
      <c r="CT9" s="14">
        <f>C9*0.80603/100</f>
        <v>12856.178500000002</v>
      </c>
      <c r="CU9" s="14">
        <f t="shared" si="54"/>
        <v>592.1338189</v>
      </c>
      <c r="CV9" s="14">
        <f t="shared" si="55"/>
        <v>13448.312318900002</v>
      </c>
      <c r="CW9" s="29">
        <f t="shared" si="56"/>
        <v>47.7814584</v>
      </c>
      <c r="CY9" s="14">
        <f>C9*2.45163/100</f>
        <v>39103.4985</v>
      </c>
      <c r="CZ9" s="14">
        <f t="shared" si="57"/>
        <v>1801.0409469000003</v>
      </c>
      <c r="DA9" s="14">
        <f t="shared" si="58"/>
        <v>40904.5394469</v>
      </c>
      <c r="DB9" s="29">
        <f t="shared" si="59"/>
        <v>145.3326264</v>
      </c>
      <c r="DD9" s="14">
        <f>C9*0.25443/100</f>
        <v>4058.1584999999995</v>
      </c>
      <c r="DE9" s="14">
        <f t="shared" si="60"/>
        <v>186.9119109</v>
      </c>
      <c r="DF9" s="14">
        <f t="shared" si="61"/>
        <v>4245.0704109</v>
      </c>
      <c r="DG9" s="29">
        <f t="shared" si="62"/>
        <v>15.082610400000002</v>
      </c>
      <c r="DI9" s="14">
        <f>C9*0.12856/100</f>
        <v>2050.532</v>
      </c>
      <c r="DJ9" s="14">
        <f t="shared" si="63"/>
        <v>94.4440328</v>
      </c>
      <c r="DK9" s="14">
        <f t="shared" si="64"/>
        <v>2144.9760328</v>
      </c>
      <c r="DL9" s="29">
        <f t="shared" si="65"/>
        <v>7.6210368</v>
      </c>
      <c r="DN9" s="14">
        <f>C9*0.03415/100</f>
        <v>544.6925</v>
      </c>
      <c r="DO9" s="14">
        <f t="shared" si="66"/>
        <v>25.0876145</v>
      </c>
      <c r="DP9" s="14">
        <f t="shared" si="67"/>
        <v>569.7801145</v>
      </c>
      <c r="DQ9" s="29">
        <f t="shared" si="68"/>
        <v>2.024412</v>
      </c>
      <c r="DS9" s="14">
        <f>C9*1.11619/100</f>
        <v>17803.2305</v>
      </c>
      <c r="DT9" s="14">
        <f t="shared" si="69"/>
        <v>819.9866597</v>
      </c>
      <c r="DU9" s="14">
        <f t="shared" si="70"/>
        <v>18623.2171597</v>
      </c>
      <c r="DV9" s="29">
        <f t="shared" si="71"/>
        <v>66.1677432</v>
      </c>
      <c r="DX9" s="14">
        <f>C9*4.55599/100</f>
        <v>72668.0405</v>
      </c>
      <c r="DY9" s="14">
        <f t="shared" si="72"/>
        <v>3346.9669337000005</v>
      </c>
      <c r="DZ9" s="14">
        <f t="shared" si="73"/>
        <v>76015.0074337</v>
      </c>
      <c r="EA9" s="29">
        <f t="shared" si="74"/>
        <v>270.0790872</v>
      </c>
      <c r="EC9" s="14">
        <f>C9*0.07571/100</f>
        <v>1207.5745</v>
      </c>
      <c r="ED9" s="14">
        <f t="shared" si="75"/>
        <v>55.618837299999996</v>
      </c>
      <c r="EE9" s="14">
        <f t="shared" si="76"/>
        <v>1263.1933373</v>
      </c>
      <c r="EF9" s="29">
        <f t="shared" si="77"/>
        <v>4.4880888</v>
      </c>
      <c r="EH9" s="14">
        <f>C9*0.91696/100</f>
        <v>14625.511999999999</v>
      </c>
      <c r="EI9" s="14">
        <f t="shared" si="78"/>
        <v>673.6263248</v>
      </c>
      <c r="EJ9" s="14">
        <f t="shared" si="79"/>
        <v>15299.138324799998</v>
      </c>
      <c r="EK9" s="29">
        <f t="shared" si="80"/>
        <v>54.3573888</v>
      </c>
      <c r="EM9" s="14">
        <f>C9*0.38062/100</f>
        <v>6070.889</v>
      </c>
      <c r="EN9" s="14">
        <f t="shared" si="81"/>
        <v>279.6148706</v>
      </c>
      <c r="EO9" s="14">
        <f t="shared" si="82"/>
        <v>6350.5038706000005</v>
      </c>
      <c r="EP9" s="29">
        <f t="shared" si="83"/>
        <v>22.5631536</v>
      </c>
    </row>
    <row r="10" spans="1:146" ht="12">
      <c r="A10" s="2">
        <v>41548</v>
      </c>
      <c r="C10" s="15"/>
      <c r="D10" s="15">
        <f>'2004 A '!P10</f>
        <v>37575</v>
      </c>
      <c r="E10" s="15">
        <f t="shared" si="0"/>
        <v>37575</v>
      </c>
      <c r="F10" s="15">
        <f>'2004 A '!R10</f>
        <v>5928</v>
      </c>
      <c r="I10" s="14">
        <f t="shared" si="1"/>
        <v>2991.2292675</v>
      </c>
      <c r="J10" s="29">
        <f t="shared" si="2"/>
        <v>2991.2292675</v>
      </c>
      <c r="K10" s="29">
        <f t="shared" si="3"/>
        <v>471.90970319999997</v>
      </c>
      <c r="N10" s="14">
        <f t="shared" si="4"/>
        <v>3329.7574725</v>
      </c>
      <c r="O10" s="14">
        <f t="shared" si="5"/>
        <v>3329.7574725</v>
      </c>
      <c r="P10" s="29">
        <f t="shared" si="6"/>
        <v>525.3174263999999</v>
      </c>
      <c r="R10" s="29"/>
      <c r="S10" s="14">
        <f t="shared" si="7"/>
        <v>1229.5629675</v>
      </c>
      <c r="T10" s="14">
        <f t="shared" si="8"/>
        <v>1229.5629675</v>
      </c>
      <c r="U10" s="29">
        <f t="shared" si="9"/>
        <v>193.9813512</v>
      </c>
      <c r="X10" s="14">
        <f t="shared" si="10"/>
        <v>918.5697225</v>
      </c>
      <c r="Y10" s="14">
        <f t="shared" si="11"/>
        <v>918.5697225</v>
      </c>
      <c r="Z10" s="29">
        <f t="shared" si="12"/>
        <v>144.9176664</v>
      </c>
      <c r="AC10" s="14">
        <f t="shared" si="13"/>
        <v>91.1607075</v>
      </c>
      <c r="AD10" s="14">
        <f t="shared" si="14"/>
        <v>91.1607075</v>
      </c>
      <c r="AE10" s="29">
        <f t="shared" si="15"/>
        <v>14.3819208</v>
      </c>
      <c r="AH10" s="14">
        <f t="shared" si="16"/>
        <v>1223.013645</v>
      </c>
      <c r="AI10" s="14">
        <f t="shared" si="17"/>
        <v>1223.013645</v>
      </c>
      <c r="AJ10" s="29">
        <f t="shared" si="18"/>
        <v>192.9481008</v>
      </c>
      <c r="AM10" s="14">
        <f t="shared" si="19"/>
        <v>8935.752082500001</v>
      </c>
      <c r="AN10" s="14">
        <f t="shared" si="20"/>
        <v>8935.752082500001</v>
      </c>
      <c r="AO10" s="29">
        <f t="shared" si="21"/>
        <v>1409.7442008</v>
      </c>
      <c r="AR10" s="14">
        <f t="shared" si="22"/>
        <v>0.15030000000000002</v>
      </c>
      <c r="AS10" s="14">
        <f t="shared" si="23"/>
        <v>0.15030000000000002</v>
      </c>
      <c r="AT10" s="29"/>
      <c r="AW10" s="14">
        <f t="shared" si="24"/>
        <v>51.34248</v>
      </c>
      <c r="AX10" s="14">
        <f t="shared" si="25"/>
        <v>51.34248</v>
      </c>
      <c r="AY10" s="29">
        <f t="shared" si="26"/>
        <v>8.1000192</v>
      </c>
      <c r="BB10" s="14">
        <f t="shared" si="27"/>
        <v>330.1903125</v>
      </c>
      <c r="BC10" s="14">
        <f t="shared" si="28"/>
        <v>330.1903125</v>
      </c>
      <c r="BD10" s="29">
        <f t="shared" si="29"/>
        <v>52.0923</v>
      </c>
      <c r="BG10" s="14">
        <f t="shared" si="30"/>
        <v>213.2644275</v>
      </c>
      <c r="BH10" s="14">
        <f t="shared" si="31"/>
        <v>213.2644275</v>
      </c>
      <c r="BI10" s="29">
        <f t="shared" si="32"/>
        <v>33.645549599999995</v>
      </c>
      <c r="BL10" s="14">
        <f t="shared" si="33"/>
        <v>821.066355</v>
      </c>
      <c r="BM10" s="14">
        <f t="shared" si="34"/>
        <v>821.066355</v>
      </c>
      <c r="BN10" s="29">
        <f t="shared" si="35"/>
        <v>129.5350992</v>
      </c>
      <c r="BQ10" s="14">
        <f t="shared" si="36"/>
        <v>52.28937</v>
      </c>
      <c r="BR10" s="14">
        <f t="shared" si="37"/>
        <v>52.28937</v>
      </c>
      <c r="BS10" s="29">
        <f t="shared" si="38"/>
        <v>8.2494048</v>
      </c>
      <c r="BV10" s="14">
        <f t="shared" si="39"/>
        <v>141.52623749999998</v>
      </c>
      <c r="BW10" s="14">
        <f t="shared" si="40"/>
        <v>141.52623749999998</v>
      </c>
      <c r="BX10" s="29">
        <f t="shared" si="41"/>
        <v>22.327811999999998</v>
      </c>
      <c r="CA10" s="14">
        <f t="shared" si="42"/>
        <v>596.0409525</v>
      </c>
      <c r="CB10" s="14">
        <f t="shared" si="43"/>
        <v>596.0409525</v>
      </c>
      <c r="CC10" s="29">
        <f t="shared" si="44"/>
        <v>94.0340856</v>
      </c>
      <c r="CF10" s="14">
        <f t="shared" si="45"/>
        <v>26.971335</v>
      </c>
      <c r="CG10" s="14">
        <f t="shared" si="46"/>
        <v>26.971335</v>
      </c>
      <c r="CH10" s="29">
        <f t="shared" si="47"/>
        <v>4.2551184</v>
      </c>
      <c r="CK10" s="14">
        <f t="shared" si="48"/>
        <v>381.1269825</v>
      </c>
      <c r="CL10" s="14">
        <f t="shared" si="49"/>
        <v>381.1269825</v>
      </c>
      <c r="CM10" s="29">
        <f t="shared" si="50"/>
        <v>60.1282968</v>
      </c>
      <c r="CP10" s="29">
        <f t="shared" si="51"/>
        <v>182.37402000000003</v>
      </c>
      <c r="CQ10" s="14">
        <f t="shared" si="52"/>
        <v>182.37402000000003</v>
      </c>
      <c r="CR10" s="29">
        <f t="shared" si="53"/>
        <v>28.7721408</v>
      </c>
      <c r="CU10" s="14">
        <f t="shared" si="54"/>
        <v>302.86577250000005</v>
      </c>
      <c r="CV10" s="14">
        <f t="shared" si="55"/>
        <v>302.86577250000005</v>
      </c>
      <c r="CW10" s="29">
        <f t="shared" si="56"/>
        <v>47.7814584</v>
      </c>
      <c r="CZ10" s="14">
        <f t="shared" si="57"/>
        <v>921.1999725000001</v>
      </c>
      <c r="DA10" s="14">
        <f t="shared" si="58"/>
        <v>921.1999725000001</v>
      </c>
      <c r="DB10" s="29">
        <f t="shared" si="59"/>
        <v>145.3326264</v>
      </c>
      <c r="DE10" s="14">
        <f t="shared" si="60"/>
        <v>95.60207249999999</v>
      </c>
      <c r="DF10" s="14">
        <f t="shared" si="61"/>
        <v>95.60207249999999</v>
      </c>
      <c r="DG10" s="29">
        <f t="shared" si="62"/>
        <v>15.082610400000002</v>
      </c>
      <c r="DJ10" s="14">
        <f t="shared" si="63"/>
        <v>48.30642000000001</v>
      </c>
      <c r="DK10" s="14">
        <f t="shared" si="64"/>
        <v>48.30642000000001</v>
      </c>
      <c r="DL10" s="29">
        <f t="shared" si="65"/>
        <v>7.6210368</v>
      </c>
      <c r="DO10" s="14">
        <f t="shared" si="66"/>
        <v>12.8318625</v>
      </c>
      <c r="DP10" s="14">
        <f t="shared" si="67"/>
        <v>12.8318625</v>
      </c>
      <c r="DQ10" s="29">
        <f t="shared" si="68"/>
        <v>2.024412</v>
      </c>
      <c r="DT10" s="14">
        <f t="shared" si="69"/>
        <v>419.4083925</v>
      </c>
      <c r="DU10" s="14">
        <f t="shared" si="70"/>
        <v>419.4083925</v>
      </c>
      <c r="DV10" s="29">
        <f t="shared" si="71"/>
        <v>66.1677432</v>
      </c>
      <c r="DY10" s="14">
        <f t="shared" si="72"/>
        <v>1711.9132425</v>
      </c>
      <c r="DZ10" s="14">
        <f t="shared" si="73"/>
        <v>1711.9132425</v>
      </c>
      <c r="EA10" s="29">
        <f t="shared" si="74"/>
        <v>270.0790872</v>
      </c>
      <c r="ED10" s="14">
        <f t="shared" si="75"/>
        <v>28.4480325</v>
      </c>
      <c r="EE10" s="14">
        <f t="shared" si="76"/>
        <v>28.4480325</v>
      </c>
      <c r="EF10" s="29">
        <f t="shared" si="77"/>
        <v>4.4880888</v>
      </c>
      <c r="EI10" s="14">
        <f t="shared" si="78"/>
        <v>344.54771999999997</v>
      </c>
      <c r="EJ10" s="14">
        <f t="shared" si="79"/>
        <v>344.54771999999997</v>
      </c>
      <c r="EK10" s="29">
        <f t="shared" si="80"/>
        <v>54.3573888</v>
      </c>
      <c r="EN10" s="14">
        <f t="shared" si="81"/>
        <v>143.017965</v>
      </c>
      <c r="EO10" s="14">
        <f t="shared" si="82"/>
        <v>143.017965</v>
      </c>
      <c r="EP10" s="29">
        <f t="shared" si="83"/>
        <v>22.5631536</v>
      </c>
    </row>
    <row r="11" spans="1:146" ht="12">
      <c r="A11" s="2">
        <v>41730</v>
      </c>
      <c r="C11" s="15">
        <f>'2004 A '!O11</f>
        <v>1670000</v>
      </c>
      <c r="D11" s="15">
        <f>'2004 A '!P11</f>
        <v>37575</v>
      </c>
      <c r="E11" s="15">
        <f t="shared" si="0"/>
        <v>1707575</v>
      </c>
      <c r="F11" s="15">
        <f>'2004 A '!R11</f>
        <v>5928</v>
      </c>
      <c r="H11" s="14">
        <f t="shared" si="84"/>
        <v>132943.523</v>
      </c>
      <c r="I11" s="14">
        <f t="shared" si="1"/>
        <v>2991.2292675</v>
      </c>
      <c r="J11" s="29">
        <f t="shared" si="2"/>
        <v>135934.75226749998</v>
      </c>
      <c r="K11" s="29">
        <f t="shared" si="3"/>
        <v>471.90970319999997</v>
      </c>
      <c r="M11" s="14">
        <f t="shared" si="85"/>
        <v>147989.221</v>
      </c>
      <c r="N11" s="14">
        <f t="shared" si="4"/>
        <v>3329.7574725</v>
      </c>
      <c r="O11" s="14">
        <f t="shared" si="5"/>
        <v>151318.9784725</v>
      </c>
      <c r="P11" s="29">
        <f t="shared" si="6"/>
        <v>525.3174263999999</v>
      </c>
      <c r="R11" s="29">
        <f t="shared" si="86"/>
        <v>54647.242999999995</v>
      </c>
      <c r="S11" s="14">
        <f t="shared" si="7"/>
        <v>1229.5629675</v>
      </c>
      <c r="T11" s="14">
        <f t="shared" si="8"/>
        <v>55876.8059675</v>
      </c>
      <c r="U11" s="29">
        <f t="shared" si="9"/>
        <v>193.9813512</v>
      </c>
      <c r="W11" s="14">
        <f t="shared" si="87"/>
        <v>40825.321</v>
      </c>
      <c r="X11" s="14">
        <f t="shared" si="10"/>
        <v>918.5697225</v>
      </c>
      <c r="Y11" s="14">
        <f t="shared" si="11"/>
        <v>41743.8907225</v>
      </c>
      <c r="Z11" s="29">
        <f t="shared" si="12"/>
        <v>144.9176664</v>
      </c>
      <c r="AB11" s="14">
        <f t="shared" si="88"/>
        <v>4051.587</v>
      </c>
      <c r="AC11" s="14">
        <f t="shared" si="13"/>
        <v>91.1607075</v>
      </c>
      <c r="AD11" s="14">
        <f t="shared" si="14"/>
        <v>4142.7477075</v>
      </c>
      <c r="AE11" s="29">
        <f t="shared" si="15"/>
        <v>14.3819208</v>
      </c>
      <c r="AG11" s="14">
        <f>C11*3.25486/100</f>
        <v>54356.162000000004</v>
      </c>
      <c r="AH11" s="14">
        <f t="shared" si="16"/>
        <v>1223.013645</v>
      </c>
      <c r="AI11" s="14">
        <f t="shared" si="17"/>
        <v>55579.175645</v>
      </c>
      <c r="AJ11" s="29">
        <f t="shared" si="18"/>
        <v>192.9481008</v>
      </c>
      <c r="AL11" s="14">
        <f>C11*23.78111/100</f>
        <v>397144.537</v>
      </c>
      <c r="AM11" s="14">
        <f t="shared" si="19"/>
        <v>8935.752082500001</v>
      </c>
      <c r="AN11" s="14">
        <f t="shared" si="20"/>
        <v>406080.28908250004</v>
      </c>
      <c r="AO11" s="29">
        <f t="shared" si="21"/>
        <v>1409.7442008</v>
      </c>
      <c r="AQ11" s="14">
        <f>C11*0.0004/100</f>
        <v>6.68</v>
      </c>
      <c r="AR11" s="14">
        <f t="shared" si="22"/>
        <v>0.15030000000000002</v>
      </c>
      <c r="AS11" s="14">
        <f t="shared" si="23"/>
        <v>6.830299999999999</v>
      </c>
      <c r="AT11" s="29"/>
      <c r="AV11" s="14">
        <f>C11*0.13664/100</f>
        <v>2281.8880000000004</v>
      </c>
      <c r="AW11" s="14">
        <f t="shared" si="24"/>
        <v>51.34248</v>
      </c>
      <c r="AX11" s="14">
        <f t="shared" si="25"/>
        <v>2333.23048</v>
      </c>
      <c r="AY11" s="29">
        <f t="shared" si="26"/>
        <v>8.1000192</v>
      </c>
      <c r="BA11" s="14">
        <f>C11*0.87875/100</f>
        <v>14675.125</v>
      </c>
      <c r="BB11" s="14">
        <f t="shared" si="27"/>
        <v>330.1903125</v>
      </c>
      <c r="BC11" s="14">
        <f t="shared" si="28"/>
        <v>15005.3153125</v>
      </c>
      <c r="BD11" s="29">
        <f t="shared" si="29"/>
        <v>52.0923</v>
      </c>
      <c r="BF11" s="14">
        <f>C11*0.56757/100</f>
        <v>9478.419</v>
      </c>
      <c r="BG11" s="14">
        <f t="shared" si="30"/>
        <v>213.2644275</v>
      </c>
      <c r="BH11" s="14">
        <f t="shared" si="31"/>
        <v>9691.6834275</v>
      </c>
      <c r="BI11" s="29">
        <f t="shared" si="32"/>
        <v>33.645549599999995</v>
      </c>
      <c r="BK11" s="14">
        <f>C11*2.18514/100</f>
        <v>36491.838</v>
      </c>
      <c r="BL11" s="14">
        <f t="shared" si="33"/>
        <v>821.066355</v>
      </c>
      <c r="BM11" s="14">
        <f t="shared" si="34"/>
        <v>37312.904355000006</v>
      </c>
      <c r="BN11" s="29">
        <f t="shared" si="35"/>
        <v>129.5350992</v>
      </c>
      <c r="BP11" s="14">
        <f>C11*0.13916/100</f>
        <v>2323.972</v>
      </c>
      <c r="BQ11" s="14">
        <f t="shared" si="36"/>
        <v>52.28937</v>
      </c>
      <c r="BR11" s="14">
        <f t="shared" si="37"/>
        <v>2376.26137</v>
      </c>
      <c r="BS11" s="29">
        <f t="shared" si="38"/>
        <v>8.2494048</v>
      </c>
      <c r="BU11" s="14">
        <f>C11*0.37665/100</f>
        <v>6290.055</v>
      </c>
      <c r="BV11" s="14">
        <f t="shared" si="39"/>
        <v>141.52623749999998</v>
      </c>
      <c r="BW11" s="14">
        <f t="shared" si="40"/>
        <v>6431.5812375000005</v>
      </c>
      <c r="BX11" s="29">
        <f t="shared" si="41"/>
        <v>22.327811999999998</v>
      </c>
      <c r="BZ11" s="14">
        <f>C11*1.58627/100</f>
        <v>26490.709</v>
      </c>
      <c r="CA11" s="14">
        <f t="shared" si="42"/>
        <v>596.0409525</v>
      </c>
      <c r="CB11" s="14">
        <f t="shared" si="43"/>
        <v>27086.7499525</v>
      </c>
      <c r="CC11" s="29">
        <f t="shared" si="44"/>
        <v>94.0340856</v>
      </c>
      <c r="CE11" s="14">
        <f>C11*0.07178/100</f>
        <v>1198.7259999999999</v>
      </c>
      <c r="CF11" s="14">
        <f t="shared" si="45"/>
        <v>26.971335</v>
      </c>
      <c r="CG11" s="14">
        <f t="shared" si="46"/>
        <v>1225.6973349999998</v>
      </c>
      <c r="CH11" s="29">
        <f t="shared" si="47"/>
        <v>4.2551184</v>
      </c>
      <c r="CJ11" s="14">
        <f>C11*1.01431/100</f>
        <v>16938.977000000003</v>
      </c>
      <c r="CK11" s="14">
        <f t="shared" si="48"/>
        <v>381.1269825</v>
      </c>
      <c r="CL11" s="14">
        <f t="shared" si="49"/>
        <v>17320.103982500004</v>
      </c>
      <c r="CM11" s="29">
        <f t="shared" si="50"/>
        <v>60.1282968</v>
      </c>
      <c r="CO11" s="14">
        <f>C11*0.48536/100</f>
        <v>8105.512000000001</v>
      </c>
      <c r="CP11" s="29">
        <f t="shared" si="51"/>
        <v>182.37402000000003</v>
      </c>
      <c r="CQ11" s="14">
        <f t="shared" si="52"/>
        <v>8287.88602</v>
      </c>
      <c r="CR11" s="29">
        <f t="shared" si="53"/>
        <v>28.7721408</v>
      </c>
      <c r="CT11" s="14">
        <f>C11*0.80603/100</f>
        <v>13460.701000000001</v>
      </c>
      <c r="CU11" s="14">
        <f t="shared" si="54"/>
        <v>302.86577250000005</v>
      </c>
      <c r="CV11" s="14">
        <f t="shared" si="55"/>
        <v>13763.5667725</v>
      </c>
      <c r="CW11" s="29">
        <f t="shared" si="56"/>
        <v>47.7814584</v>
      </c>
      <c r="CY11" s="14">
        <f>C11*2.45163/100</f>
        <v>40942.221000000005</v>
      </c>
      <c r="CZ11" s="14">
        <f t="shared" si="57"/>
        <v>921.1999725000001</v>
      </c>
      <c r="DA11" s="14">
        <f t="shared" si="58"/>
        <v>41863.420972500004</v>
      </c>
      <c r="DB11" s="29">
        <f t="shared" si="59"/>
        <v>145.3326264</v>
      </c>
      <c r="DD11" s="14">
        <f>C11*0.25443/100</f>
        <v>4248.981</v>
      </c>
      <c r="DE11" s="14">
        <f t="shared" si="60"/>
        <v>95.60207249999999</v>
      </c>
      <c r="DF11" s="14">
        <f t="shared" si="61"/>
        <v>4344.5830725</v>
      </c>
      <c r="DG11" s="29">
        <f t="shared" si="62"/>
        <v>15.082610400000002</v>
      </c>
      <c r="DI11" s="14">
        <f>C11*0.12856/100</f>
        <v>2146.952</v>
      </c>
      <c r="DJ11" s="14">
        <f t="shared" si="63"/>
        <v>48.30642000000001</v>
      </c>
      <c r="DK11" s="14">
        <f t="shared" si="64"/>
        <v>2195.25842</v>
      </c>
      <c r="DL11" s="29">
        <f t="shared" si="65"/>
        <v>7.6210368</v>
      </c>
      <c r="DN11" s="14">
        <f>C11*0.03415/100</f>
        <v>570.305</v>
      </c>
      <c r="DO11" s="14">
        <f t="shared" si="66"/>
        <v>12.8318625</v>
      </c>
      <c r="DP11" s="14">
        <f t="shared" si="67"/>
        <v>583.1368625</v>
      </c>
      <c r="DQ11" s="29">
        <f t="shared" si="68"/>
        <v>2.024412</v>
      </c>
      <c r="DS11" s="14">
        <f>C11*1.11619/100</f>
        <v>18640.373</v>
      </c>
      <c r="DT11" s="14">
        <f t="shared" si="69"/>
        <v>419.4083925</v>
      </c>
      <c r="DU11" s="14">
        <f t="shared" si="70"/>
        <v>19059.7813925</v>
      </c>
      <c r="DV11" s="29">
        <f t="shared" si="71"/>
        <v>66.1677432</v>
      </c>
      <c r="DX11" s="14">
        <f>C11*4.55599/100</f>
        <v>76085.03300000001</v>
      </c>
      <c r="DY11" s="14">
        <f t="shared" si="72"/>
        <v>1711.9132425</v>
      </c>
      <c r="DZ11" s="14">
        <f t="shared" si="73"/>
        <v>77796.94624250001</v>
      </c>
      <c r="EA11" s="29">
        <f t="shared" si="74"/>
        <v>270.0790872</v>
      </c>
      <c r="EC11" s="14">
        <f>C11*0.07571/100</f>
        <v>1264.357</v>
      </c>
      <c r="ED11" s="14">
        <f t="shared" si="75"/>
        <v>28.4480325</v>
      </c>
      <c r="EE11" s="14">
        <f t="shared" si="76"/>
        <v>1292.8050325</v>
      </c>
      <c r="EF11" s="29">
        <f t="shared" si="77"/>
        <v>4.4880888</v>
      </c>
      <c r="EH11" s="14">
        <f>C11*0.91696/100</f>
        <v>15313.232</v>
      </c>
      <c r="EI11" s="14">
        <f t="shared" si="78"/>
        <v>344.54771999999997</v>
      </c>
      <c r="EJ11" s="14">
        <f t="shared" si="79"/>
        <v>15657.77972</v>
      </c>
      <c r="EK11" s="29">
        <f t="shared" si="80"/>
        <v>54.3573888</v>
      </c>
      <c r="EM11" s="14">
        <f>C11*0.38062/100</f>
        <v>6356.354</v>
      </c>
      <c r="EN11" s="14">
        <f t="shared" si="81"/>
        <v>143.017965</v>
      </c>
      <c r="EO11" s="14">
        <f t="shared" si="82"/>
        <v>6499.371965</v>
      </c>
      <c r="EP11" s="29">
        <f t="shared" si="83"/>
        <v>22.5631536</v>
      </c>
    </row>
    <row r="12" spans="1:146" ht="12">
      <c r="A12" s="2">
        <v>41913</v>
      </c>
      <c r="B12" s="10"/>
      <c r="C12" s="15"/>
      <c r="D12" s="15">
        <f>'2004 A '!P12</f>
        <v>0</v>
      </c>
      <c r="E12" s="15">
        <f t="shared" si="0"/>
        <v>0</v>
      </c>
      <c r="F12" s="15">
        <f>'2004 A '!R12</f>
        <v>5928</v>
      </c>
      <c r="I12" s="14">
        <f t="shared" si="1"/>
        <v>0</v>
      </c>
      <c r="J12" s="29">
        <f t="shared" si="2"/>
        <v>0</v>
      </c>
      <c r="K12" s="29">
        <f t="shared" si="3"/>
        <v>471.90970319999997</v>
      </c>
      <c r="N12" s="14">
        <f t="shared" si="4"/>
        <v>0</v>
      </c>
      <c r="O12" s="14">
        <f t="shared" si="5"/>
        <v>0</v>
      </c>
      <c r="P12" s="29">
        <f t="shared" si="6"/>
        <v>525.3174263999999</v>
      </c>
      <c r="R12" s="29"/>
      <c r="S12" s="14">
        <f t="shared" si="7"/>
        <v>0</v>
      </c>
      <c r="T12" s="14">
        <f t="shared" si="8"/>
        <v>0</v>
      </c>
      <c r="U12" s="29">
        <f t="shared" si="9"/>
        <v>193.9813512</v>
      </c>
      <c r="X12" s="14">
        <f t="shared" si="10"/>
        <v>0</v>
      </c>
      <c r="Y12" s="14">
        <f t="shared" si="11"/>
        <v>0</v>
      </c>
      <c r="Z12" s="29">
        <f t="shared" si="12"/>
        <v>144.9176664</v>
      </c>
      <c r="AC12" s="14">
        <f t="shared" si="13"/>
        <v>0</v>
      </c>
      <c r="AD12" s="14">
        <f t="shared" si="14"/>
        <v>0</v>
      </c>
      <c r="AE12" s="29">
        <f t="shared" si="15"/>
        <v>14.3819208</v>
      </c>
      <c r="AH12" s="14">
        <f t="shared" si="16"/>
        <v>0</v>
      </c>
      <c r="AI12" s="14">
        <f t="shared" si="17"/>
        <v>0</v>
      </c>
      <c r="AJ12" s="29">
        <f t="shared" si="18"/>
        <v>192.9481008</v>
      </c>
      <c r="AM12" s="14">
        <f t="shared" si="19"/>
        <v>0</v>
      </c>
      <c r="AN12" s="14">
        <f t="shared" si="20"/>
        <v>0</v>
      </c>
      <c r="AO12" s="29">
        <f t="shared" si="21"/>
        <v>1409.7442008</v>
      </c>
      <c r="AR12" s="14">
        <f t="shared" si="22"/>
        <v>0</v>
      </c>
      <c r="AS12" s="14">
        <f t="shared" si="23"/>
        <v>0</v>
      </c>
      <c r="AT12" s="29"/>
      <c r="AW12" s="14">
        <f t="shared" si="24"/>
        <v>0</v>
      </c>
      <c r="AX12" s="14">
        <f t="shared" si="25"/>
        <v>0</v>
      </c>
      <c r="AY12" s="29">
        <f t="shared" si="26"/>
        <v>8.1000192</v>
      </c>
      <c r="BB12" s="14">
        <f t="shared" si="27"/>
        <v>0</v>
      </c>
      <c r="BC12" s="14">
        <f t="shared" si="28"/>
        <v>0</v>
      </c>
      <c r="BD12" s="29">
        <f t="shared" si="29"/>
        <v>52.0923</v>
      </c>
      <c r="BG12" s="14">
        <f t="shared" si="30"/>
        <v>0</v>
      </c>
      <c r="BH12" s="14">
        <f t="shared" si="31"/>
        <v>0</v>
      </c>
      <c r="BI12" s="29">
        <f t="shared" si="32"/>
        <v>33.645549599999995</v>
      </c>
      <c r="BL12" s="14">
        <f t="shared" si="33"/>
        <v>0</v>
      </c>
      <c r="BM12" s="14">
        <f t="shared" si="34"/>
        <v>0</v>
      </c>
      <c r="BN12" s="29">
        <f t="shared" si="35"/>
        <v>129.5350992</v>
      </c>
      <c r="BQ12" s="14">
        <f t="shared" si="36"/>
        <v>0</v>
      </c>
      <c r="BR12" s="14">
        <f t="shared" si="37"/>
        <v>0</v>
      </c>
      <c r="BS12" s="29">
        <f t="shared" si="38"/>
        <v>8.2494048</v>
      </c>
      <c r="BV12" s="14">
        <f t="shared" si="39"/>
        <v>0</v>
      </c>
      <c r="BW12" s="14">
        <f t="shared" si="40"/>
        <v>0</v>
      </c>
      <c r="BX12" s="29">
        <f t="shared" si="41"/>
        <v>22.327811999999998</v>
      </c>
      <c r="CA12" s="14">
        <f t="shared" si="42"/>
        <v>0</v>
      </c>
      <c r="CB12" s="14">
        <f t="shared" si="43"/>
        <v>0</v>
      </c>
      <c r="CC12" s="29">
        <f t="shared" si="44"/>
        <v>94.0340856</v>
      </c>
      <c r="CF12" s="14">
        <f t="shared" si="45"/>
        <v>0</v>
      </c>
      <c r="CG12" s="14">
        <f t="shared" si="46"/>
        <v>0</v>
      </c>
      <c r="CH12" s="29">
        <f t="shared" si="47"/>
        <v>4.2551184</v>
      </c>
      <c r="CK12" s="14">
        <f t="shared" si="48"/>
        <v>0</v>
      </c>
      <c r="CL12" s="14">
        <f t="shared" si="49"/>
        <v>0</v>
      </c>
      <c r="CM12" s="29">
        <f t="shared" si="50"/>
        <v>60.1282968</v>
      </c>
      <c r="CP12" s="29">
        <f t="shared" si="51"/>
        <v>0</v>
      </c>
      <c r="CQ12" s="14">
        <f t="shared" si="52"/>
        <v>0</v>
      </c>
      <c r="CR12" s="29">
        <f t="shared" si="53"/>
        <v>28.7721408</v>
      </c>
      <c r="CU12" s="14">
        <f t="shared" si="54"/>
        <v>0</v>
      </c>
      <c r="CV12" s="14">
        <f t="shared" si="55"/>
        <v>0</v>
      </c>
      <c r="CW12" s="29">
        <f t="shared" si="56"/>
        <v>47.7814584</v>
      </c>
      <c r="CZ12" s="14">
        <f t="shared" si="57"/>
        <v>0</v>
      </c>
      <c r="DA12" s="14">
        <f t="shared" si="58"/>
        <v>0</v>
      </c>
      <c r="DB12" s="29">
        <f t="shared" si="59"/>
        <v>145.3326264</v>
      </c>
      <c r="DE12" s="14">
        <f t="shared" si="60"/>
        <v>0</v>
      </c>
      <c r="DF12" s="14">
        <f t="shared" si="61"/>
        <v>0</v>
      </c>
      <c r="DG12" s="29">
        <f t="shared" si="62"/>
        <v>15.082610400000002</v>
      </c>
      <c r="DJ12" s="14">
        <f t="shared" si="63"/>
        <v>0</v>
      </c>
      <c r="DK12" s="14">
        <f t="shared" si="64"/>
        <v>0</v>
      </c>
      <c r="DL12" s="29">
        <f t="shared" si="65"/>
        <v>7.6210368</v>
      </c>
      <c r="DO12" s="14">
        <f t="shared" si="66"/>
        <v>0</v>
      </c>
      <c r="DP12" s="14">
        <f t="shared" si="67"/>
        <v>0</v>
      </c>
      <c r="DQ12" s="29">
        <f t="shared" si="68"/>
        <v>2.024412</v>
      </c>
      <c r="DT12" s="14">
        <f t="shared" si="69"/>
        <v>0</v>
      </c>
      <c r="DU12" s="14">
        <f t="shared" si="70"/>
        <v>0</v>
      </c>
      <c r="DV12" s="29">
        <f t="shared" si="71"/>
        <v>66.1677432</v>
      </c>
      <c r="DY12" s="14">
        <f t="shared" si="72"/>
        <v>0</v>
      </c>
      <c r="DZ12" s="14">
        <f t="shared" si="73"/>
        <v>0</v>
      </c>
      <c r="EA12" s="29">
        <f t="shared" si="74"/>
        <v>270.0790872</v>
      </c>
      <c r="ED12" s="14">
        <f t="shared" si="75"/>
        <v>0</v>
      </c>
      <c r="EE12" s="14">
        <f t="shared" si="76"/>
        <v>0</v>
      </c>
      <c r="EF12" s="29">
        <f t="shared" si="77"/>
        <v>4.4880888</v>
      </c>
      <c r="EI12" s="14">
        <f t="shared" si="78"/>
        <v>0</v>
      </c>
      <c r="EJ12" s="14">
        <f t="shared" si="79"/>
        <v>0</v>
      </c>
      <c r="EK12" s="29">
        <f t="shared" si="80"/>
        <v>54.3573888</v>
      </c>
      <c r="EN12" s="14">
        <f t="shared" si="81"/>
        <v>0</v>
      </c>
      <c r="EO12" s="14">
        <f t="shared" si="82"/>
        <v>0</v>
      </c>
      <c r="EP12" s="29">
        <f t="shared" si="83"/>
        <v>22.5631536</v>
      </c>
    </row>
    <row r="13" spans="1:146" ht="12">
      <c r="A13" s="2">
        <v>42095</v>
      </c>
      <c r="C13" s="15">
        <f>'2004 A '!O13</f>
        <v>0</v>
      </c>
      <c r="D13" s="15">
        <f>'2004 A '!P13</f>
        <v>0</v>
      </c>
      <c r="E13" s="15">
        <f t="shared" si="0"/>
        <v>0</v>
      </c>
      <c r="F13" s="15">
        <f>'2004 A '!R13</f>
        <v>5928</v>
      </c>
      <c r="H13" s="14">
        <f t="shared" si="84"/>
        <v>0</v>
      </c>
      <c r="I13" s="14">
        <f t="shared" si="1"/>
        <v>0</v>
      </c>
      <c r="J13" s="29">
        <f t="shared" si="2"/>
        <v>0</v>
      </c>
      <c r="K13" s="29">
        <f t="shared" si="3"/>
        <v>471.90970319999997</v>
      </c>
      <c r="M13" s="14">
        <f t="shared" si="85"/>
        <v>0</v>
      </c>
      <c r="N13" s="14">
        <f t="shared" si="4"/>
        <v>0</v>
      </c>
      <c r="O13" s="14">
        <f t="shared" si="5"/>
        <v>0</v>
      </c>
      <c r="P13" s="29">
        <f t="shared" si="6"/>
        <v>525.3174263999999</v>
      </c>
      <c r="R13" s="29">
        <f t="shared" si="86"/>
        <v>0</v>
      </c>
      <c r="S13" s="14">
        <f t="shared" si="7"/>
        <v>0</v>
      </c>
      <c r="T13" s="14">
        <f t="shared" si="8"/>
        <v>0</v>
      </c>
      <c r="U13" s="29">
        <f t="shared" si="9"/>
        <v>193.9813512</v>
      </c>
      <c r="W13" s="14">
        <f t="shared" si="87"/>
        <v>0</v>
      </c>
      <c r="X13" s="14">
        <f t="shared" si="10"/>
        <v>0</v>
      </c>
      <c r="Y13" s="14">
        <f t="shared" si="11"/>
        <v>0</v>
      </c>
      <c r="Z13" s="29">
        <f t="shared" si="12"/>
        <v>144.9176664</v>
      </c>
      <c r="AB13" s="14">
        <f t="shared" si="88"/>
        <v>0</v>
      </c>
      <c r="AC13" s="14">
        <f t="shared" si="13"/>
        <v>0</v>
      </c>
      <c r="AD13" s="14">
        <f t="shared" si="14"/>
        <v>0</v>
      </c>
      <c r="AE13" s="29">
        <f t="shared" si="15"/>
        <v>14.3819208</v>
      </c>
      <c r="AG13" s="14">
        <f>C13*3.25486/100</f>
        <v>0</v>
      </c>
      <c r="AH13" s="14">
        <f t="shared" si="16"/>
        <v>0</v>
      </c>
      <c r="AI13" s="14">
        <f t="shared" si="17"/>
        <v>0</v>
      </c>
      <c r="AJ13" s="29">
        <f t="shared" si="18"/>
        <v>192.9481008</v>
      </c>
      <c r="AL13" s="14">
        <f>C13*23.78111/100</f>
        <v>0</v>
      </c>
      <c r="AM13" s="14">
        <f t="shared" si="19"/>
        <v>0</v>
      </c>
      <c r="AN13" s="14">
        <f t="shared" si="20"/>
        <v>0</v>
      </c>
      <c r="AO13" s="29">
        <f t="shared" si="21"/>
        <v>1409.7442008</v>
      </c>
      <c r="AQ13" s="14">
        <f>C13*0.0004/100</f>
        <v>0</v>
      </c>
      <c r="AR13" s="14">
        <f t="shared" si="22"/>
        <v>0</v>
      </c>
      <c r="AS13" s="14">
        <f t="shared" si="23"/>
        <v>0</v>
      </c>
      <c r="AT13" s="29"/>
      <c r="AV13" s="14">
        <f>C13*0.13664/100</f>
        <v>0</v>
      </c>
      <c r="AW13" s="14">
        <f t="shared" si="24"/>
        <v>0</v>
      </c>
      <c r="AX13" s="14">
        <f t="shared" si="25"/>
        <v>0</v>
      </c>
      <c r="AY13" s="29">
        <f t="shared" si="26"/>
        <v>8.1000192</v>
      </c>
      <c r="BA13" s="14">
        <f>C13*0.87875/100</f>
        <v>0</v>
      </c>
      <c r="BB13" s="14">
        <f t="shared" si="27"/>
        <v>0</v>
      </c>
      <c r="BC13" s="14">
        <f t="shared" si="28"/>
        <v>0</v>
      </c>
      <c r="BD13" s="29">
        <f t="shared" si="29"/>
        <v>52.0923</v>
      </c>
      <c r="BF13" s="14">
        <f>C13*0.56757/100</f>
        <v>0</v>
      </c>
      <c r="BG13" s="14">
        <f t="shared" si="30"/>
        <v>0</v>
      </c>
      <c r="BH13" s="14">
        <f t="shared" si="31"/>
        <v>0</v>
      </c>
      <c r="BI13" s="29">
        <f t="shared" si="32"/>
        <v>33.645549599999995</v>
      </c>
      <c r="BK13" s="14">
        <f>C13*2.18514/100</f>
        <v>0</v>
      </c>
      <c r="BL13" s="14">
        <f t="shared" si="33"/>
        <v>0</v>
      </c>
      <c r="BM13" s="14">
        <f t="shared" si="34"/>
        <v>0</v>
      </c>
      <c r="BN13" s="29">
        <f t="shared" si="35"/>
        <v>129.5350992</v>
      </c>
      <c r="BP13" s="14">
        <f>C13*0.13916/100</f>
        <v>0</v>
      </c>
      <c r="BQ13" s="14">
        <f t="shared" si="36"/>
        <v>0</v>
      </c>
      <c r="BR13" s="14">
        <f t="shared" si="37"/>
        <v>0</v>
      </c>
      <c r="BS13" s="29">
        <f t="shared" si="38"/>
        <v>8.2494048</v>
      </c>
      <c r="BU13" s="14">
        <f>C13*0.37665/100</f>
        <v>0</v>
      </c>
      <c r="BV13" s="14">
        <f t="shared" si="39"/>
        <v>0</v>
      </c>
      <c r="BW13" s="14">
        <f t="shared" si="40"/>
        <v>0</v>
      </c>
      <c r="BX13" s="29">
        <f t="shared" si="41"/>
        <v>22.327811999999998</v>
      </c>
      <c r="BZ13" s="14">
        <f>C13*1.58627/100</f>
        <v>0</v>
      </c>
      <c r="CA13" s="14">
        <f t="shared" si="42"/>
        <v>0</v>
      </c>
      <c r="CB13" s="14">
        <f t="shared" si="43"/>
        <v>0</v>
      </c>
      <c r="CC13" s="29">
        <f t="shared" si="44"/>
        <v>94.0340856</v>
      </c>
      <c r="CE13" s="14">
        <f>C13*0.07178/100</f>
        <v>0</v>
      </c>
      <c r="CF13" s="14">
        <f t="shared" si="45"/>
        <v>0</v>
      </c>
      <c r="CG13" s="14">
        <f t="shared" si="46"/>
        <v>0</v>
      </c>
      <c r="CH13" s="29">
        <f t="shared" si="47"/>
        <v>4.2551184</v>
      </c>
      <c r="CJ13" s="14">
        <f>C13*1.01431/100</f>
        <v>0</v>
      </c>
      <c r="CK13" s="14">
        <f t="shared" si="48"/>
        <v>0</v>
      </c>
      <c r="CL13" s="14">
        <f t="shared" si="49"/>
        <v>0</v>
      </c>
      <c r="CM13" s="29">
        <f t="shared" si="50"/>
        <v>60.1282968</v>
      </c>
      <c r="CO13" s="14">
        <f>C13*0.48536/100</f>
        <v>0</v>
      </c>
      <c r="CP13" s="29">
        <f t="shared" si="51"/>
        <v>0</v>
      </c>
      <c r="CQ13" s="14">
        <f t="shared" si="52"/>
        <v>0</v>
      </c>
      <c r="CR13" s="29">
        <f t="shared" si="53"/>
        <v>28.7721408</v>
      </c>
      <c r="CT13" s="14">
        <f>C13*0.80603/100</f>
        <v>0</v>
      </c>
      <c r="CU13" s="14">
        <f t="shared" si="54"/>
        <v>0</v>
      </c>
      <c r="CV13" s="14">
        <f t="shared" si="55"/>
        <v>0</v>
      </c>
      <c r="CW13" s="29">
        <f t="shared" si="56"/>
        <v>47.7814584</v>
      </c>
      <c r="CY13" s="14">
        <f>C13*2.45163/100</f>
        <v>0</v>
      </c>
      <c r="CZ13" s="14">
        <f t="shared" si="57"/>
        <v>0</v>
      </c>
      <c r="DA13" s="14">
        <f t="shared" si="58"/>
        <v>0</v>
      </c>
      <c r="DB13" s="29">
        <f t="shared" si="59"/>
        <v>145.3326264</v>
      </c>
      <c r="DD13" s="14">
        <f>C13*0.25443/100</f>
        <v>0</v>
      </c>
      <c r="DE13" s="14">
        <f t="shared" si="60"/>
        <v>0</v>
      </c>
      <c r="DF13" s="14">
        <f t="shared" si="61"/>
        <v>0</v>
      </c>
      <c r="DG13" s="29">
        <f t="shared" si="62"/>
        <v>15.082610400000002</v>
      </c>
      <c r="DI13" s="14">
        <f>C13*0.12856/100</f>
        <v>0</v>
      </c>
      <c r="DJ13" s="14">
        <f t="shared" si="63"/>
        <v>0</v>
      </c>
      <c r="DK13" s="14">
        <f t="shared" si="64"/>
        <v>0</v>
      </c>
      <c r="DL13" s="29">
        <f t="shared" si="65"/>
        <v>7.6210368</v>
      </c>
      <c r="DN13" s="14">
        <f>C13*0.03415/100</f>
        <v>0</v>
      </c>
      <c r="DO13" s="14">
        <f t="shared" si="66"/>
        <v>0</v>
      </c>
      <c r="DP13" s="14">
        <f t="shared" si="67"/>
        <v>0</v>
      </c>
      <c r="DQ13" s="29">
        <f t="shared" si="68"/>
        <v>2.024412</v>
      </c>
      <c r="DS13" s="14">
        <f>C13*1.11619/100</f>
        <v>0</v>
      </c>
      <c r="DT13" s="14">
        <f t="shared" si="69"/>
        <v>0</v>
      </c>
      <c r="DU13" s="14">
        <f t="shared" si="70"/>
        <v>0</v>
      </c>
      <c r="DV13" s="29">
        <f t="shared" si="71"/>
        <v>66.1677432</v>
      </c>
      <c r="DX13" s="14">
        <f>C13*4.55599/100</f>
        <v>0</v>
      </c>
      <c r="DY13" s="14">
        <f t="shared" si="72"/>
        <v>0</v>
      </c>
      <c r="DZ13" s="14">
        <f t="shared" si="73"/>
        <v>0</v>
      </c>
      <c r="EA13" s="29">
        <f t="shared" si="74"/>
        <v>270.0790872</v>
      </c>
      <c r="EC13" s="14">
        <f>C13*0.07571/100</f>
        <v>0</v>
      </c>
      <c r="ED13" s="14">
        <f t="shared" si="75"/>
        <v>0</v>
      </c>
      <c r="EE13" s="14">
        <f t="shared" si="76"/>
        <v>0</v>
      </c>
      <c r="EF13" s="29">
        <f t="shared" si="77"/>
        <v>4.4880888</v>
      </c>
      <c r="EH13" s="14">
        <f>C13*0.91696/100</f>
        <v>0</v>
      </c>
      <c r="EI13" s="14">
        <f t="shared" si="78"/>
        <v>0</v>
      </c>
      <c r="EJ13" s="14">
        <f t="shared" si="79"/>
        <v>0</v>
      </c>
      <c r="EK13" s="29">
        <f t="shared" si="80"/>
        <v>54.3573888</v>
      </c>
      <c r="EM13" s="14">
        <f>C13*0.38062/100</f>
        <v>0</v>
      </c>
      <c r="EN13" s="14">
        <f t="shared" si="81"/>
        <v>0</v>
      </c>
      <c r="EO13" s="14">
        <f t="shared" si="82"/>
        <v>0</v>
      </c>
      <c r="EP13" s="29">
        <f t="shared" si="83"/>
        <v>22.5631536</v>
      </c>
    </row>
    <row r="14" spans="1:146" ht="12">
      <c r="A14" s="2">
        <v>42278</v>
      </c>
      <c r="C14" s="15"/>
      <c r="D14" s="15">
        <f>'2004 A '!P14</f>
        <v>0</v>
      </c>
      <c r="E14" s="15">
        <f t="shared" si="0"/>
        <v>0</v>
      </c>
      <c r="F14" s="15">
        <f>'2004 A '!R14</f>
        <v>5928</v>
      </c>
      <c r="I14" s="14">
        <f t="shared" si="1"/>
        <v>0</v>
      </c>
      <c r="J14" s="29">
        <f t="shared" si="2"/>
        <v>0</v>
      </c>
      <c r="K14" s="29">
        <f t="shared" si="3"/>
        <v>471.90970319999997</v>
      </c>
      <c r="N14" s="14">
        <f t="shared" si="4"/>
        <v>0</v>
      </c>
      <c r="O14" s="14">
        <f t="shared" si="5"/>
        <v>0</v>
      </c>
      <c r="P14" s="29">
        <f t="shared" si="6"/>
        <v>525.3174263999999</v>
      </c>
      <c r="R14" s="29"/>
      <c r="S14" s="14">
        <f t="shared" si="7"/>
        <v>0</v>
      </c>
      <c r="T14" s="14">
        <f t="shared" si="8"/>
        <v>0</v>
      </c>
      <c r="U14" s="29">
        <f t="shared" si="9"/>
        <v>193.9813512</v>
      </c>
      <c r="X14" s="14">
        <f t="shared" si="10"/>
        <v>0</v>
      </c>
      <c r="Y14" s="14">
        <f t="shared" si="11"/>
        <v>0</v>
      </c>
      <c r="Z14" s="29">
        <f t="shared" si="12"/>
        <v>144.9176664</v>
      </c>
      <c r="AC14" s="14">
        <f t="shared" si="13"/>
        <v>0</v>
      </c>
      <c r="AD14" s="14">
        <f t="shared" si="14"/>
        <v>0</v>
      </c>
      <c r="AE14" s="29">
        <f t="shared" si="15"/>
        <v>14.3819208</v>
      </c>
      <c r="AH14" s="14">
        <f t="shared" si="16"/>
        <v>0</v>
      </c>
      <c r="AI14" s="14">
        <f t="shared" si="17"/>
        <v>0</v>
      </c>
      <c r="AJ14" s="29">
        <f t="shared" si="18"/>
        <v>192.9481008</v>
      </c>
      <c r="AM14" s="14">
        <f t="shared" si="19"/>
        <v>0</v>
      </c>
      <c r="AN14" s="14">
        <f t="shared" si="20"/>
        <v>0</v>
      </c>
      <c r="AO14" s="29">
        <f t="shared" si="21"/>
        <v>1409.7442008</v>
      </c>
      <c r="AR14" s="14">
        <f t="shared" si="22"/>
        <v>0</v>
      </c>
      <c r="AS14" s="14">
        <f t="shared" si="23"/>
        <v>0</v>
      </c>
      <c r="AT14" s="29"/>
      <c r="AW14" s="14">
        <f t="shared" si="24"/>
        <v>0</v>
      </c>
      <c r="AX14" s="14">
        <f t="shared" si="25"/>
        <v>0</v>
      </c>
      <c r="AY14" s="29">
        <f t="shared" si="26"/>
        <v>8.1000192</v>
      </c>
      <c r="BB14" s="14">
        <f t="shared" si="27"/>
        <v>0</v>
      </c>
      <c r="BC14" s="14">
        <f t="shared" si="28"/>
        <v>0</v>
      </c>
      <c r="BD14" s="29">
        <f t="shared" si="29"/>
        <v>52.0923</v>
      </c>
      <c r="BG14" s="14">
        <f t="shared" si="30"/>
        <v>0</v>
      </c>
      <c r="BH14" s="14">
        <f t="shared" si="31"/>
        <v>0</v>
      </c>
      <c r="BI14" s="29">
        <f t="shared" si="32"/>
        <v>33.645549599999995</v>
      </c>
      <c r="BL14" s="14">
        <f t="shared" si="33"/>
        <v>0</v>
      </c>
      <c r="BM14" s="14">
        <f t="shared" si="34"/>
        <v>0</v>
      </c>
      <c r="BN14" s="29">
        <f t="shared" si="35"/>
        <v>129.5350992</v>
      </c>
      <c r="BQ14" s="14">
        <f t="shared" si="36"/>
        <v>0</v>
      </c>
      <c r="BR14" s="14">
        <f t="shared" si="37"/>
        <v>0</v>
      </c>
      <c r="BS14" s="29">
        <f t="shared" si="38"/>
        <v>8.2494048</v>
      </c>
      <c r="BV14" s="14">
        <f t="shared" si="39"/>
        <v>0</v>
      </c>
      <c r="BW14" s="14">
        <f t="shared" si="40"/>
        <v>0</v>
      </c>
      <c r="BX14" s="29">
        <f t="shared" si="41"/>
        <v>22.327811999999998</v>
      </c>
      <c r="CA14" s="14">
        <f t="shared" si="42"/>
        <v>0</v>
      </c>
      <c r="CB14" s="14">
        <f t="shared" si="43"/>
        <v>0</v>
      </c>
      <c r="CC14" s="29">
        <f t="shared" si="44"/>
        <v>94.0340856</v>
      </c>
      <c r="CF14" s="14">
        <f t="shared" si="45"/>
        <v>0</v>
      </c>
      <c r="CG14" s="14">
        <f t="shared" si="46"/>
        <v>0</v>
      </c>
      <c r="CH14" s="29">
        <f t="shared" si="47"/>
        <v>4.2551184</v>
      </c>
      <c r="CK14" s="14">
        <f t="shared" si="48"/>
        <v>0</v>
      </c>
      <c r="CL14" s="14">
        <f t="shared" si="49"/>
        <v>0</v>
      </c>
      <c r="CM14" s="29">
        <f t="shared" si="50"/>
        <v>60.1282968</v>
      </c>
      <c r="CP14" s="29">
        <f t="shared" si="51"/>
        <v>0</v>
      </c>
      <c r="CQ14" s="14">
        <f t="shared" si="52"/>
        <v>0</v>
      </c>
      <c r="CR14" s="29">
        <f t="shared" si="53"/>
        <v>28.7721408</v>
      </c>
      <c r="CU14" s="14">
        <f t="shared" si="54"/>
        <v>0</v>
      </c>
      <c r="CV14" s="14">
        <f t="shared" si="55"/>
        <v>0</v>
      </c>
      <c r="CW14" s="29">
        <f t="shared" si="56"/>
        <v>47.7814584</v>
      </c>
      <c r="CZ14" s="14">
        <f t="shared" si="57"/>
        <v>0</v>
      </c>
      <c r="DA14" s="14">
        <f t="shared" si="58"/>
        <v>0</v>
      </c>
      <c r="DB14" s="29">
        <f t="shared" si="59"/>
        <v>145.3326264</v>
      </c>
      <c r="DE14" s="14">
        <f t="shared" si="60"/>
        <v>0</v>
      </c>
      <c r="DF14" s="14">
        <f t="shared" si="61"/>
        <v>0</v>
      </c>
      <c r="DG14" s="29">
        <f t="shared" si="62"/>
        <v>15.082610400000002</v>
      </c>
      <c r="DJ14" s="14">
        <f t="shared" si="63"/>
        <v>0</v>
      </c>
      <c r="DK14" s="14">
        <f t="shared" si="64"/>
        <v>0</v>
      </c>
      <c r="DL14" s="29">
        <f t="shared" si="65"/>
        <v>7.6210368</v>
      </c>
      <c r="DO14" s="14">
        <f t="shared" si="66"/>
        <v>0</v>
      </c>
      <c r="DP14" s="14">
        <f t="shared" si="67"/>
        <v>0</v>
      </c>
      <c r="DQ14" s="29">
        <f t="shared" si="68"/>
        <v>2.024412</v>
      </c>
      <c r="DT14" s="14">
        <f t="shared" si="69"/>
        <v>0</v>
      </c>
      <c r="DU14" s="14">
        <f t="shared" si="70"/>
        <v>0</v>
      </c>
      <c r="DV14" s="29">
        <f t="shared" si="71"/>
        <v>66.1677432</v>
      </c>
      <c r="DY14" s="14">
        <f t="shared" si="72"/>
        <v>0</v>
      </c>
      <c r="DZ14" s="14">
        <f t="shared" si="73"/>
        <v>0</v>
      </c>
      <c r="EA14" s="29">
        <f t="shared" si="74"/>
        <v>270.0790872</v>
      </c>
      <c r="ED14" s="14">
        <f t="shared" si="75"/>
        <v>0</v>
      </c>
      <c r="EE14" s="14">
        <f t="shared" si="76"/>
        <v>0</v>
      </c>
      <c r="EF14" s="29">
        <f t="shared" si="77"/>
        <v>4.4880888</v>
      </c>
      <c r="EI14" s="14">
        <f t="shared" si="78"/>
        <v>0</v>
      </c>
      <c r="EJ14" s="14">
        <f t="shared" si="79"/>
        <v>0</v>
      </c>
      <c r="EK14" s="29">
        <f t="shared" si="80"/>
        <v>54.3573888</v>
      </c>
      <c r="EN14" s="14">
        <f t="shared" si="81"/>
        <v>0</v>
      </c>
      <c r="EO14" s="14">
        <f t="shared" si="82"/>
        <v>0</v>
      </c>
      <c r="EP14" s="29">
        <f t="shared" si="83"/>
        <v>22.5631536</v>
      </c>
    </row>
    <row r="15" spans="1:146" ht="12">
      <c r="A15" s="2">
        <v>42461</v>
      </c>
      <c r="C15" s="15">
        <f>'2004 A '!O15</f>
        <v>0</v>
      </c>
      <c r="D15" s="15">
        <f>'2004 A '!P15</f>
        <v>0</v>
      </c>
      <c r="E15" s="15">
        <f t="shared" si="0"/>
        <v>0</v>
      </c>
      <c r="F15" s="15">
        <f>'2004 A '!R15</f>
        <v>5924</v>
      </c>
      <c r="H15" s="14">
        <f t="shared" si="84"/>
        <v>0</v>
      </c>
      <c r="I15" s="14">
        <f t="shared" si="1"/>
        <v>0</v>
      </c>
      <c r="J15" s="29">
        <f t="shared" si="2"/>
        <v>0</v>
      </c>
      <c r="K15" s="29">
        <f t="shared" si="3"/>
        <v>471.59127559999996</v>
      </c>
      <c r="M15" s="14">
        <f t="shared" si="85"/>
        <v>0</v>
      </c>
      <c r="N15" s="14">
        <f t="shared" si="4"/>
        <v>0</v>
      </c>
      <c r="O15" s="14">
        <f t="shared" si="5"/>
        <v>0</v>
      </c>
      <c r="P15" s="29">
        <f t="shared" si="6"/>
        <v>524.9629612</v>
      </c>
      <c r="R15" s="29">
        <f t="shared" si="86"/>
        <v>0</v>
      </c>
      <c r="S15" s="14">
        <f t="shared" si="7"/>
        <v>0</v>
      </c>
      <c r="T15" s="14">
        <f t="shared" si="8"/>
        <v>0</v>
      </c>
      <c r="U15" s="29">
        <f t="shared" si="9"/>
        <v>193.8504596</v>
      </c>
      <c r="W15" s="14">
        <f t="shared" si="87"/>
        <v>0</v>
      </c>
      <c r="X15" s="14">
        <f t="shared" si="10"/>
        <v>0</v>
      </c>
      <c r="Y15" s="14">
        <f t="shared" si="11"/>
        <v>0</v>
      </c>
      <c r="Z15" s="29">
        <f t="shared" si="12"/>
        <v>144.8198812</v>
      </c>
      <c r="AB15" s="14">
        <f t="shared" si="88"/>
        <v>0</v>
      </c>
      <c r="AC15" s="14">
        <f t="shared" si="13"/>
        <v>0</v>
      </c>
      <c r="AD15" s="14">
        <f t="shared" si="14"/>
        <v>0</v>
      </c>
      <c r="AE15" s="29">
        <f t="shared" si="15"/>
        <v>14.372216400000001</v>
      </c>
      <c r="AG15" s="14">
        <f>C15*3.25486/100</f>
        <v>0</v>
      </c>
      <c r="AH15" s="14">
        <f t="shared" si="16"/>
        <v>0</v>
      </c>
      <c r="AI15" s="14">
        <f t="shared" si="17"/>
        <v>0</v>
      </c>
      <c r="AJ15" s="29">
        <f t="shared" si="18"/>
        <v>192.81790639999997</v>
      </c>
      <c r="AL15" s="14">
        <f>C15*23.78111/100</f>
        <v>0</v>
      </c>
      <c r="AM15" s="14">
        <f t="shared" si="19"/>
        <v>0</v>
      </c>
      <c r="AN15" s="14">
        <f t="shared" si="20"/>
        <v>0</v>
      </c>
      <c r="AO15" s="29">
        <f t="shared" si="21"/>
        <v>1408.7929564</v>
      </c>
      <c r="AQ15" s="14">
        <f>C15*0.0004/100</f>
        <v>0</v>
      </c>
      <c r="AR15" s="14">
        <f t="shared" si="22"/>
        <v>0</v>
      </c>
      <c r="AS15" s="14">
        <f t="shared" si="23"/>
        <v>0</v>
      </c>
      <c r="AT15" s="29"/>
      <c r="AV15" s="14">
        <f>C15*0.13664/100</f>
        <v>0</v>
      </c>
      <c r="AW15" s="14">
        <f t="shared" si="24"/>
        <v>0</v>
      </c>
      <c r="AX15" s="14">
        <f t="shared" si="25"/>
        <v>0</v>
      </c>
      <c r="AY15" s="29">
        <f t="shared" si="26"/>
        <v>8.0945536</v>
      </c>
      <c r="BA15" s="14">
        <f>C15*0.87875/100</f>
        <v>0</v>
      </c>
      <c r="BB15" s="14">
        <f t="shared" si="27"/>
        <v>0</v>
      </c>
      <c r="BC15" s="14">
        <f t="shared" si="28"/>
        <v>0</v>
      </c>
      <c r="BD15" s="29">
        <f t="shared" si="29"/>
        <v>52.05715</v>
      </c>
      <c r="BF15" s="14">
        <f>C15*0.56757/100</f>
        <v>0</v>
      </c>
      <c r="BG15" s="14">
        <f t="shared" si="30"/>
        <v>0</v>
      </c>
      <c r="BH15" s="14">
        <f t="shared" si="31"/>
        <v>0</v>
      </c>
      <c r="BI15" s="29">
        <f t="shared" si="32"/>
        <v>33.6228468</v>
      </c>
      <c r="BK15" s="14">
        <f>C15*2.18514/100</f>
        <v>0</v>
      </c>
      <c r="BL15" s="14">
        <f t="shared" si="33"/>
        <v>0</v>
      </c>
      <c r="BM15" s="14">
        <f t="shared" si="34"/>
        <v>0</v>
      </c>
      <c r="BN15" s="29">
        <f t="shared" si="35"/>
        <v>129.4476936</v>
      </c>
      <c r="BP15" s="14">
        <f>C15*0.13916/100</f>
        <v>0</v>
      </c>
      <c r="BQ15" s="14">
        <f t="shared" si="36"/>
        <v>0</v>
      </c>
      <c r="BR15" s="14">
        <f t="shared" si="37"/>
        <v>0</v>
      </c>
      <c r="BS15" s="29">
        <f t="shared" si="38"/>
        <v>8.2438384</v>
      </c>
      <c r="BU15" s="14">
        <f>C15*0.37665/100</f>
        <v>0</v>
      </c>
      <c r="BV15" s="14">
        <f t="shared" si="39"/>
        <v>0</v>
      </c>
      <c r="BW15" s="14">
        <f t="shared" si="40"/>
        <v>0</v>
      </c>
      <c r="BX15" s="29">
        <f t="shared" si="41"/>
        <v>22.312746</v>
      </c>
      <c r="BZ15" s="14">
        <f>C15*1.58627/100</f>
        <v>0</v>
      </c>
      <c r="CA15" s="14">
        <f t="shared" si="42"/>
        <v>0</v>
      </c>
      <c r="CB15" s="14">
        <f t="shared" si="43"/>
        <v>0</v>
      </c>
      <c r="CC15" s="29">
        <f t="shared" si="44"/>
        <v>93.9706348</v>
      </c>
      <c r="CE15" s="14">
        <f>C15*0.07178/100</f>
        <v>0</v>
      </c>
      <c r="CF15" s="14">
        <f t="shared" si="45"/>
        <v>0</v>
      </c>
      <c r="CG15" s="14">
        <f t="shared" si="46"/>
        <v>0</v>
      </c>
      <c r="CH15" s="29">
        <f t="shared" si="47"/>
        <v>4.2522472</v>
      </c>
      <c r="CJ15" s="14">
        <f>C15*1.01431/100</f>
        <v>0</v>
      </c>
      <c r="CK15" s="14">
        <f t="shared" si="48"/>
        <v>0</v>
      </c>
      <c r="CL15" s="14">
        <f t="shared" si="49"/>
        <v>0</v>
      </c>
      <c r="CM15" s="29">
        <f t="shared" si="50"/>
        <v>60.0877244</v>
      </c>
      <c r="CO15" s="14">
        <f>C15*0.48536/100</f>
        <v>0</v>
      </c>
      <c r="CP15" s="29">
        <f t="shared" si="51"/>
        <v>0</v>
      </c>
      <c r="CQ15" s="14">
        <f t="shared" si="52"/>
        <v>0</v>
      </c>
      <c r="CR15" s="29">
        <f t="shared" si="53"/>
        <v>28.752726399999997</v>
      </c>
      <c r="CT15" s="14">
        <f>C15*0.80603/100</f>
        <v>0</v>
      </c>
      <c r="CU15" s="14">
        <f t="shared" si="54"/>
        <v>0</v>
      </c>
      <c r="CV15" s="14">
        <f t="shared" si="55"/>
        <v>0</v>
      </c>
      <c r="CW15" s="29">
        <f t="shared" si="56"/>
        <v>47.7492172</v>
      </c>
      <c r="CY15" s="14">
        <f>C15*2.45163/100</f>
        <v>0</v>
      </c>
      <c r="CZ15" s="14">
        <f t="shared" si="57"/>
        <v>0</v>
      </c>
      <c r="DA15" s="14">
        <f t="shared" si="58"/>
        <v>0</v>
      </c>
      <c r="DB15" s="29">
        <f t="shared" si="59"/>
        <v>145.2345612</v>
      </c>
      <c r="DD15" s="14">
        <f>C15*0.25443/100</f>
        <v>0</v>
      </c>
      <c r="DE15" s="14">
        <f t="shared" si="60"/>
        <v>0</v>
      </c>
      <c r="DF15" s="14">
        <f t="shared" si="61"/>
        <v>0</v>
      </c>
      <c r="DG15" s="29">
        <f t="shared" si="62"/>
        <v>15.0724332</v>
      </c>
      <c r="DI15" s="14">
        <f>C15*0.12856/100</f>
        <v>0</v>
      </c>
      <c r="DJ15" s="14">
        <f t="shared" si="63"/>
        <v>0</v>
      </c>
      <c r="DK15" s="14">
        <f t="shared" si="64"/>
        <v>0</v>
      </c>
      <c r="DL15" s="29">
        <f t="shared" si="65"/>
        <v>7.6158944</v>
      </c>
      <c r="DN15" s="14">
        <f>C15*0.03415/100</f>
        <v>0</v>
      </c>
      <c r="DO15" s="14">
        <f t="shared" si="66"/>
        <v>0</v>
      </c>
      <c r="DP15" s="14">
        <f t="shared" si="67"/>
        <v>0</v>
      </c>
      <c r="DQ15" s="29">
        <f t="shared" si="68"/>
        <v>2.023046</v>
      </c>
      <c r="DS15" s="14">
        <f>C15*1.11619/100</f>
        <v>0</v>
      </c>
      <c r="DT15" s="14">
        <f t="shared" si="69"/>
        <v>0</v>
      </c>
      <c r="DU15" s="14">
        <f t="shared" si="70"/>
        <v>0</v>
      </c>
      <c r="DV15" s="29">
        <f t="shared" si="71"/>
        <v>66.1230956</v>
      </c>
      <c r="DX15" s="14">
        <f>C15*4.55599/100</f>
        <v>0</v>
      </c>
      <c r="DY15" s="14">
        <f t="shared" si="72"/>
        <v>0</v>
      </c>
      <c r="DZ15" s="14">
        <f t="shared" si="73"/>
        <v>0</v>
      </c>
      <c r="EA15" s="29">
        <f t="shared" si="74"/>
        <v>269.8968476</v>
      </c>
      <c r="EC15" s="14">
        <f>C15*0.07571/100</f>
        <v>0</v>
      </c>
      <c r="ED15" s="14">
        <f t="shared" si="75"/>
        <v>0</v>
      </c>
      <c r="EE15" s="14">
        <f t="shared" si="76"/>
        <v>0</v>
      </c>
      <c r="EF15" s="29">
        <f t="shared" si="77"/>
        <v>4.4850604</v>
      </c>
      <c r="EH15" s="14">
        <f>C15*0.91696/100</f>
        <v>0</v>
      </c>
      <c r="EI15" s="14">
        <f t="shared" si="78"/>
        <v>0</v>
      </c>
      <c r="EJ15" s="14">
        <f t="shared" si="79"/>
        <v>0</v>
      </c>
      <c r="EK15" s="29">
        <f t="shared" si="80"/>
        <v>54.3207104</v>
      </c>
      <c r="EM15" s="14">
        <f>C15*0.38062/100</f>
        <v>0</v>
      </c>
      <c r="EN15" s="14">
        <f t="shared" si="81"/>
        <v>0</v>
      </c>
      <c r="EO15" s="14">
        <f t="shared" si="82"/>
        <v>0</v>
      </c>
      <c r="EP15" s="29">
        <f t="shared" si="83"/>
        <v>22.5479288</v>
      </c>
    </row>
    <row r="16" spans="1:146" ht="12">
      <c r="A16" s="2">
        <v>42644</v>
      </c>
      <c r="C16" s="15"/>
      <c r="D16" s="15">
        <f>'2004 A '!P16</f>
        <v>0</v>
      </c>
      <c r="E16" s="15">
        <f t="shared" si="0"/>
        <v>0</v>
      </c>
      <c r="F16" s="15">
        <f>'2004 A '!R16</f>
        <v>0</v>
      </c>
      <c r="I16" s="14">
        <f t="shared" si="1"/>
        <v>0</v>
      </c>
      <c r="J16" s="29">
        <f t="shared" si="2"/>
        <v>0</v>
      </c>
      <c r="K16" s="29">
        <f t="shared" si="3"/>
        <v>0</v>
      </c>
      <c r="N16" s="14">
        <f t="shared" si="4"/>
        <v>0</v>
      </c>
      <c r="O16" s="14">
        <f t="shared" si="5"/>
        <v>0</v>
      </c>
      <c r="P16" s="29">
        <f t="shared" si="6"/>
        <v>0</v>
      </c>
      <c r="R16" s="29"/>
      <c r="S16" s="14">
        <f t="shared" si="7"/>
        <v>0</v>
      </c>
      <c r="T16" s="14">
        <f t="shared" si="8"/>
        <v>0</v>
      </c>
      <c r="U16" s="29">
        <f t="shared" si="9"/>
        <v>0</v>
      </c>
      <c r="X16" s="14">
        <f t="shared" si="10"/>
        <v>0</v>
      </c>
      <c r="Y16" s="14">
        <f t="shared" si="11"/>
        <v>0</v>
      </c>
      <c r="Z16" s="29">
        <f t="shared" si="12"/>
        <v>0</v>
      </c>
      <c r="AC16" s="14">
        <f t="shared" si="13"/>
        <v>0</v>
      </c>
      <c r="AD16" s="14">
        <f t="shared" si="14"/>
        <v>0</v>
      </c>
      <c r="AE16" s="29">
        <f t="shared" si="15"/>
        <v>0</v>
      </c>
      <c r="AH16" s="14">
        <f t="shared" si="16"/>
        <v>0</v>
      </c>
      <c r="AI16" s="14">
        <f t="shared" si="17"/>
        <v>0</v>
      </c>
      <c r="AJ16" s="29">
        <f t="shared" si="18"/>
        <v>0</v>
      </c>
      <c r="AM16" s="14">
        <f t="shared" si="19"/>
        <v>0</v>
      </c>
      <c r="AN16" s="14">
        <f t="shared" si="20"/>
        <v>0</v>
      </c>
      <c r="AO16" s="29">
        <f t="shared" si="21"/>
        <v>0</v>
      </c>
      <c r="AR16" s="14">
        <f t="shared" si="22"/>
        <v>0</v>
      </c>
      <c r="AS16" s="14">
        <f t="shared" si="23"/>
        <v>0</v>
      </c>
      <c r="AT16" s="29"/>
      <c r="AW16" s="14">
        <f t="shared" si="24"/>
        <v>0</v>
      </c>
      <c r="AX16" s="14">
        <f t="shared" si="25"/>
        <v>0</v>
      </c>
      <c r="AY16" s="29">
        <f t="shared" si="26"/>
        <v>0</v>
      </c>
      <c r="BB16" s="14">
        <f t="shared" si="27"/>
        <v>0</v>
      </c>
      <c r="BC16" s="14">
        <f t="shared" si="28"/>
        <v>0</v>
      </c>
      <c r="BD16" s="29">
        <f t="shared" si="29"/>
        <v>0</v>
      </c>
      <c r="BG16" s="14">
        <f t="shared" si="30"/>
        <v>0</v>
      </c>
      <c r="BH16" s="14">
        <f t="shared" si="31"/>
        <v>0</v>
      </c>
      <c r="BI16" s="29">
        <f t="shared" si="32"/>
        <v>0</v>
      </c>
      <c r="BL16" s="14">
        <f t="shared" si="33"/>
        <v>0</v>
      </c>
      <c r="BM16" s="14">
        <f t="shared" si="34"/>
        <v>0</v>
      </c>
      <c r="BN16" s="29">
        <f t="shared" si="35"/>
        <v>0</v>
      </c>
      <c r="BQ16" s="14">
        <f t="shared" si="36"/>
        <v>0</v>
      </c>
      <c r="BR16" s="14">
        <f t="shared" si="37"/>
        <v>0</v>
      </c>
      <c r="BS16" s="29">
        <f t="shared" si="38"/>
        <v>0</v>
      </c>
      <c r="BV16" s="14">
        <f t="shared" si="39"/>
        <v>0</v>
      </c>
      <c r="BW16" s="14">
        <f t="shared" si="40"/>
        <v>0</v>
      </c>
      <c r="BX16" s="29">
        <f t="shared" si="41"/>
        <v>0</v>
      </c>
      <c r="CA16" s="14">
        <f t="shared" si="42"/>
        <v>0</v>
      </c>
      <c r="CB16" s="14">
        <f t="shared" si="43"/>
        <v>0</v>
      </c>
      <c r="CC16" s="29">
        <f t="shared" si="44"/>
        <v>0</v>
      </c>
      <c r="CF16" s="14">
        <f t="shared" si="45"/>
        <v>0</v>
      </c>
      <c r="CG16" s="14">
        <f t="shared" si="46"/>
        <v>0</v>
      </c>
      <c r="CH16" s="29">
        <f t="shared" si="47"/>
        <v>0</v>
      </c>
      <c r="CK16" s="14">
        <f t="shared" si="48"/>
        <v>0</v>
      </c>
      <c r="CL16" s="14">
        <f t="shared" si="49"/>
        <v>0</v>
      </c>
      <c r="CM16" s="29">
        <f t="shared" si="50"/>
        <v>0</v>
      </c>
      <c r="CP16" s="29">
        <f t="shared" si="51"/>
        <v>0</v>
      </c>
      <c r="CQ16" s="14">
        <f t="shared" si="52"/>
        <v>0</v>
      </c>
      <c r="CR16" s="29">
        <f t="shared" si="53"/>
        <v>0</v>
      </c>
      <c r="CU16" s="14">
        <f t="shared" si="54"/>
        <v>0</v>
      </c>
      <c r="CV16" s="14">
        <f t="shared" si="55"/>
        <v>0</v>
      </c>
      <c r="CW16" s="29">
        <f t="shared" si="56"/>
        <v>0</v>
      </c>
      <c r="CZ16" s="14">
        <f t="shared" si="57"/>
        <v>0</v>
      </c>
      <c r="DA16" s="14">
        <f t="shared" si="58"/>
        <v>0</v>
      </c>
      <c r="DB16" s="29">
        <f t="shared" si="59"/>
        <v>0</v>
      </c>
      <c r="DE16" s="14">
        <f t="shared" si="60"/>
        <v>0</v>
      </c>
      <c r="DF16" s="14">
        <f t="shared" si="61"/>
        <v>0</v>
      </c>
      <c r="DG16" s="29">
        <f t="shared" si="62"/>
        <v>0</v>
      </c>
      <c r="DJ16" s="14">
        <f t="shared" si="63"/>
        <v>0</v>
      </c>
      <c r="DK16" s="14">
        <f t="shared" si="64"/>
        <v>0</v>
      </c>
      <c r="DL16" s="29">
        <f t="shared" si="65"/>
        <v>0</v>
      </c>
      <c r="DO16" s="14">
        <f t="shared" si="66"/>
        <v>0</v>
      </c>
      <c r="DP16" s="14">
        <f t="shared" si="67"/>
        <v>0</v>
      </c>
      <c r="DQ16" s="29">
        <f t="shared" si="68"/>
        <v>0</v>
      </c>
      <c r="DT16" s="14">
        <f t="shared" si="69"/>
        <v>0</v>
      </c>
      <c r="DU16" s="14">
        <f t="shared" si="70"/>
        <v>0</v>
      </c>
      <c r="DV16" s="29">
        <f t="shared" si="71"/>
        <v>0</v>
      </c>
      <c r="DY16" s="14">
        <f t="shared" si="72"/>
        <v>0</v>
      </c>
      <c r="DZ16" s="14">
        <f t="shared" si="73"/>
        <v>0</v>
      </c>
      <c r="EA16" s="29">
        <f t="shared" si="74"/>
        <v>0</v>
      </c>
      <c r="ED16" s="14">
        <f t="shared" si="75"/>
        <v>0</v>
      </c>
      <c r="EE16" s="14">
        <f t="shared" si="76"/>
        <v>0</v>
      </c>
      <c r="EF16" s="29">
        <f t="shared" si="77"/>
        <v>0</v>
      </c>
      <c r="EI16" s="14">
        <f t="shared" si="78"/>
        <v>0</v>
      </c>
      <c r="EJ16" s="14">
        <f t="shared" si="79"/>
        <v>0</v>
      </c>
      <c r="EK16" s="29">
        <f t="shared" si="80"/>
        <v>0</v>
      </c>
      <c r="EN16" s="14">
        <f t="shared" si="81"/>
        <v>0</v>
      </c>
      <c r="EO16" s="14">
        <f t="shared" si="82"/>
        <v>0</v>
      </c>
      <c r="EP16" s="29">
        <f t="shared" si="83"/>
        <v>0</v>
      </c>
    </row>
    <row r="17" spans="1:146" ht="12">
      <c r="A17" s="2">
        <v>42826</v>
      </c>
      <c r="C17" s="15">
        <f>'2004 A '!O17</f>
        <v>0</v>
      </c>
      <c r="D17" s="15">
        <f>'2004 A '!P17</f>
        <v>0</v>
      </c>
      <c r="E17" s="15">
        <f t="shared" si="0"/>
        <v>0</v>
      </c>
      <c r="F17" s="15">
        <f>'2004 A '!R17</f>
        <v>0</v>
      </c>
      <c r="H17" s="14">
        <f t="shared" si="84"/>
        <v>0</v>
      </c>
      <c r="I17" s="14">
        <f t="shared" si="1"/>
        <v>0</v>
      </c>
      <c r="J17" s="29">
        <f t="shared" si="2"/>
        <v>0</v>
      </c>
      <c r="K17" s="29">
        <f t="shared" si="3"/>
        <v>0</v>
      </c>
      <c r="M17" s="14">
        <f t="shared" si="85"/>
        <v>0</v>
      </c>
      <c r="N17" s="14">
        <f t="shared" si="4"/>
        <v>0</v>
      </c>
      <c r="O17" s="14">
        <f t="shared" si="5"/>
        <v>0</v>
      </c>
      <c r="P17" s="29">
        <f t="shared" si="6"/>
        <v>0</v>
      </c>
      <c r="R17" s="29">
        <f t="shared" si="86"/>
        <v>0</v>
      </c>
      <c r="S17" s="14">
        <f t="shared" si="7"/>
        <v>0</v>
      </c>
      <c r="T17" s="14">
        <f t="shared" si="8"/>
        <v>0</v>
      </c>
      <c r="U17" s="29">
        <f t="shared" si="9"/>
        <v>0</v>
      </c>
      <c r="W17" s="14">
        <f t="shared" si="87"/>
        <v>0</v>
      </c>
      <c r="X17" s="14">
        <f t="shared" si="10"/>
        <v>0</v>
      </c>
      <c r="Y17" s="14">
        <f t="shared" si="11"/>
        <v>0</v>
      </c>
      <c r="Z17" s="29">
        <f t="shared" si="12"/>
        <v>0</v>
      </c>
      <c r="AB17" s="14">
        <f t="shared" si="88"/>
        <v>0</v>
      </c>
      <c r="AC17" s="14">
        <f t="shared" si="13"/>
        <v>0</v>
      </c>
      <c r="AD17" s="14">
        <f t="shared" si="14"/>
        <v>0</v>
      </c>
      <c r="AE17" s="29">
        <f t="shared" si="15"/>
        <v>0</v>
      </c>
      <c r="AG17" s="14">
        <f>C17*3.25486/100</f>
        <v>0</v>
      </c>
      <c r="AH17" s="14">
        <f t="shared" si="16"/>
        <v>0</v>
      </c>
      <c r="AI17" s="14">
        <f t="shared" si="17"/>
        <v>0</v>
      </c>
      <c r="AJ17" s="29">
        <f t="shared" si="18"/>
        <v>0</v>
      </c>
      <c r="AL17" s="14">
        <f>C17*23.78111/100</f>
        <v>0</v>
      </c>
      <c r="AM17" s="14">
        <f t="shared" si="19"/>
        <v>0</v>
      </c>
      <c r="AN17" s="14">
        <f t="shared" si="20"/>
        <v>0</v>
      </c>
      <c r="AO17" s="29">
        <f t="shared" si="21"/>
        <v>0</v>
      </c>
      <c r="AQ17" s="14">
        <f>C17*0.0004/100</f>
        <v>0</v>
      </c>
      <c r="AR17" s="14">
        <f t="shared" si="22"/>
        <v>0</v>
      </c>
      <c r="AS17" s="14">
        <f t="shared" si="23"/>
        <v>0</v>
      </c>
      <c r="AT17" s="29"/>
      <c r="AV17" s="14">
        <f>C17*0.13664/100</f>
        <v>0</v>
      </c>
      <c r="AW17" s="14">
        <f t="shared" si="24"/>
        <v>0</v>
      </c>
      <c r="AX17" s="14">
        <f t="shared" si="25"/>
        <v>0</v>
      </c>
      <c r="AY17" s="29">
        <f t="shared" si="26"/>
        <v>0</v>
      </c>
      <c r="BA17" s="14">
        <f>C17*0.87875/100</f>
        <v>0</v>
      </c>
      <c r="BB17" s="14">
        <f t="shared" si="27"/>
        <v>0</v>
      </c>
      <c r="BC17" s="14">
        <f t="shared" si="28"/>
        <v>0</v>
      </c>
      <c r="BD17" s="29">
        <f t="shared" si="29"/>
        <v>0</v>
      </c>
      <c r="BF17" s="14">
        <f>C17*0.56757/100</f>
        <v>0</v>
      </c>
      <c r="BG17" s="14">
        <f t="shared" si="30"/>
        <v>0</v>
      </c>
      <c r="BH17" s="14">
        <f t="shared" si="31"/>
        <v>0</v>
      </c>
      <c r="BI17" s="29">
        <f t="shared" si="32"/>
        <v>0</v>
      </c>
      <c r="BK17" s="14">
        <f>C17*2.18514/100</f>
        <v>0</v>
      </c>
      <c r="BL17" s="14">
        <f t="shared" si="33"/>
        <v>0</v>
      </c>
      <c r="BM17" s="14">
        <f t="shared" si="34"/>
        <v>0</v>
      </c>
      <c r="BN17" s="29">
        <f t="shared" si="35"/>
        <v>0</v>
      </c>
      <c r="BP17" s="14">
        <f>C17*0.13916/100</f>
        <v>0</v>
      </c>
      <c r="BQ17" s="14">
        <f t="shared" si="36"/>
        <v>0</v>
      </c>
      <c r="BR17" s="14">
        <f t="shared" si="37"/>
        <v>0</v>
      </c>
      <c r="BS17" s="29">
        <f t="shared" si="38"/>
        <v>0</v>
      </c>
      <c r="BU17" s="14">
        <f>C17*0.37665/100</f>
        <v>0</v>
      </c>
      <c r="BV17" s="14">
        <f t="shared" si="39"/>
        <v>0</v>
      </c>
      <c r="BW17" s="14">
        <f t="shared" si="40"/>
        <v>0</v>
      </c>
      <c r="BX17" s="29">
        <f t="shared" si="41"/>
        <v>0</v>
      </c>
      <c r="BZ17" s="14">
        <f>C17*1.58627/100</f>
        <v>0</v>
      </c>
      <c r="CA17" s="14">
        <f t="shared" si="42"/>
        <v>0</v>
      </c>
      <c r="CB17" s="14">
        <f t="shared" si="43"/>
        <v>0</v>
      </c>
      <c r="CC17" s="29">
        <f t="shared" si="44"/>
        <v>0</v>
      </c>
      <c r="CE17" s="14">
        <f>C17*0.07178/100</f>
        <v>0</v>
      </c>
      <c r="CF17" s="14">
        <f t="shared" si="45"/>
        <v>0</v>
      </c>
      <c r="CG17" s="14">
        <f t="shared" si="46"/>
        <v>0</v>
      </c>
      <c r="CH17" s="29">
        <f t="shared" si="47"/>
        <v>0</v>
      </c>
      <c r="CJ17" s="14">
        <f>C17*1.01431/100</f>
        <v>0</v>
      </c>
      <c r="CK17" s="14">
        <f t="shared" si="48"/>
        <v>0</v>
      </c>
      <c r="CL17" s="14">
        <f t="shared" si="49"/>
        <v>0</v>
      </c>
      <c r="CM17" s="29">
        <f t="shared" si="50"/>
        <v>0</v>
      </c>
      <c r="CO17" s="14">
        <f>C17*0.48536/100</f>
        <v>0</v>
      </c>
      <c r="CP17" s="29">
        <f t="shared" si="51"/>
        <v>0</v>
      </c>
      <c r="CQ17" s="14">
        <f t="shared" si="52"/>
        <v>0</v>
      </c>
      <c r="CR17" s="29">
        <f t="shared" si="53"/>
        <v>0</v>
      </c>
      <c r="CT17" s="14">
        <f>C17*0.80603/100</f>
        <v>0</v>
      </c>
      <c r="CU17" s="14">
        <f t="shared" si="54"/>
        <v>0</v>
      </c>
      <c r="CV17" s="14">
        <f t="shared" si="55"/>
        <v>0</v>
      </c>
      <c r="CW17" s="29">
        <f t="shared" si="56"/>
        <v>0</v>
      </c>
      <c r="CY17" s="14">
        <f>C17*2.45163/100</f>
        <v>0</v>
      </c>
      <c r="CZ17" s="14">
        <f t="shared" si="57"/>
        <v>0</v>
      </c>
      <c r="DA17" s="14">
        <f t="shared" si="58"/>
        <v>0</v>
      </c>
      <c r="DB17" s="29">
        <f t="shared" si="59"/>
        <v>0</v>
      </c>
      <c r="DD17" s="14">
        <f>C17*0.25443/100</f>
        <v>0</v>
      </c>
      <c r="DE17" s="14">
        <f t="shared" si="60"/>
        <v>0</v>
      </c>
      <c r="DF17" s="14">
        <f t="shared" si="61"/>
        <v>0</v>
      </c>
      <c r="DG17" s="29">
        <f t="shared" si="62"/>
        <v>0</v>
      </c>
      <c r="DI17" s="14">
        <f>C17*0.12856/100</f>
        <v>0</v>
      </c>
      <c r="DJ17" s="14">
        <f t="shared" si="63"/>
        <v>0</v>
      </c>
      <c r="DK17" s="14">
        <f t="shared" si="64"/>
        <v>0</v>
      </c>
      <c r="DL17" s="29">
        <f t="shared" si="65"/>
        <v>0</v>
      </c>
      <c r="DN17" s="14">
        <f>C17*0.03415/100</f>
        <v>0</v>
      </c>
      <c r="DO17" s="14">
        <f t="shared" si="66"/>
        <v>0</v>
      </c>
      <c r="DP17" s="14">
        <f t="shared" si="67"/>
        <v>0</v>
      </c>
      <c r="DQ17" s="29">
        <f t="shared" si="68"/>
        <v>0</v>
      </c>
      <c r="DS17" s="14">
        <f>C17*1.11619/100</f>
        <v>0</v>
      </c>
      <c r="DT17" s="14">
        <f t="shared" si="69"/>
        <v>0</v>
      </c>
      <c r="DU17" s="14">
        <f t="shared" si="70"/>
        <v>0</v>
      </c>
      <c r="DV17" s="29">
        <f t="shared" si="71"/>
        <v>0</v>
      </c>
      <c r="DX17" s="14">
        <f>C17*4.55599/100</f>
        <v>0</v>
      </c>
      <c r="DY17" s="14">
        <f t="shared" si="72"/>
        <v>0</v>
      </c>
      <c r="DZ17" s="14">
        <f t="shared" si="73"/>
        <v>0</v>
      </c>
      <c r="EA17" s="29">
        <f t="shared" si="74"/>
        <v>0</v>
      </c>
      <c r="EC17" s="14">
        <f>C17*0.07571/100</f>
        <v>0</v>
      </c>
      <c r="ED17" s="14">
        <f t="shared" si="75"/>
        <v>0</v>
      </c>
      <c r="EE17" s="14">
        <f t="shared" si="76"/>
        <v>0</v>
      </c>
      <c r="EF17" s="29">
        <f t="shared" si="77"/>
        <v>0</v>
      </c>
      <c r="EH17" s="14">
        <f>C17*0.91696/100</f>
        <v>0</v>
      </c>
      <c r="EI17" s="14">
        <f t="shared" si="78"/>
        <v>0</v>
      </c>
      <c r="EJ17" s="14">
        <f t="shared" si="79"/>
        <v>0</v>
      </c>
      <c r="EK17" s="29">
        <f t="shared" si="80"/>
        <v>0</v>
      </c>
      <c r="EM17" s="14">
        <f>C17*0.38062/100</f>
        <v>0</v>
      </c>
      <c r="EN17" s="14">
        <f t="shared" si="81"/>
        <v>0</v>
      </c>
      <c r="EO17" s="14">
        <f t="shared" si="82"/>
        <v>0</v>
      </c>
      <c r="EP17" s="29">
        <f t="shared" si="83"/>
        <v>0</v>
      </c>
    </row>
    <row r="18" spans="1:146" ht="12">
      <c r="A18" s="2">
        <v>43009</v>
      </c>
      <c r="C18" s="15"/>
      <c r="D18" s="15">
        <f>'2004 A '!P18</f>
        <v>0</v>
      </c>
      <c r="E18" s="15">
        <f t="shared" si="0"/>
        <v>0</v>
      </c>
      <c r="F18" s="15">
        <f>'2004 A '!R18</f>
        <v>0</v>
      </c>
      <c r="I18" s="14">
        <f t="shared" si="1"/>
        <v>0</v>
      </c>
      <c r="J18" s="29">
        <f t="shared" si="2"/>
        <v>0</v>
      </c>
      <c r="K18" s="29">
        <f t="shared" si="3"/>
        <v>0</v>
      </c>
      <c r="N18" s="14">
        <f t="shared" si="4"/>
        <v>0</v>
      </c>
      <c r="O18" s="14">
        <f t="shared" si="5"/>
        <v>0</v>
      </c>
      <c r="P18" s="29">
        <f t="shared" si="6"/>
        <v>0</v>
      </c>
      <c r="R18" s="29"/>
      <c r="S18" s="14">
        <f t="shared" si="7"/>
        <v>0</v>
      </c>
      <c r="T18" s="14">
        <f t="shared" si="8"/>
        <v>0</v>
      </c>
      <c r="U18" s="29">
        <f t="shared" si="9"/>
        <v>0</v>
      </c>
      <c r="X18" s="14">
        <f t="shared" si="10"/>
        <v>0</v>
      </c>
      <c r="Y18" s="14">
        <f t="shared" si="11"/>
        <v>0</v>
      </c>
      <c r="Z18" s="29">
        <f t="shared" si="12"/>
        <v>0</v>
      </c>
      <c r="AC18" s="14">
        <f t="shared" si="13"/>
        <v>0</v>
      </c>
      <c r="AD18" s="14">
        <f t="shared" si="14"/>
        <v>0</v>
      </c>
      <c r="AE18" s="29">
        <f t="shared" si="15"/>
        <v>0</v>
      </c>
      <c r="AH18" s="14">
        <f t="shared" si="16"/>
        <v>0</v>
      </c>
      <c r="AI18" s="14">
        <f t="shared" si="17"/>
        <v>0</v>
      </c>
      <c r="AJ18" s="29">
        <f t="shared" si="18"/>
        <v>0</v>
      </c>
      <c r="AM18" s="14">
        <f t="shared" si="19"/>
        <v>0</v>
      </c>
      <c r="AN18" s="14">
        <f t="shared" si="20"/>
        <v>0</v>
      </c>
      <c r="AO18" s="29">
        <f t="shared" si="21"/>
        <v>0</v>
      </c>
      <c r="AR18" s="14">
        <f t="shared" si="22"/>
        <v>0</v>
      </c>
      <c r="AS18" s="14">
        <f t="shared" si="23"/>
        <v>0</v>
      </c>
      <c r="AT18" s="29"/>
      <c r="AW18" s="14">
        <f t="shared" si="24"/>
        <v>0</v>
      </c>
      <c r="AX18" s="14">
        <f t="shared" si="25"/>
        <v>0</v>
      </c>
      <c r="AY18" s="29">
        <f t="shared" si="26"/>
        <v>0</v>
      </c>
      <c r="BB18" s="14">
        <f t="shared" si="27"/>
        <v>0</v>
      </c>
      <c r="BC18" s="14">
        <f t="shared" si="28"/>
        <v>0</v>
      </c>
      <c r="BD18" s="29">
        <f t="shared" si="29"/>
        <v>0</v>
      </c>
      <c r="BG18" s="14">
        <f t="shared" si="30"/>
        <v>0</v>
      </c>
      <c r="BH18" s="14">
        <f t="shared" si="31"/>
        <v>0</v>
      </c>
      <c r="BI18" s="29">
        <f t="shared" si="32"/>
        <v>0</v>
      </c>
      <c r="BL18" s="14">
        <f t="shared" si="33"/>
        <v>0</v>
      </c>
      <c r="BM18" s="14">
        <f t="shared" si="34"/>
        <v>0</v>
      </c>
      <c r="BN18" s="29">
        <f t="shared" si="35"/>
        <v>0</v>
      </c>
      <c r="BQ18" s="14">
        <f t="shared" si="36"/>
        <v>0</v>
      </c>
      <c r="BR18" s="14">
        <f t="shared" si="37"/>
        <v>0</v>
      </c>
      <c r="BS18" s="29">
        <f t="shared" si="38"/>
        <v>0</v>
      </c>
      <c r="BV18" s="14">
        <f t="shared" si="39"/>
        <v>0</v>
      </c>
      <c r="BW18" s="14">
        <f t="shared" si="40"/>
        <v>0</v>
      </c>
      <c r="BX18" s="29">
        <f t="shared" si="41"/>
        <v>0</v>
      </c>
      <c r="CA18" s="14">
        <f t="shared" si="42"/>
        <v>0</v>
      </c>
      <c r="CB18" s="14">
        <f t="shared" si="43"/>
        <v>0</v>
      </c>
      <c r="CC18" s="29">
        <f t="shared" si="44"/>
        <v>0</v>
      </c>
      <c r="CF18" s="14">
        <f t="shared" si="45"/>
        <v>0</v>
      </c>
      <c r="CG18" s="14">
        <f t="shared" si="46"/>
        <v>0</v>
      </c>
      <c r="CH18" s="29">
        <f t="shared" si="47"/>
        <v>0</v>
      </c>
      <c r="CK18" s="14">
        <f t="shared" si="48"/>
        <v>0</v>
      </c>
      <c r="CL18" s="14">
        <f t="shared" si="49"/>
        <v>0</v>
      </c>
      <c r="CM18" s="29">
        <f t="shared" si="50"/>
        <v>0</v>
      </c>
      <c r="CP18" s="29">
        <f t="shared" si="51"/>
        <v>0</v>
      </c>
      <c r="CQ18" s="14">
        <f t="shared" si="52"/>
        <v>0</v>
      </c>
      <c r="CR18" s="29">
        <f t="shared" si="53"/>
        <v>0</v>
      </c>
      <c r="CU18" s="14">
        <f t="shared" si="54"/>
        <v>0</v>
      </c>
      <c r="CV18" s="14">
        <f t="shared" si="55"/>
        <v>0</v>
      </c>
      <c r="CW18" s="29">
        <f t="shared" si="56"/>
        <v>0</v>
      </c>
      <c r="CZ18" s="14">
        <f t="shared" si="57"/>
        <v>0</v>
      </c>
      <c r="DA18" s="14">
        <f t="shared" si="58"/>
        <v>0</v>
      </c>
      <c r="DB18" s="29">
        <f t="shared" si="59"/>
        <v>0</v>
      </c>
      <c r="DE18" s="14">
        <f t="shared" si="60"/>
        <v>0</v>
      </c>
      <c r="DF18" s="14">
        <f t="shared" si="61"/>
        <v>0</v>
      </c>
      <c r="DG18" s="29">
        <f t="shared" si="62"/>
        <v>0</v>
      </c>
      <c r="DJ18" s="14">
        <f t="shared" si="63"/>
        <v>0</v>
      </c>
      <c r="DK18" s="14">
        <f t="shared" si="64"/>
        <v>0</v>
      </c>
      <c r="DL18" s="29">
        <f t="shared" si="65"/>
        <v>0</v>
      </c>
      <c r="DO18" s="14">
        <f t="shared" si="66"/>
        <v>0</v>
      </c>
      <c r="DP18" s="14">
        <f t="shared" si="67"/>
        <v>0</v>
      </c>
      <c r="DQ18" s="29">
        <f t="shared" si="68"/>
        <v>0</v>
      </c>
      <c r="DT18" s="14">
        <f t="shared" si="69"/>
        <v>0</v>
      </c>
      <c r="DU18" s="14">
        <f t="shared" si="70"/>
        <v>0</v>
      </c>
      <c r="DV18" s="29">
        <f t="shared" si="71"/>
        <v>0</v>
      </c>
      <c r="DY18" s="14">
        <f t="shared" si="72"/>
        <v>0</v>
      </c>
      <c r="DZ18" s="14">
        <f t="shared" si="73"/>
        <v>0</v>
      </c>
      <c r="EA18" s="29">
        <f t="shared" si="74"/>
        <v>0</v>
      </c>
      <c r="ED18" s="14">
        <f t="shared" si="75"/>
        <v>0</v>
      </c>
      <c r="EE18" s="14">
        <f t="shared" si="76"/>
        <v>0</v>
      </c>
      <c r="EF18" s="29">
        <f t="shared" si="77"/>
        <v>0</v>
      </c>
      <c r="EI18" s="14">
        <f t="shared" si="78"/>
        <v>0</v>
      </c>
      <c r="EJ18" s="14">
        <f t="shared" si="79"/>
        <v>0</v>
      </c>
      <c r="EK18" s="29">
        <f t="shared" si="80"/>
        <v>0</v>
      </c>
      <c r="EN18" s="14">
        <f t="shared" si="81"/>
        <v>0</v>
      </c>
      <c r="EO18" s="14">
        <f t="shared" si="82"/>
        <v>0</v>
      </c>
      <c r="EP18" s="29">
        <f t="shared" si="83"/>
        <v>0</v>
      </c>
    </row>
    <row r="19" spans="1:146" ht="12">
      <c r="A19" s="30">
        <v>43191</v>
      </c>
      <c r="C19" s="15">
        <f>'2004 A '!O19</f>
        <v>0</v>
      </c>
      <c r="D19" s="15">
        <f>'2004 A '!P19</f>
        <v>0</v>
      </c>
      <c r="E19" s="15">
        <f t="shared" si="0"/>
        <v>0</v>
      </c>
      <c r="F19" s="15">
        <f>'2004 A '!R19</f>
        <v>0</v>
      </c>
      <c r="H19" s="14">
        <f t="shared" si="84"/>
        <v>0</v>
      </c>
      <c r="I19" s="14">
        <f t="shared" si="1"/>
        <v>0</v>
      </c>
      <c r="J19" s="29">
        <f t="shared" si="2"/>
        <v>0</v>
      </c>
      <c r="K19" s="29">
        <f t="shared" si="3"/>
        <v>0</v>
      </c>
      <c r="M19" s="14">
        <f t="shared" si="85"/>
        <v>0</v>
      </c>
      <c r="N19" s="14">
        <f t="shared" si="4"/>
        <v>0</v>
      </c>
      <c r="O19" s="14">
        <f t="shared" si="5"/>
        <v>0</v>
      </c>
      <c r="P19" s="29">
        <f t="shared" si="6"/>
        <v>0</v>
      </c>
      <c r="R19" s="29">
        <f t="shared" si="86"/>
        <v>0</v>
      </c>
      <c r="S19" s="14">
        <f t="shared" si="7"/>
        <v>0</v>
      </c>
      <c r="T19" s="14">
        <f t="shared" si="8"/>
        <v>0</v>
      </c>
      <c r="U19" s="29">
        <f t="shared" si="9"/>
        <v>0</v>
      </c>
      <c r="W19" s="14">
        <f t="shared" si="87"/>
        <v>0</v>
      </c>
      <c r="X19" s="14">
        <f t="shared" si="10"/>
        <v>0</v>
      </c>
      <c r="Y19" s="14">
        <f t="shared" si="11"/>
        <v>0</v>
      </c>
      <c r="Z19" s="29">
        <f t="shared" si="12"/>
        <v>0</v>
      </c>
      <c r="AB19" s="14">
        <f t="shared" si="88"/>
        <v>0</v>
      </c>
      <c r="AC19" s="14">
        <f t="shared" si="13"/>
        <v>0</v>
      </c>
      <c r="AD19" s="14">
        <f t="shared" si="14"/>
        <v>0</v>
      </c>
      <c r="AE19" s="29">
        <f t="shared" si="15"/>
        <v>0</v>
      </c>
      <c r="AG19" s="14">
        <f>C19*3.25486/100</f>
        <v>0</v>
      </c>
      <c r="AH19" s="14">
        <f t="shared" si="16"/>
        <v>0</v>
      </c>
      <c r="AI19" s="14">
        <f t="shared" si="17"/>
        <v>0</v>
      </c>
      <c r="AJ19" s="29">
        <f t="shared" si="18"/>
        <v>0</v>
      </c>
      <c r="AL19" s="14">
        <f>C19*23.78111/100</f>
        <v>0</v>
      </c>
      <c r="AM19" s="14">
        <f t="shared" si="19"/>
        <v>0</v>
      </c>
      <c r="AN19" s="14">
        <f t="shared" si="20"/>
        <v>0</v>
      </c>
      <c r="AO19" s="29">
        <f t="shared" si="21"/>
        <v>0</v>
      </c>
      <c r="AQ19" s="14">
        <f>C19*0.0004/100</f>
        <v>0</v>
      </c>
      <c r="AR19" s="14">
        <f t="shared" si="22"/>
        <v>0</v>
      </c>
      <c r="AS19" s="14">
        <f t="shared" si="23"/>
        <v>0</v>
      </c>
      <c r="AT19" s="29"/>
      <c r="AV19" s="14">
        <f>C19*0.13664/100</f>
        <v>0</v>
      </c>
      <c r="AW19" s="14">
        <f t="shared" si="24"/>
        <v>0</v>
      </c>
      <c r="AX19" s="14">
        <f t="shared" si="25"/>
        <v>0</v>
      </c>
      <c r="AY19" s="29">
        <f t="shared" si="26"/>
        <v>0</v>
      </c>
      <c r="BA19" s="14">
        <f>C19*0.87875/100</f>
        <v>0</v>
      </c>
      <c r="BB19" s="14">
        <f t="shared" si="27"/>
        <v>0</v>
      </c>
      <c r="BC19" s="14">
        <f t="shared" si="28"/>
        <v>0</v>
      </c>
      <c r="BD19" s="29">
        <f t="shared" si="29"/>
        <v>0</v>
      </c>
      <c r="BF19" s="14">
        <f>C19*0.56757/100</f>
        <v>0</v>
      </c>
      <c r="BG19" s="14">
        <f t="shared" si="30"/>
        <v>0</v>
      </c>
      <c r="BH19" s="14">
        <f t="shared" si="31"/>
        <v>0</v>
      </c>
      <c r="BI19" s="29">
        <f t="shared" si="32"/>
        <v>0</v>
      </c>
      <c r="BK19" s="14">
        <f>C19*2.18514/100</f>
        <v>0</v>
      </c>
      <c r="BL19" s="14">
        <f t="shared" si="33"/>
        <v>0</v>
      </c>
      <c r="BM19" s="14">
        <f t="shared" si="34"/>
        <v>0</v>
      </c>
      <c r="BN19" s="29">
        <f t="shared" si="35"/>
        <v>0</v>
      </c>
      <c r="BP19" s="14">
        <f>C19*0.13916/100</f>
        <v>0</v>
      </c>
      <c r="BQ19" s="14">
        <f t="shared" si="36"/>
        <v>0</v>
      </c>
      <c r="BR19" s="14">
        <f t="shared" si="37"/>
        <v>0</v>
      </c>
      <c r="BS19" s="29">
        <f t="shared" si="38"/>
        <v>0</v>
      </c>
      <c r="BU19" s="14">
        <f>C19*0.37665/100</f>
        <v>0</v>
      </c>
      <c r="BV19" s="14">
        <f t="shared" si="39"/>
        <v>0</v>
      </c>
      <c r="BW19" s="14">
        <f t="shared" si="40"/>
        <v>0</v>
      </c>
      <c r="BX19" s="29">
        <f t="shared" si="41"/>
        <v>0</v>
      </c>
      <c r="BZ19" s="14">
        <f>C19*1.58627/100</f>
        <v>0</v>
      </c>
      <c r="CA19" s="14">
        <f t="shared" si="42"/>
        <v>0</v>
      </c>
      <c r="CB19" s="14">
        <f t="shared" si="43"/>
        <v>0</v>
      </c>
      <c r="CC19" s="29">
        <f t="shared" si="44"/>
        <v>0</v>
      </c>
      <c r="CE19" s="14">
        <f>C19*0.07178/100</f>
        <v>0</v>
      </c>
      <c r="CF19" s="14">
        <f t="shared" si="45"/>
        <v>0</v>
      </c>
      <c r="CG19" s="14">
        <f t="shared" si="46"/>
        <v>0</v>
      </c>
      <c r="CH19" s="29">
        <f t="shared" si="47"/>
        <v>0</v>
      </c>
      <c r="CJ19" s="14">
        <f>C19*1.01431/100</f>
        <v>0</v>
      </c>
      <c r="CK19" s="14">
        <f t="shared" si="48"/>
        <v>0</v>
      </c>
      <c r="CL19" s="14">
        <f t="shared" si="49"/>
        <v>0</v>
      </c>
      <c r="CM19" s="29">
        <f t="shared" si="50"/>
        <v>0</v>
      </c>
      <c r="CO19" s="14">
        <f>C19*0.48536/100</f>
        <v>0</v>
      </c>
      <c r="CP19" s="29">
        <f t="shared" si="51"/>
        <v>0</v>
      </c>
      <c r="CQ19" s="14">
        <f t="shared" si="52"/>
        <v>0</v>
      </c>
      <c r="CR19" s="29">
        <f t="shared" si="53"/>
        <v>0</v>
      </c>
      <c r="CT19" s="14">
        <f>C19*0.80603/100</f>
        <v>0</v>
      </c>
      <c r="CU19" s="14">
        <f t="shared" si="54"/>
        <v>0</v>
      </c>
      <c r="CV19" s="14">
        <f t="shared" si="55"/>
        <v>0</v>
      </c>
      <c r="CW19" s="29">
        <f t="shared" si="56"/>
        <v>0</v>
      </c>
      <c r="CY19" s="14">
        <f>C19*2.45163/100</f>
        <v>0</v>
      </c>
      <c r="CZ19" s="14">
        <f t="shared" si="57"/>
        <v>0</v>
      </c>
      <c r="DA19" s="14">
        <f t="shared" si="58"/>
        <v>0</v>
      </c>
      <c r="DB19" s="29">
        <f t="shared" si="59"/>
        <v>0</v>
      </c>
      <c r="DD19" s="14">
        <f>C19*0.25443/100</f>
        <v>0</v>
      </c>
      <c r="DE19" s="14">
        <f t="shared" si="60"/>
        <v>0</v>
      </c>
      <c r="DF19" s="14">
        <f t="shared" si="61"/>
        <v>0</v>
      </c>
      <c r="DG19" s="29">
        <f t="shared" si="62"/>
        <v>0</v>
      </c>
      <c r="DI19" s="14">
        <f>C19*0.12856/100</f>
        <v>0</v>
      </c>
      <c r="DJ19" s="14">
        <f t="shared" si="63"/>
        <v>0</v>
      </c>
      <c r="DK19" s="14">
        <f t="shared" si="64"/>
        <v>0</v>
      </c>
      <c r="DL19" s="29">
        <f t="shared" si="65"/>
        <v>0</v>
      </c>
      <c r="DN19" s="14">
        <f>C19*0.03415/100</f>
        <v>0</v>
      </c>
      <c r="DO19" s="14">
        <f t="shared" si="66"/>
        <v>0</v>
      </c>
      <c r="DP19" s="14">
        <f t="shared" si="67"/>
        <v>0</v>
      </c>
      <c r="DQ19" s="29">
        <f t="shared" si="68"/>
        <v>0</v>
      </c>
      <c r="DS19" s="14">
        <f>C19*1.11619/100</f>
        <v>0</v>
      </c>
      <c r="DT19" s="14">
        <f t="shared" si="69"/>
        <v>0</v>
      </c>
      <c r="DU19" s="14">
        <f t="shared" si="70"/>
        <v>0</v>
      </c>
      <c r="DV19" s="29">
        <f t="shared" si="71"/>
        <v>0</v>
      </c>
      <c r="DX19" s="14">
        <f>C19*4.55599/100</f>
        <v>0</v>
      </c>
      <c r="DY19" s="14">
        <f t="shared" si="72"/>
        <v>0</v>
      </c>
      <c r="DZ19" s="14">
        <f t="shared" si="73"/>
        <v>0</v>
      </c>
      <c r="EA19" s="29">
        <f t="shared" si="74"/>
        <v>0</v>
      </c>
      <c r="EC19" s="14">
        <f>C19*0.07571/100</f>
        <v>0</v>
      </c>
      <c r="ED19" s="14">
        <f t="shared" si="75"/>
        <v>0</v>
      </c>
      <c r="EE19" s="14">
        <f t="shared" si="76"/>
        <v>0</v>
      </c>
      <c r="EF19" s="29">
        <f t="shared" si="77"/>
        <v>0</v>
      </c>
      <c r="EH19" s="14">
        <f>C19*0.91696/100</f>
        <v>0</v>
      </c>
      <c r="EI19" s="14">
        <f t="shared" si="78"/>
        <v>0</v>
      </c>
      <c r="EJ19" s="14">
        <f t="shared" si="79"/>
        <v>0</v>
      </c>
      <c r="EK19" s="29">
        <f t="shared" si="80"/>
        <v>0</v>
      </c>
      <c r="EM19" s="14">
        <f>C19*0.38062/100</f>
        <v>0</v>
      </c>
      <c r="EN19" s="14">
        <f t="shared" si="81"/>
        <v>0</v>
      </c>
      <c r="EO19" s="14">
        <f t="shared" si="82"/>
        <v>0</v>
      </c>
      <c r="EP19" s="29">
        <f t="shared" si="83"/>
        <v>0</v>
      </c>
    </row>
    <row r="20" spans="1:146" ht="12">
      <c r="A20" s="30">
        <v>43374</v>
      </c>
      <c r="C20" s="15"/>
      <c r="D20" s="15">
        <f>'2004 A '!P20</f>
        <v>0</v>
      </c>
      <c r="E20" s="15">
        <f t="shared" si="0"/>
        <v>0</v>
      </c>
      <c r="F20" s="15">
        <f>'2004 A '!R20</f>
        <v>0</v>
      </c>
      <c r="I20" s="14">
        <f t="shared" si="1"/>
        <v>0</v>
      </c>
      <c r="J20" s="29">
        <f t="shared" si="2"/>
        <v>0</v>
      </c>
      <c r="K20" s="29">
        <f t="shared" si="3"/>
        <v>0</v>
      </c>
      <c r="N20" s="14">
        <f t="shared" si="4"/>
        <v>0</v>
      </c>
      <c r="O20" s="14">
        <f t="shared" si="5"/>
        <v>0</v>
      </c>
      <c r="P20" s="29">
        <f t="shared" si="6"/>
        <v>0</v>
      </c>
      <c r="R20" s="29"/>
      <c r="S20" s="14">
        <f t="shared" si="7"/>
        <v>0</v>
      </c>
      <c r="T20" s="14">
        <f t="shared" si="8"/>
        <v>0</v>
      </c>
      <c r="U20" s="29">
        <f t="shared" si="9"/>
        <v>0</v>
      </c>
      <c r="X20" s="14">
        <f t="shared" si="10"/>
        <v>0</v>
      </c>
      <c r="Y20" s="14">
        <f t="shared" si="11"/>
        <v>0</v>
      </c>
      <c r="Z20" s="29">
        <f t="shared" si="12"/>
        <v>0</v>
      </c>
      <c r="AC20" s="14">
        <f t="shared" si="13"/>
        <v>0</v>
      </c>
      <c r="AD20" s="14">
        <f t="shared" si="14"/>
        <v>0</v>
      </c>
      <c r="AE20" s="29">
        <f t="shared" si="15"/>
        <v>0</v>
      </c>
      <c r="AH20" s="14">
        <f t="shared" si="16"/>
        <v>0</v>
      </c>
      <c r="AI20" s="14">
        <f t="shared" si="17"/>
        <v>0</v>
      </c>
      <c r="AJ20" s="29">
        <f t="shared" si="18"/>
        <v>0</v>
      </c>
      <c r="AM20" s="14">
        <f t="shared" si="19"/>
        <v>0</v>
      </c>
      <c r="AN20" s="14">
        <f t="shared" si="20"/>
        <v>0</v>
      </c>
      <c r="AO20" s="29">
        <f t="shared" si="21"/>
        <v>0</v>
      </c>
      <c r="AR20" s="14">
        <f t="shared" si="22"/>
        <v>0</v>
      </c>
      <c r="AS20" s="14">
        <f t="shared" si="23"/>
        <v>0</v>
      </c>
      <c r="AT20" s="29"/>
      <c r="AW20" s="14">
        <f t="shared" si="24"/>
        <v>0</v>
      </c>
      <c r="AX20" s="14">
        <f t="shared" si="25"/>
        <v>0</v>
      </c>
      <c r="AY20" s="29">
        <f t="shared" si="26"/>
        <v>0</v>
      </c>
      <c r="BB20" s="14">
        <f t="shared" si="27"/>
        <v>0</v>
      </c>
      <c r="BC20" s="14">
        <f t="shared" si="28"/>
        <v>0</v>
      </c>
      <c r="BD20" s="29">
        <f t="shared" si="29"/>
        <v>0</v>
      </c>
      <c r="BG20" s="14">
        <f t="shared" si="30"/>
        <v>0</v>
      </c>
      <c r="BH20" s="14">
        <f t="shared" si="31"/>
        <v>0</v>
      </c>
      <c r="BI20" s="29">
        <f t="shared" si="32"/>
        <v>0</v>
      </c>
      <c r="BL20" s="14">
        <f t="shared" si="33"/>
        <v>0</v>
      </c>
      <c r="BM20" s="14">
        <f t="shared" si="34"/>
        <v>0</v>
      </c>
      <c r="BN20" s="29">
        <f t="shared" si="35"/>
        <v>0</v>
      </c>
      <c r="BQ20" s="14">
        <f t="shared" si="36"/>
        <v>0</v>
      </c>
      <c r="BR20" s="14">
        <f t="shared" si="37"/>
        <v>0</v>
      </c>
      <c r="BS20" s="29">
        <f t="shared" si="38"/>
        <v>0</v>
      </c>
      <c r="BV20" s="14">
        <f t="shared" si="39"/>
        <v>0</v>
      </c>
      <c r="BW20" s="14">
        <f t="shared" si="40"/>
        <v>0</v>
      </c>
      <c r="BX20" s="29">
        <f t="shared" si="41"/>
        <v>0</v>
      </c>
      <c r="CA20" s="14">
        <f t="shared" si="42"/>
        <v>0</v>
      </c>
      <c r="CB20" s="14">
        <f t="shared" si="43"/>
        <v>0</v>
      </c>
      <c r="CC20" s="29">
        <f t="shared" si="44"/>
        <v>0</v>
      </c>
      <c r="CF20" s="14">
        <f t="shared" si="45"/>
        <v>0</v>
      </c>
      <c r="CG20" s="14">
        <f t="shared" si="46"/>
        <v>0</v>
      </c>
      <c r="CH20" s="29">
        <f t="shared" si="47"/>
        <v>0</v>
      </c>
      <c r="CK20" s="14">
        <f t="shared" si="48"/>
        <v>0</v>
      </c>
      <c r="CL20" s="14">
        <f t="shared" si="49"/>
        <v>0</v>
      </c>
      <c r="CM20" s="29">
        <f t="shared" si="50"/>
        <v>0</v>
      </c>
      <c r="CP20" s="29">
        <f t="shared" si="51"/>
        <v>0</v>
      </c>
      <c r="CQ20" s="14">
        <f t="shared" si="52"/>
        <v>0</v>
      </c>
      <c r="CR20" s="29">
        <f t="shared" si="53"/>
        <v>0</v>
      </c>
      <c r="CU20" s="14">
        <f t="shared" si="54"/>
        <v>0</v>
      </c>
      <c r="CV20" s="14">
        <f t="shared" si="55"/>
        <v>0</v>
      </c>
      <c r="CW20" s="29">
        <f t="shared" si="56"/>
        <v>0</v>
      </c>
      <c r="CZ20" s="14">
        <f t="shared" si="57"/>
        <v>0</v>
      </c>
      <c r="DA20" s="14">
        <f t="shared" si="58"/>
        <v>0</v>
      </c>
      <c r="DB20" s="29">
        <f t="shared" si="59"/>
        <v>0</v>
      </c>
      <c r="DE20" s="14">
        <f t="shared" si="60"/>
        <v>0</v>
      </c>
      <c r="DF20" s="14">
        <f t="shared" si="61"/>
        <v>0</v>
      </c>
      <c r="DG20" s="29">
        <f t="shared" si="62"/>
        <v>0</v>
      </c>
      <c r="DJ20" s="14">
        <f t="shared" si="63"/>
        <v>0</v>
      </c>
      <c r="DK20" s="14">
        <f t="shared" si="64"/>
        <v>0</v>
      </c>
      <c r="DL20" s="29">
        <f t="shared" si="65"/>
        <v>0</v>
      </c>
      <c r="DO20" s="14">
        <f t="shared" si="66"/>
        <v>0</v>
      </c>
      <c r="DP20" s="14">
        <f t="shared" si="67"/>
        <v>0</v>
      </c>
      <c r="DQ20" s="29">
        <f t="shared" si="68"/>
        <v>0</v>
      </c>
      <c r="DT20" s="14">
        <f t="shared" si="69"/>
        <v>0</v>
      </c>
      <c r="DU20" s="14">
        <f t="shared" si="70"/>
        <v>0</v>
      </c>
      <c r="DV20" s="29">
        <f t="shared" si="71"/>
        <v>0</v>
      </c>
      <c r="DY20" s="14">
        <f t="shared" si="72"/>
        <v>0</v>
      </c>
      <c r="DZ20" s="14">
        <f t="shared" si="73"/>
        <v>0</v>
      </c>
      <c r="EA20" s="29">
        <f t="shared" si="74"/>
        <v>0</v>
      </c>
      <c r="ED20" s="14">
        <f t="shared" si="75"/>
        <v>0</v>
      </c>
      <c r="EE20" s="14">
        <f t="shared" si="76"/>
        <v>0</v>
      </c>
      <c r="EF20" s="29">
        <f t="shared" si="77"/>
        <v>0</v>
      </c>
      <c r="EI20" s="14">
        <f t="shared" si="78"/>
        <v>0</v>
      </c>
      <c r="EJ20" s="14">
        <f t="shared" si="79"/>
        <v>0</v>
      </c>
      <c r="EK20" s="29">
        <f t="shared" si="80"/>
        <v>0</v>
      </c>
      <c r="EN20" s="14">
        <f t="shared" si="81"/>
        <v>0</v>
      </c>
      <c r="EO20" s="14">
        <f t="shared" si="82"/>
        <v>0</v>
      </c>
      <c r="EP20" s="29">
        <f t="shared" si="83"/>
        <v>0</v>
      </c>
    </row>
    <row r="21" spans="1:147" s="31" customFormat="1" ht="12">
      <c r="A21" s="30">
        <v>43556</v>
      </c>
      <c r="C21" s="15">
        <f>'2004 A '!O21</f>
        <v>0</v>
      </c>
      <c r="D21" s="15">
        <f>'2004 A '!P21</f>
        <v>0</v>
      </c>
      <c r="E21" s="15">
        <f t="shared" si="0"/>
        <v>0</v>
      </c>
      <c r="F21" s="15">
        <f>'2004 A '!R21</f>
        <v>0</v>
      </c>
      <c r="G21" s="29"/>
      <c r="H21" s="14">
        <f t="shared" si="84"/>
        <v>0</v>
      </c>
      <c r="I21" s="14">
        <f t="shared" si="1"/>
        <v>0</v>
      </c>
      <c r="J21" s="29">
        <f t="shared" si="2"/>
        <v>0</v>
      </c>
      <c r="K21" s="29">
        <f t="shared" si="3"/>
        <v>0</v>
      </c>
      <c r="L21" s="29"/>
      <c r="M21" s="14">
        <f t="shared" si="85"/>
        <v>0</v>
      </c>
      <c r="N21" s="14">
        <f t="shared" si="4"/>
        <v>0</v>
      </c>
      <c r="O21" s="14">
        <f t="shared" si="5"/>
        <v>0</v>
      </c>
      <c r="P21" s="29">
        <f t="shared" si="6"/>
        <v>0</v>
      </c>
      <c r="Q21" s="29"/>
      <c r="R21" s="29">
        <f t="shared" si="86"/>
        <v>0</v>
      </c>
      <c r="S21" s="14">
        <f t="shared" si="7"/>
        <v>0</v>
      </c>
      <c r="T21" s="14">
        <f t="shared" si="8"/>
        <v>0</v>
      </c>
      <c r="U21" s="29">
        <f t="shared" si="9"/>
        <v>0</v>
      </c>
      <c r="V21" s="29"/>
      <c r="W21" s="14">
        <f t="shared" si="87"/>
        <v>0</v>
      </c>
      <c r="X21" s="14">
        <f t="shared" si="10"/>
        <v>0</v>
      </c>
      <c r="Y21" s="14">
        <f t="shared" si="11"/>
        <v>0</v>
      </c>
      <c r="Z21" s="29">
        <f t="shared" si="12"/>
        <v>0</v>
      </c>
      <c r="AA21" s="14"/>
      <c r="AB21" s="14">
        <f t="shared" si="88"/>
        <v>0</v>
      </c>
      <c r="AC21" s="14">
        <f t="shared" si="13"/>
        <v>0</v>
      </c>
      <c r="AD21" s="14">
        <f t="shared" si="14"/>
        <v>0</v>
      </c>
      <c r="AE21" s="29">
        <f t="shared" si="15"/>
        <v>0</v>
      </c>
      <c r="AF21" s="29"/>
      <c r="AG21" s="14">
        <f>C21*3.25486/100</f>
        <v>0</v>
      </c>
      <c r="AH21" s="14">
        <f t="shared" si="16"/>
        <v>0</v>
      </c>
      <c r="AI21" s="14">
        <f t="shared" si="17"/>
        <v>0</v>
      </c>
      <c r="AJ21" s="29">
        <f t="shared" si="18"/>
        <v>0</v>
      </c>
      <c r="AK21" s="14"/>
      <c r="AL21" s="14">
        <f>C21*23.78111/100</f>
        <v>0</v>
      </c>
      <c r="AM21" s="14">
        <f t="shared" si="19"/>
        <v>0</v>
      </c>
      <c r="AN21" s="14">
        <f t="shared" si="20"/>
        <v>0</v>
      </c>
      <c r="AO21" s="29">
        <f t="shared" si="21"/>
        <v>0</v>
      </c>
      <c r="AP21" s="29"/>
      <c r="AQ21" s="14">
        <f>C21*0.0004/100</f>
        <v>0</v>
      </c>
      <c r="AR21" s="14">
        <f t="shared" si="22"/>
        <v>0</v>
      </c>
      <c r="AS21" s="14">
        <f t="shared" si="23"/>
        <v>0</v>
      </c>
      <c r="AT21" s="29"/>
      <c r="AU21" s="29"/>
      <c r="AV21" s="14">
        <f>C21*0.13664/100</f>
        <v>0</v>
      </c>
      <c r="AW21" s="14">
        <f t="shared" si="24"/>
        <v>0</v>
      </c>
      <c r="AX21" s="14">
        <f t="shared" si="25"/>
        <v>0</v>
      </c>
      <c r="AY21" s="29">
        <f t="shared" si="26"/>
        <v>0</v>
      </c>
      <c r="AZ21" s="29"/>
      <c r="BA21" s="14">
        <f>C21*0.87875/100</f>
        <v>0</v>
      </c>
      <c r="BB21" s="14">
        <f t="shared" si="27"/>
        <v>0</v>
      </c>
      <c r="BC21" s="14">
        <f t="shared" si="28"/>
        <v>0</v>
      </c>
      <c r="BD21" s="29">
        <f t="shared" si="29"/>
        <v>0</v>
      </c>
      <c r="BE21" s="29"/>
      <c r="BF21" s="14">
        <f>C21*0.56757/100</f>
        <v>0</v>
      </c>
      <c r="BG21" s="14">
        <f t="shared" si="30"/>
        <v>0</v>
      </c>
      <c r="BH21" s="14">
        <f t="shared" si="31"/>
        <v>0</v>
      </c>
      <c r="BI21" s="29">
        <f t="shared" si="32"/>
        <v>0</v>
      </c>
      <c r="BJ21" s="14"/>
      <c r="BK21" s="14">
        <f>C21*2.18514/100</f>
        <v>0</v>
      </c>
      <c r="BL21" s="14">
        <f t="shared" si="33"/>
        <v>0</v>
      </c>
      <c r="BM21" s="14">
        <f t="shared" si="34"/>
        <v>0</v>
      </c>
      <c r="BN21" s="29">
        <f t="shared" si="35"/>
        <v>0</v>
      </c>
      <c r="BO21" s="29"/>
      <c r="BP21" s="14">
        <f>C21*0.13916/100</f>
        <v>0</v>
      </c>
      <c r="BQ21" s="14">
        <f t="shared" si="36"/>
        <v>0</v>
      </c>
      <c r="BR21" s="14">
        <f t="shared" si="37"/>
        <v>0</v>
      </c>
      <c r="BS21" s="29">
        <f t="shared" si="38"/>
        <v>0</v>
      </c>
      <c r="BT21" s="29"/>
      <c r="BU21" s="14">
        <f>C21*0.37665/100</f>
        <v>0</v>
      </c>
      <c r="BV21" s="14">
        <f t="shared" si="39"/>
        <v>0</v>
      </c>
      <c r="BW21" s="14">
        <f t="shared" si="40"/>
        <v>0</v>
      </c>
      <c r="BX21" s="29">
        <f t="shared" si="41"/>
        <v>0</v>
      </c>
      <c r="BY21" s="29"/>
      <c r="BZ21" s="14">
        <f>C21*1.58627/100</f>
        <v>0</v>
      </c>
      <c r="CA21" s="14">
        <f t="shared" si="42"/>
        <v>0</v>
      </c>
      <c r="CB21" s="14">
        <f t="shared" si="43"/>
        <v>0</v>
      </c>
      <c r="CC21" s="29">
        <f t="shared" si="44"/>
        <v>0</v>
      </c>
      <c r="CD21" s="29"/>
      <c r="CE21" s="14">
        <f>C21*0.07178/100</f>
        <v>0</v>
      </c>
      <c r="CF21" s="14">
        <f t="shared" si="45"/>
        <v>0</v>
      </c>
      <c r="CG21" s="14">
        <f t="shared" si="46"/>
        <v>0</v>
      </c>
      <c r="CH21" s="29">
        <f t="shared" si="47"/>
        <v>0</v>
      </c>
      <c r="CI21" s="29"/>
      <c r="CJ21" s="14">
        <f>C21*1.01431/100</f>
        <v>0</v>
      </c>
      <c r="CK21" s="14">
        <f t="shared" si="48"/>
        <v>0</v>
      </c>
      <c r="CL21" s="14">
        <f t="shared" si="49"/>
        <v>0</v>
      </c>
      <c r="CM21" s="29">
        <f t="shared" si="50"/>
        <v>0</v>
      </c>
      <c r="CN21" s="29"/>
      <c r="CO21" s="14">
        <f>C21*0.48536/100</f>
        <v>0</v>
      </c>
      <c r="CP21" s="29">
        <f t="shared" si="51"/>
        <v>0</v>
      </c>
      <c r="CQ21" s="14">
        <f t="shared" si="52"/>
        <v>0</v>
      </c>
      <c r="CR21" s="29">
        <f t="shared" si="53"/>
        <v>0</v>
      </c>
      <c r="CS21" s="29"/>
      <c r="CT21" s="14">
        <f>C21*0.80603/100</f>
        <v>0</v>
      </c>
      <c r="CU21" s="14">
        <f t="shared" si="54"/>
        <v>0</v>
      </c>
      <c r="CV21" s="14">
        <f t="shared" si="55"/>
        <v>0</v>
      </c>
      <c r="CW21" s="29">
        <f t="shared" si="56"/>
        <v>0</v>
      </c>
      <c r="CX21" s="29"/>
      <c r="CY21" s="14">
        <f>C21*2.45163/100</f>
        <v>0</v>
      </c>
      <c r="CZ21" s="14">
        <f t="shared" si="57"/>
        <v>0</v>
      </c>
      <c r="DA21" s="14">
        <f t="shared" si="58"/>
        <v>0</v>
      </c>
      <c r="DB21" s="29">
        <f t="shared" si="59"/>
        <v>0</v>
      </c>
      <c r="DC21" s="29"/>
      <c r="DD21" s="14">
        <f>C21*0.25443/100</f>
        <v>0</v>
      </c>
      <c r="DE21" s="14">
        <f t="shared" si="60"/>
        <v>0</v>
      </c>
      <c r="DF21" s="14">
        <f t="shared" si="61"/>
        <v>0</v>
      </c>
      <c r="DG21" s="29">
        <f t="shared" si="62"/>
        <v>0</v>
      </c>
      <c r="DH21" s="29"/>
      <c r="DI21" s="14">
        <f>C21*0.12856/100</f>
        <v>0</v>
      </c>
      <c r="DJ21" s="14">
        <f t="shared" si="63"/>
        <v>0</v>
      </c>
      <c r="DK21" s="14">
        <f t="shared" si="64"/>
        <v>0</v>
      </c>
      <c r="DL21" s="29">
        <f t="shared" si="65"/>
        <v>0</v>
      </c>
      <c r="DM21" s="29"/>
      <c r="DN21" s="14">
        <f>C21*0.03415/100</f>
        <v>0</v>
      </c>
      <c r="DO21" s="14">
        <f t="shared" si="66"/>
        <v>0</v>
      </c>
      <c r="DP21" s="14">
        <f t="shared" si="67"/>
        <v>0</v>
      </c>
      <c r="DQ21" s="29">
        <f t="shared" si="68"/>
        <v>0</v>
      </c>
      <c r="DR21" s="29"/>
      <c r="DS21" s="14">
        <f>C21*1.11619/100</f>
        <v>0</v>
      </c>
      <c r="DT21" s="14">
        <f t="shared" si="69"/>
        <v>0</v>
      </c>
      <c r="DU21" s="14">
        <f t="shared" si="70"/>
        <v>0</v>
      </c>
      <c r="DV21" s="29">
        <f t="shared" si="71"/>
        <v>0</v>
      </c>
      <c r="DW21" s="29"/>
      <c r="DX21" s="14">
        <f>C21*4.55599/100</f>
        <v>0</v>
      </c>
      <c r="DY21" s="14">
        <f t="shared" si="72"/>
        <v>0</v>
      </c>
      <c r="DZ21" s="14">
        <f t="shared" si="73"/>
        <v>0</v>
      </c>
      <c r="EA21" s="29">
        <f t="shared" si="74"/>
        <v>0</v>
      </c>
      <c r="EB21" s="29"/>
      <c r="EC21" s="14">
        <f>C21*0.07571/100</f>
        <v>0</v>
      </c>
      <c r="ED21" s="14">
        <f t="shared" si="75"/>
        <v>0</v>
      </c>
      <c r="EE21" s="14">
        <f t="shared" si="76"/>
        <v>0</v>
      </c>
      <c r="EF21" s="29">
        <f t="shared" si="77"/>
        <v>0</v>
      </c>
      <c r="EG21" s="29"/>
      <c r="EH21" s="14">
        <f>C21*0.91696/100</f>
        <v>0</v>
      </c>
      <c r="EI21" s="14">
        <f t="shared" si="78"/>
        <v>0</v>
      </c>
      <c r="EJ21" s="14">
        <f t="shared" si="79"/>
        <v>0</v>
      </c>
      <c r="EK21" s="29">
        <f t="shared" si="80"/>
        <v>0</v>
      </c>
      <c r="EL21" s="29"/>
      <c r="EM21" s="14">
        <f>C21*0.38062/100</f>
        <v>0</v>
      </c>
      <c r="EN21" s="14">
        <f t="shared" si="81"/>
        <v>0</v>
      </c>
      <c r="EO21" s="14">
        <f t="shared" si="82"/>
        <v>0</v>
      </c>
      <c r="EP21" s="29">
        <f t="shared" si="83"/>
        <v>0</v>
      </c>
      <c r="EQ21" s="29"/>
    </row>
    <row r="22" spans="1:147" s="31" customFormat="1" ht="12">
      <c r="A22" s="30">
        <v>43739</v>
      </c>
      <c r="C22" s="15"/>
      <c r="D22" s="15">
        <f>'2004 A '!P22</f>
        <v>0</v>
      </c>
      <c r="E22" s="15">
        <f t="shared" si="0"/>
        <v>0</v>
      </c>
      <c r="F22" s="15">
        <f>'2004 A '!R22</f>
        <v>0</v>
      </c>
      <c r="G22" s="29"/>
      <c r="H22" s="14"/>
      <c r="I22" s="14">
        <f t="shared" si="1"/>
        <v>0</v>
      </c>
      <c r="J22" s="29">
        <f t="shared" si="2"/>
        <v>0</v>
      </c>
      <c r="K22" s="29">
        <f t="shared" si="3"/>
        <v>0</v>
      </c>
      <c r="L22" s="29"/>
      <c r="M22" s="14"/>
      <c r="N22" s="14">
        <f t="shared" si="4"/>
        <v>0</v>
      </c>
      <c r="O22" s="14">
        <f t="shared" si="5"/>
        <v>0</v>
      </c>
      <c r="P22" s="29">
        <f t="shared" si="6"/>
        <v>0</v>
      </c>
      <c r="Q22" s="29"/>
      <c r="R22" s="29"/>
      <c r="S22" s="14">
        <f t="shared" si="7"/>
        <v>0</v>
      </c>
      <c r="T22" s="14">
        <f t="shared" si="8"/>
        <v>0</v>
      </c>
      <c r="U22" s="29">
        <f t="shared" si="9"/>
        <v>0</v>
      </c>
      <c r="V22" s="29"/>
      <c r="W22" s="14"/>
      <c r="X22" s="14">
        <f t="shared" si="10"/>
        <v>0</v>
      </c>
      <c r="Y22" s="14">
        <f t="shared" si="11"/>
        <v>0</v>
      </c>
      <c r="Z22" s="29">
        <f t="shared" si="12"/>
        <v>0</v>
      </c>
      <c r="AA22" s="14"/>
      <c r="AB22" s="14"/>
      <c r="AC22" s="14">
        <f t="shared" si="13"/>
        <v>0</v>
      </c>
      <c r="AD22" s="14">
        <f t="shared" si="14"/>
        <v>0</v>
      </c>
      <c r="AE22" s="29">
        <f t="shared" si="15"/>
        <v>0</v>
      </c>
      <c r="AF22" s="29"/>
      <c r="AG22" s="14"/>
      <c r="AH22" s="14">
        <f t="shared" si="16"/>
        <v>0</v>
      </c>
      <c r="AI22" s="14">
        <f t="shared" si="17"/>
        <v>0</v>
      </c>
      <c r="AJ22" s="29">
        <f t="shared" si="18"/>
        <v>0</v>
      </c>
      <c r="AK22" s="14"/>
      <c r="AL22" s="14"/>
      <c r="AM22" s="14">
        <f t="shared" si="19"/>
        <v>0</v>
      </c>
      <c r="AN22" s="14">
        <f t="shared" si="20"/>
        <v>0</v>
      </c>
      <c r="AO22" s="29">
        <f t="shared" si="21"/>
        <v>0</v>
      </c>
      <c r="AP22" s="29"/>
      <c r="AQ22" s="14"/>
      <c r="AR22" s="14">
        <f t="shared" si="22"/>
        <v>0</v>
      </c>
      <c r="AS22" s="14">
        <f t="shared" si="23"/>
        <v>0</v>
      </c>
      <c r="AT22" s="29"/>
      <c r="AU22" s="29"/>
      <c r="AV22" s="14"/>
      <c r="AW22" s="14">
        <f t="shared" si="24"/>
        <v>0</v>
      </c>
      <c r="AX22" s="14">
        <f t="shared" si="25"/>
        <v>0</v>
      </c>
      <c r="AY22" s="29">
        <f t="shared" si="26"/>
        <v>0</v>
      </c>
      <c r="AZ22" s="29"/>
      <c r="BA22" s="14"/>
      <c r="BB22" s="14">
        <f t="shared" si="27"/>
        <v>0</v>
      </c>
      <c r="BC22" s="14">
        <f t="shared" si="28"/>
        <v>0</v>
      </c>
      <c r="BD22" s="29">
        <f t="shared" si="29"/>
        <v>0</v>
      </c>
      <c r="BE22" s="29"/>
      <c r="BF22" s="14"/>
      <c r="BG22" s="14">
        <f t="shared" si="30"/>
        <v>0</v>
      </c>
      <c r="BH22" s="14">
        <f t="shared" si="31"/>
        <v>0</v>
      </c>
      <c r="BI22" s="29">
        <f t="shared" si="32"/>
        <v>0</v>
      </c>
      <c r="BJ22" s="14"/>
      <c r="BK22" s="14"/>
      <c r="BL22" s="14">
        <f t="shared" si="33"/>
        <v>0</v>
      </c>
      <c r="BM22" s="14">
        <f t="shared" si="34"/>
        <v>0</v>
      </c>
      <c r="BN22" s="29">
        <f t="shared" si="35"/>
        <v>0</v>
      </c>
      <c r="BO22" s="29"/>
      <c r="BP22" s="14"/>
      <c r="BQ22" s="14">
        <f t="shared" si="36"/>
        <v>0</v>
      </c>
      <c r="BR22" s="14">
        <f t="shared" si="37"/>
        <v>0</v>
      </c>
      <c r="BS22" s="29">
        <f t="shared" si="38"/>
        <v>0</v>
      </c>
      <c r="BT22" s="29"/>
      <c r="BU22" s="14"/>
      <c r="BV22" s="14">
        <f t="shared" si="39"/>
        <v>0</v>
      </c>
      <c r="BW22" s="14">
        <f t="shared" si="40"/>
        <v>0</v>
      </c>
      <c r="BX22" s="29">
        <f t="shared" si="41"/>
        <v>0</v>
      </c>
      <c r="BY22" s="29"/>
      <c r="BZ22" s="14"/>
      <c r="CA22" s="14">
        <f t="shared" si="42"/>
        <v>0</v>
      </c>
      <c r="CB22" s="14">
        <f t="shared" si="43"/>
        <v>0</v>
      </c>
      <c r="CC22" s="29">
        <f t="shared" si="44"/>
        <v>0</v>
      </c>
      <c r="CD22" s="29"/>
      <c r="CE22" s="14"/>
      <c r="CF22" s="14">
        <f t="shared" si="45"/>
        <v>0</v>
      </c>
      <c r="CG22" s="14">
        <f t="shared" si="46"/>
        <v>0</v>
      </c>
      <c r="CH22" s="29">
        <f t="shared" si="47"/>
        <v>0</v>
      </c>
      <c r="CI22" s="29"/>
      <c r="CJ22" s="14"/>
      <c r="CK22" s="14">
        <f t="shared" si="48"/>
        <v>0</v>
      </c>
      <c r="CL22" s="14">
        <f t="shared" si="49"/>
        <v>0</v>
      </c>
      <c r="CM22" s="29">
        <f t="shared" si="50"/>
        <v>0</v>
      </c>
      <c r="CN22" s="29"/>
      <c r="CO22" s="14"/>
      <c r="CP22" s="29">
        <f t="shared" si="51"/>
        <v>0</v>
      </c>
      <c r="CQ22" s="14">
        <f t="shared" si="52"/>
        <v>0</v>
      </c>
      <c r="CR22" s="29">
        <f t="shared" si="53"/>
        <v>0</v>
      </c>
      <c r="CS22" s="29"/>
      <c r="CT22" s="14"/>
      <c r="CU22" s="14">
        <f t="shared" si="54"/>
        <v>0</v>
      </c>
      <c r="CV22" s="14">
        <f t="shared" si="55"/>
        <v>0</v>
      </c>
      <c r="CW22" s="29">
        <f t="shared" si="56"/>
        <v>0</v>
      </c>
      <c r="CX22" s="29"/>
      <c r="CY22" s="14"/>
      <c r="CZ22" s="14">
        <f t="shared" si="57"/>
        <v>0</v>
      </c>
      <c r="DA22" s="14">
        <f t="shared" si="58"/>
        <v>0</v>
      </c>
      <c r="DB22" s="29">
        <f t="shared" si="59"/>
        <v>0</v>
      </c>
      <c r="DC22" s="29"/>
      <c r="DD22" s="14"/>
      <c r="DE22" s="14">
        <f t="shared" si="60"/>
        <v>0</v>
      </c>
      <c r="DF22" s="14">
        <f t="shared" si="61"/>
        <v>0</v>
      </c>
      <c r="DG22" s="29">
        <f t="shared" si="62"/>
        <v>0</v>
      </c>
      <c r="DH22" s="29"/>
      <c r="DI22" s="14"/>
      <c r="DJ22" s="14">
        <f t="shared" si="63"/>
        <v>0</v>
      </c>
      <c r="DK22" s="14">
        <f t="shared" si="64"/>
        <v>0</v>
      </c>
      <c r="DL22" s="29">
        <f t="shared" si="65"/>
        <v>0</v>
      </c>
      <c r="DM22" s="29"/>
      <c r="DN22" s="14"/>
      <c r="DO22" s="14">
        <f t="shared" si="66"/>
        <v>0</v>
      </c>
      <c r="DP22" s="14">
        <f t="shared" si="67"/>
        <v>0</v>
      </c>
      <c r="DQ22" s="29">
        <f t="shared" si="68"/>
        <v>0</v>
      </c>
      <c r="DR22" s="29"/>
      <c r="DS22" s="14"/>
      <c r="DT22" s="14">
        <f t="shared" si="69"/>
        <v>0</v>
      </c>
      <c r="DU22" s="14">
        <f t="shared" si="70"/>
        <v>0</v>
      </c>
      <c r="DV22" s="29">
        <f t="shared" si="71"/>
        <v>0</v>
      </c>
      <c r="DW22" s="29"/>
      <c r="DX22" s="14"/>
      <c r="DY22" s="14">
        <f t="shared" si="72"/>
        <v>0</v>
      </c>
      <c r="DZ22" s="14">
        <f t="shared" si="73"/>
        <v>0</v>
      </c>
      <c r="EA22" s="29">
        <f t="shared" si="74"/>
        <v>0</v>
      </c>
      <c r="EB22" s="29"/>
      <c r="EC22" s="14"/>
      <c r="ED22" s="14">
        <f t="shared" si="75"/>
        <v>0</v>
      </c>
      <c r="EE22" s="14">
        <f t="shared" si="76"/>
        <v>0</v>
      </c>
      <c r="EF22" s="29">
        <f t="shared" si="77"/>
        <v>0</v>
      </c>
      <c r="EG22" s="29"/>
      <c r="EH22" s="14"/>
      <c r="EI22" s="14">
        <f t="shared" si="78"/>
        <v>0</v>
      </c>
      <c r="EJ22" s="14">
        <f t="shared" si="79"/>
        <v>0</v>
      </c>
      <c r="EK22" s="29">
        <f t="shared" si="80"/>
        <v>0</v>
      </c>
      <c r="EL22" s="29"/>
      <c r="EM22" s="14"/>
      <c r="EN22" s="14">
        <f t="shared" si="81"/>
        <v>0</v>
      </c>
      <c r="EO22" s="14">
        <f t="shared" si="82"/>
        <v>0</v>
      </c>
      <c r="EP22" s="29">
        <f t="shared" si="83"/>
        <v>0</v>
      </c>
      <c r="EQ22" s="29"/>
    </row>
    <row r="23" spans="1:147" s="31" customFormat="1" ht="12">
      <c r="A23" s="30">
        <v>43922</v>
      </c>
      <c r="C23" s="15">
        <f>'2004 A '!O23</f>
        <v>0</v>
      </c>
      <c r="D23" s="15">
        <f>'2004 A '!P23</f>
        <v>0</v>
      </c>
      <c r="E23" s="15">
        <f t="shared" si="0"/>
        <v>0</v>
      </c>
      <c r="F23" s="15">
        <f>'2004 A '!R23</f>
        <v>0</v>
      </c>
      <c r="G23" s="29"/>
      <c r="H23" s="14">
        <f t="shared" si="84"/>
        <v>0</v>
      </c>
      <c r="I23" s="14">
        <f t="shared" si="1"/>
        <v>0</v>
      </c>
      <c r="J23" s="29">
        <f t="shared" si="2"/>
        <v>0</v>
      </c>
      <c r="K23" s="29">
        <f t="shared" si="3"/>
        <v>0</v>
      </c>
      <c r="L23" s="29"/>
      <c r="M23" s="14">
        <f t="shared" si="85"/>
        <v>0</v>
      </c>
      <c r="N23" s="14">
        <f t="shared" si="4"/>
        <v>0</v>
      </c>
      <c r="O23" s="14">
        <f t="shared" si="5"/>
        <v>0</v>
      </c>
      <c r="P23" s="29">
        <f t="shared" si="6"/>
        <v>0</v>
      </c>
      <c r="Q23" s="29"/>
      <c r="R23" s="29">
        <f t="shared" si="86"/>
        <v>0</v>
      </c>
      <c r="S23" s="14">
        <f t="shared" si="7"/>
        <v>0</v>
      </c>
      <c r="T23" s="14">
        <f t="shared" si="8"/>
        <v>0</v>
      </c>
      <c r="U23" s="29">
        <f t="shared" si="9"/>
        <v>0</v>
      </c>
      <c r="V23" s="29"/>
      <c r="W23" s="14">
        <f t="shared" si="87"/>
        <v>0</v>
      </c>
      <c r="X23" s="14">
        <f t="shared" si="10"/>
        <v>0</v>
      </c>
      <c r="Y23" s="14">
        <f t="shared" si="11"/>
        <v>0</v>
      </c>
      <c r="Z23" s="29">
        <f t="shared" si="12"/>
        <v>0</v>
      </c>
      <c r="AA23" s="14"/>
      <c r="AB23" s="14">
        <f t="shared" si="88"/>
        <v>0</v>
      </c>
      <c r="AC23" s="14">
        <f t="shared" si="13"/>
        <v>0</v>
      </c>
      <c r="AD23" s="14">
        <f t="shared" si="14"/>
        <v>0</v>
      </c>
      <c r="AE23" s="29">
        <f t="shared" si="15"/>
        <v>0</v>
      </c>
      <c r="AF23" s="29"/>
      <c r="AG23" s="14">
        <f>C23*3.25486/100</f>
        <v>0</v>
      </c>
      <c r="AH23" s="14">
        <f t="shared" si="16"/>
        <v>0</v>
      </c>
      <c r="AI23" s="14">
        <f t="shared" si="17"/>
        <v>0</v>
      </c>
      <c r="AJ23" s="29">
        <f t="shared" si="18"/>
        <v>0</v>
      </c>
      <c r="AK23" s="14"/>
      <c r="AL23" s="14">
        <f>C23*23.78111/100</f>
        <v>0</v>
      </c>
      <c r="AM23" s="14">
        <f t="shared" si="19"/>
        <v>0</v>
      </c>
      <c r="AN23" s="14">
        <f t="shared" si="20"/>
        <v>0</v>
      </c>
      <c r="AO23" s="29">
        <f t="shared" si="21"/>
        <v>0</v>
      </c>
      <c r="AP23" s="29"/>
      <c r="AQ23" s="14">
        <f>C23*0.0004/100</f>
        <v>0</v>
      </c>
      <c r="AR23" s="14">
        <f t="shared" si="22"/>
        <v>0</v>
      </c>
      <c r="AS23" s="14">
        <f t="shared" si="23"/>
        <v>0</v>
      </c>
      <c r="AT23" s="29"/>
      <c r="AU23" s="29"/>
      <c r="AV23" s="14">
        <f>C23*0.13664/100</f>
        <v>0</v>
      </c>
      <c r="AW23" s="14">
        <f t="shared" si="24"/>
        <v>0</v>
      </c>
      <c r="AX23" s="14">
        <f t="shared" si="25"/>
        <v>0</v>
      </c>
      <c r="AY23" s="29">
        <f t="shared" si="26"/>
        <v>0</v>
      </c>
      <c r="AZ23" s="29"/>
      <c r="BA23" s="14">
        <f>C23*0.87875/100</f>
        <v>0</v>
      </c>
      <c r="BB23" s="14">
        <f t="shared" si="27"/>
        <v>0</v>
      </c>
      <c r="BC23" s="14">
        <f t="shared" si="28"/>
        <v>0</v>
      </c>
      <c r="BD23" s="29">
        <f t="shared" si="29"/>
        <v>0</v>
      </c>
      <c r="BE23" s="29"/>
      <c r="BF23" s="14">
        <f>C23*0.56757/100</f>
        <v>0</v>
      </c>
      <c r="BG23" s="14">
        <f t="shared" si="30"/>
        <v>0</v>
      </c>
      <c r="BH23" s="14">
        <f t="shared" si="31"/>
        <v>0</v>
      </c>
      <c r="BI23" s="29">
        <f t="shared" si="32"/>
        <v>0</v>
      </c>
      <c r="BJ23" s="14"/>
      <c r="BK23" s="14">
        <f>C23*2.18514/100</f>
        <v>0</v>
      </c>
      <c r="BL23" s="14">
        <f t="shared" si="33"/>
        <v>0</v>
      </c>
      <c r="BM23" s="14">
        <f t="shared" si="34"/>
        <v>0</v>
      </c>
      <c r="BN23" s="29">
        <f t="shared" si="35"/>
        <v>0</v>
      </c>
      <c r="BO23" s="29"/>
      <c r="BP23" s="14">
        <f>C23*0.13916/100</f>
        <v>0</v>
      </c>
      <c r="BQ23" s="14">
        <f t="shared" si="36"/>
        <v>0</v>
      </c>
      <c r="BR23" s="14">
        <f t="shared" si="37"/>
        <v>0</v>
      </c>
      <c r="BS23" s="29">
        <f t="shared" si="38"/>
        <v>0</v>
      </c>
      <c r="BT23" s="29"/>
      <c r="BU23" s="14">
        <f>C23*0.37665/100</f>
        <v>0</v>
      </c>
      <c r="BV23" s="14">
        <f t="shared" si="39"/>
        <v>0</v>
      </c>
      <c r="BW23" s="14">
        <f t="shared" si="40"/>
        <v>0</v>
      </c>
      <c r="BX23" s="29">
        <f t="shared" si="41"/>
        <v>0</v>
      </c>
      <c r="BY23" s="29"/>
      <c r="BZ23" s="14">
        <f>C23*1.58627/100</f>
        <v>0</v>
      </c>
      <c r="CA23" s="14">
        <f t="shared" si="42"/>
        <v>0</v>
      </c>
      <c r="CB23" s="14">
        <f t="shared" si="43"/>
        <v>0</v>
      </c>
      <c r="CC23" s="29">
        <f t="shared" si="44"/>
        <v>0</v>
      </c>
      <c r="CD23" s="29"/>
      <c r="CE23" s="14">
        <f>C23*0.07178/100</f>
        <v>0</v>
      </c>
      <c r="CF23" s="14">
        <f t="shared" si="45"/>
        <v>0</v>
      </c>
      <c r="CG23" s="14">
        <f t="shared" si="46"/>
        <v>0</v>
      </c>
      <c r="CH23" s="29">
        <f t="shared" si="47"/>
        <v>0</v>
      </c>
      <c r="CI23" s="29"/>
      <c r="CJ23" s="14">
        <f>C23*1.01431/100</f>
        <v>0</v>
      </c>
      <c r="CK23" s="14">
        <f t="shared" si="48"/>
        <v>0</v>
      </c>
      <c r="CL23" s="14">
        <f t="shared" si="49"/>
        <v>0</v>
      </c>
      <c r="CM23" s="29">
        <f t="shared" si="50"/>
        <v>0</v>
      </c>
      <c r="CN23" s="29"/>
      <c r="CO23" s="14">
        <f>C23*0.48536/100</f>
        <v>0</v>
      </c>
      <c r="CP23" s="29">
        <f t="shared" si="51"/>
        <v>0</v>
      </c>
      <c r="CQ23" s="14">
        <f t="shared" si="52"/>
        <v>0</v>
      </c>
      <c r="CR23" s="29">
        <f t="shared" si="53"/>
        <v>0</v>
      </c>
      <c r="CS23" s="29"/>
      <c r="CT23" s="14">
        <f>C23*0.80603/100</f>
        <v>0</v>
      </c>
      <c r="CU23" s="14">
        <f t="shared" si="54"/>
        <v>0</v>
      </c>
      <c r="CV23" s="14">
        <f t="shared" si="55"/>
        <v>0</v>
      </c>
      <c r="CW23" s="29">
        <f t="shared" si="56"/>
        <v>0</v>
      </c>
      <c r="CX23" s="29"/>
      <c r="CY23" s="14">
        <f>C23*2.45163/100</f>
        <v>0</v>
      </c>
      <c r="CZ23" s="14">
        <f t="shared" si="57"/>
        <v>0</v>
      </c>
      <c r="DA23" s="14">
        <f t="shared" si="58"/>
        <v>0</v>
      </c>
      <c r="DB23" s="29">
        <f t="shared" si="59"/>
        <v>0</v>
      </c>
      <c r="DC23" s="29"/>
      <c r="DD23" s="14">
        <f>C23*0.25443/100</f>
        <v>0</v>
      </c>
      <c r="DE23" s="14">
        <f t="shared" si="60"/>
        <v>0</v>
      </c>
      <c r="DF23" s="14">
        <f t="shared" si="61"/>
        <v>0</v>
      </c>
      <c r="DG23" s="29">
        <f t="shared" si="62"/>
        <v>0</v>
      </c>
      <c r="DH23" s="29"/>
      <c r="DI23" s="14">
        <f>C23*0.12856/100</f>
        <v>0</v>
      </c>
      <c r="DJ23" s="14">
        <f t="shared" si="63"/>
        <v>0</v>
      </c>
      <c r="DK23" s="14">
        <f t="shared" si="64"/>
        <v>0</v>
      </c>
      <c r="DL23" s="29">
        <f t="shared" si="65"/>
        <v>0</v>
      </c>
      <c r="DM23" s="29"/>
      <c r="DN23" s="14">
        <f>C23*0.03415/100</f>
        <v>0</v>
      </c>
      <c r="DO23" s="14">
        <f t="shared" si="66"/>
        <v>0</v>
      </c>
      <c r="DP23" s="14">
        <f t="shared" si="67"/>
        <v>0</v>
      </c>
      <c r="DQ23" s="29">
        <f t="shared" si="68"/>
        <v>0</v>
      </c>
      <c r="DR23" s="29"/>
      <c r="DS23" s="14">
        <f>C23*1.11619/100</f>
        <v>0</v>
      </c>
      <c r="DT23" s="14">
        <f t="shared" si="69"/>
        <v>0</v>
      </c>
      <c r="DU23" s="14">
        <f t="shared" si="70"/>
        <v>0</v>
      </c>
      <c r="DV23" s="29">
        <f t="shared" si="71"/>
        <v>0</v>
      </c>
      <c r="DW23" s="29"/>
      <c r="DX23" s="14">
        <f>C23*4.55599/100</f>
        <v>0</v>
      </c>
      <c r="DY23" s="14">
        <f t="shared" si="72"/>
        <v>0</v>
      </c>
      <c r="DZ23" s="14">
        <f t="shared" si="73"/>
        <v>0</v>
      </c>
      <c r="EA23" s="29">
        <f t="shared" si="74"/>
        <v>0</v>
      </c>
      <c r="EB23" s="29"/>
      <c r="EC23" s="14">
        <f>C23*0.07571/100</f>
        <v>0</v>
      </c>
      <c r="ED23" s="14">
        <f t="shared" si="75"/>
        <v>0</v>
      </c>
      <c r="EE23" s="14">
        <f t="shared" si="76"/>
        <v>0</v>
      </c>
      <c r="EF23" s="29">
        <f t="shared" si="77"/>
        <v>0</v>
      </c>
      <c r="EG23" s="29"/>
      <c r="EH23" s="14">
        <f>C23*0.91696/100</f>
        <v>0</v>
      </c>
      <c r="EI23" s="14">
        <f t="shared" si="78"/>
        <v>0</v>
      </c>
      <c r="EJ23" s="14">
        <f t="shared" si="79"/>
        <v>0</v>
      </c>
      <c r="EK23" s="29">
        <f t="shared" si="80"/>
        <v>0</v>
      </c>
      <c r="EL23" s="29"/>
      <c r="EM23" s="14">
        <f>C23*0.38062/100</f>
        <v>0</v>
      </c>
      <c r="EN23" s="14">
        <f t="shared" si="81"/>
        <v>0</v>
      </c>
      <c r="EO23" s="14">
        <f t="shared" si="82"/>
        <v>0</v>
      </c>
      <c r="EP23" s="29">
        <f t="shared" si="83"/>
        <v>0</v>
      </c>
      <c r="EQ23" s="29"/>
    </row>
    <row r="24" spans="1:147" s="31" customFormat="1" ht="12">
      <c r="A24" s="30">
        <v>44105</v>
      </c>
      <c r="C24" s="15"/>
      <c r="D24" s="15">
        <f>'2004 A '!P24</f>
        <v>0</v>
      </c>
      <c r="E24" s="15">
        <f t="shared" si="0"/>
        <v>0</v>
      </c>
      <c r="F24" s="15">
        <f>'2004 A '!R24</f>
        <v>0</v>
      </c>
      <c r="G24" s="29"/>
      <c r="H24" s="14"/>
      <c r="I24" s="14">
        <f t="shared" si="1"/>
        <v>0</v>
      </c>
      <c r="J24" s="29">
        <f t="shared" si="2"/>
        <v>0</v>
      </c>
      <c r="K24" s="29">
        <f t="shared" si="3"/>
        <v>0</v>
      </c>
      <c r="L24" s="29"/>
      <c r="M24" s="14"/>
      <c r="N24" s="14">
        <f t="shared" si="4"/>
        <v>0</v>
      </c>
      <c r="O24" s="14">
        <f t="shared" si="5"/>
        <v>0</v>
      </c>
      <c r="P24" s="29">
        <f t="shared" si="6"/>
        <v>0</v>
      </c>
      <c r="Q24" s="29"/>
      <c r="R24" s="29"/>
      <c r="S24" s="14">
        <f t="shared" si="7"/>
        <v>0</v>
      </c>
      <c r="T24" s="14">
        <f t="shared" si="8"/>
        <v>0</v>
      </c>
      <c r="U24" s="29">
        <f t="shared" si="9"/>
        <v>0</v>
      </c>
      <c r="V24" s="29"/>
      <c r="W24" s="14"/>
      <c r="X24" s="14">
        <f t="shared" si="10"/>
        <v>0</v>
      </c>
      <c r="Y24" s="14">
        <f t="shared" si="11"/>
        <v>0</v>
      </c>
      <c r="Z24" s="29">
        <f t="shared" si="12"/>
        <v>0</v>
      </c>
      <c r="AA24" s="14"/>
      <c r="AB24" s="14"/>
      <c r="AC24" s="14">
        <f t="shared" si="13"/>
        <v>0</v>
      </c>
      <c r="AD24" s="14">
        <f t="shared" si="14"/>
        <v>0</v>
      </c>
      <c r="AE24" s="29">
        <f t="shared" si="15"/>
        <v>0</v>
      </c>
      <c r="AF24" s="29"/>
      <c r="AG24" s="14"/>
      <c r="AH24" s="14">
        <f t="shared" si="16"/>
        <v>0</v>
      </c>
      <c r="AI24" s="14">
        <f t="shared" si="17"/>
        <v>0</v>
      </c>
      <c r="AJ24" s="29">
        <f t="shared" si="18"/>
        <v>0</v>
      </c>
      <c r="AK24" s="14"/>
      <c r="AL24" s="14"/>
      <c r="AM24" s="14">
        <f t="shared" si="19"/>
        <v>0</v>
      </c>
      <c r="AN24" s="14">
        <f t="shared" si="20"/>
        <v>0</v>
      </c>
      <c r="AO24" s="29">
        <f t="shared" si="21"/>
        <v>0</v>
      </c>
      <c r="AP24" s="29"/>
      <c r="AQ24" s="14"/>
      <c r="AR24" s="14">
        <f t="shared" si="22"/>
        <v>0</v>
      </c>
      <c r="AS24" s="14">
        <f t="shared" si="23"/>
        <v>0</v>
      </c>
      <c r="AT24" s="29"/>
      <c r="AU24" s="29"/>
      <c r="AV24" s="14"/>
      <c r="AW24" s="14">
        <f t="shared" si="24"/>
        <v>0</v>
      </c>
      <c r="AX24" s="14">
        <f t="shared" si="25"/>
        <v>0</v>
      </c>
      <c r="AY24" s="29">
        <f t="shared" si="26"/>
        <v>0</v>
      </c>
      <c r="AZ24" s="29"/>
      <c r="BA24" s="14"/>
      <c r="BB24" s="14">
        <f t="shared" si="27"/>
        <v>0</v>
      </c>
      <c r="BC24" s="14">
        <f t="shared" si="28"/>
        <v>0</v>
      </c>
      <c r="BD24" s="29">
        <f t="shared" si="29"/>
        <v>0</v>
      </c>
      <c r="BE24" s="29"/>
      <c r="BF24" s="14"/>
      <c r="BG24" s="14">
        <f t="shared" si="30"/>
        <v>0</v>
      </c>
      <c r="BH24" s="14">
        <f t="shared" si="31"/>
        <v>0</v>
      </c>
      <c r="BI24" s="29">
        <f t="shared" si="32"/>
        <v>0</v>
      </c>
      <c r="BJ24" s="14"/>
      <c r="BK24" s="14"/>
      <c r="BL24" s="14">
        <f t="shared" si="33"/>
        <v>0</v>
      </c>
      <c r="BM24" s="14">
        <f t="shared" si="34"/>
        <v>0</v>
      </c>
      <c r="BN24" s="29">
        <f t="shared" si="35"/>
        <v>0</v>
      </c>
      <c r="BO24" s="29"/>
      <c r="BP24" s="14"/>
      <c r="BQ24" s="14">
        <f t="shared" si="36"/>
        <v>0</v>
      </c>
      <c r="BR24" s="14">
        <f t="shared" si="37"/>
        <v>0</v>
      </c>
      <c r="BS24" s="29">
        <f t="shared" si="38"/>
        <v>0</v>
      </c>
      <c r="BT24" s="29"/>
      <c r="BU24" s="14"/>
      <c r="BV24" s="14">
        <f t="shared" si="39"/>
        <v>0</v>
      </c>
      <c r="BW24" s="14">
        <f t="shared" si="40"/>
        <v>0</v>
      </c>
      <c r="BX24" s="29">
        <f t="shared" si="41"/>
        <v>0</v>
      </c>
      <c r="BY24" s="29"/>
      <c r="BZ24" s="14"/>
      <c r="CA24" s="14">
        <f t="shared" si="42"/>
        <v>0</v>
      </c>
      <c r="CB24" s="14">
        <f t="shared" si="43"/>
        <v>0</v>
      </c>
      <c r="CC24" s="29">
        <f t="shared" si="44"/>
        <v>0</v>
      </c>
      <c r="CD24" s="29"/>
      <c r="CE24" s="14"/>
      <c r="CF24" s="14">
        <f t="shared" si="45"/>
        <v>0</v>
      </c>
      <c r="CG24" s="14">
        <f t="shared" si="46"/>
        <v>0</v>
      </c>
      <c r="CH24" s="29">
        <f t="shared" si="47"/>
        <v>0</v>
      </c>
      <c r="CI24" s="29"/>
      <c r="CJ24" s="14"/>
      <c r="CK24" s="14">
        <f t="shared" si="48"/>
        <v>0</v>
      </c>
      <c r="CL24" s="14">
        <f t="shared" si="49"/>
        <v>0</v>
      </c>
      <c r="CM24" s="29">
        <f t="shared" si="50"/>
        <v>0</v>
      </c>
      <c r="CN24" s="29"/>
      <c r="CO24" s="14"/>
      <c r="CP24" s="29">
        <f t="shared" si="51"/>
        <v>0</v>
      </c>
      <c r="CQ24" s="14">
        <f t="shared" si="52"/>
        <v>0</v>
      </c>
      <c r="CR24" s="29">
        <f t="shared" si="53"/>
        <v>0</v>
      </c>
      <c r="CS24" s="29"/>
      <c r="CT24" s="14"/>
      <c r="CU24" s="14">
        <f t="shared" si="54"/>
        <v>0</v>
      </c>
      <c r="CV24" s="14">
        <f t="shared" si="55"/>
        <v>0</v>
      </c>
      <c r="CW24" s="29">
        <f t="shared" si="56"/>
        <v>0</v>
      </c>
      <c r="CX24" s="29"/>
      <c r="CY24" s="14"/>
      <c r="CZ24" s="14">
        <f t="shared" si="57"/>
        <v>0</v>
      </c>
      <c r="DA24" s="14">
        <f t="shared" si="58"/>
        <v>0</v>
      </c>
      <c r="DB24" s="29">
        <f t="shared" si="59"/>
        <v>0</v>
      </c>
      <c r="DC24" s="29"/>
      <c r="DD24" s="14"/>
      <c r="DE24" s="14">
        <f t="shared" si="60"/>
        <v>0</v>
      </c>
      <c r="DF24" s="14">
        <f t="shared" si="61"/>
        <v>0</v>
      </c>
      <c r="DG24" s="29">
        <f t="shared" si="62"/>
        <v>0</v>
      </c>
      <c r="DH24" s="29"/>
      <c r="DI24" s="14"/>
      <c r="DJ24" s="14">
        <f t="shared" si="63"/>
        <v>0</v>
      </c>
      <c r="DK24" s="14">
        <f t="shared" si="64"/>
        <v>0</v>
      </c>
      <c r="DL24" s="29">
        <f t="shared" si="65"/>
        <v>0</v>
      </c>
      <c r="DM24" s="29"/>
      <c r="DN24" s="14"/>
      <c r="DO24" s="14">
        <f t="shared" si="66"/>
        <v>0</v>
      </c>
      <c r="DP24" s="14">
        <f t="shared" si="67"/>
        <v>0</v>
      </c>
      <c r="DQ24" s="29">
        <f t="shared" si="68"/>
        <v>0</v>
      </c>
      <c r="DR24" s="29"/>
      <c r="DS24" s="14"/>
      <c r="DT24" s="14">
        <f t="shared" si="69"/>
        <v>0</v>
      </c>
      <c r="DU24" s="14">
        <f t="shared" si="70"/>
        <v>0</v>
      </c>
      <c r="DV24" s="29">
        <f t="shared" si="71"/>
        <v>0</v>
      </c>
      <c r="DW24" s="29"/>
      <c r="DX24" s="14"/>
      <c r="DY24" s="14">
        <f t="shared" si="72"/>
        <v>0</v>
      </c>
      <c r="DZ24" s="14">
        <f t="shared" si="73"/>
        <v>0</v>
      </c>
      <c r="EA24" s="29">
        <f t="shared" si="74"/>
        <v>0</v>
      </c>
      <c r="EB24" s="29"/>
      <c r="EC24" s="14"/>
      <c r="ED24" s="14">
        <f t="shared" si="75"/>
        <v>0</v>
      </c>
      <c r="EE24" s="14">
        <f t="shared" si="76"/>
        <v>0</v>
      </c>
      <c r="EF24" s="29">
        <f t="shared" si="77"/>
        <v>0</v>
      </c>
      <c r="EG24" s="29"/>
      <c r="EH24" s="14"/>
      <c r="EI24" s="14">
        <f t="shared" si="78"/>
        <v>0</v>
      </c>
      <c r="EJ24" s="14">
        <f t="shared" si="79"/>
        <v>0</v>
      </c>
      <c r="EK24" s="29">
        <f t="shared" si="80"/>
        <v>0</v>
      </c>
      <c r="EL24" s="29"/>
      <c r="EM24" s="14"/>
      <c r="EN24" s="14">
        <f t="shared" si="81"/>
        <v>0</v>
      </c>
      <c r="EO24" s="14">
        <f t="shared" si="82"/>
        <v>0</v>
      </c>
      <c r="EP24" s="29">
        <f t="shared" si="83"/>
        <v>0</v>
      </c>
      <c r="EQ24" s="29"/>
    </row>
    <row r="25" spans="1:147" s="31" customFormat="1" ht="12">
      <c r="A25" s="30">
        <v>44287</v>
      </c>
      <c r="C25" s="15">
        <f>'2004 A '!O25</f>
        <v>0</v>
      </c>
      <c r="D25" s="15">
        <f>'2004 A '!P25</f>
        <v>0</v>
      </c>
      <c r="E25" s="15">
        <f t="shared" si="0"/>
        <v>0</v>
      </c>
      <c r="F25" s="15">
        <f>'2004 A '!R25</f>
        <v>0</v>
      </c>
      <c r="G25" s="29"/>
      <c r="H25" s="14">
        <f t="shared" si="84"/>
        <v>0</v>
      </c>
      <c r="I25" s="14">
        <f t="shared" si="1"/>
        <v>0</v>
      </c>
      <c r="J25" s="29">
        <f t="shared" si="2"/>
        <v>0</v>
      </c>
      <c r="K25" s="29">
        <f t="shared" si="3"/>
        <v>0</v>
      </c>
      <c r="L25" s="29"/>
      <c r="M25" s="14">
        <f t="shared" si="85"/>
        <v>0</v>
      </c>
      <c r="N25" s="14">
        <f t="shared" si="4"/>
        <v>0</v>
      </c>
      <c r="O25" s="14">
        <f t="shared" si="5"/>
        <v>0</v>
      </c>
      <c r="P25" s="29">
        <f t="shared" si="6"/>
        <v>0</v>
      </c>
      <c r="Q25" s="29"/>
      <c r="R25" s="29">
        <f t="shared" si="86"/>
        <v>0</v>
      </c>
      <c r="S25" s="14">
        <f t="shared" si="7"/>
        <v>0</v>
      </c>
      <c r="T25" s="14">
        <f t="shared" si="8"/>
        <v>0</v>
      </c>
      <c r="U25" s="29">
        <f t="shared" si="9"/>
        <v>0</v>
      </c>
      <c r="V25" s="29"/>
      <c r="W25" s="14">
        <f t="shared" si="87"/>
        <v>0</v>
      </c>
      <c r="X25" s="14">
        <f t="shared" si="10"/>
        <v>0</v>
      </c>
      <c r="Y25" s="14">
        <f t="shared" si="11"/>
        <v>0</v>
      </c>
      <c r="Z25" s="29">
        <f t="shared" si="12"/>
        <v>0</v>
      </c>
      <c r="AA25" s="14"/>
      <c r="AB25" s="14">
        <f t="shared" si="88"/>
        <v>0</v>
      </c>
      <c r="AC25" s="14">
        <f t="shared" si="13"/>
        <v>0</v>
      </c>
      <c r="AD25" s="14">
        <f t="shared" si="14"/>
        <v>0</v>
      </c>
      <c r="AE25" s="29">
        <f t="shared" si="15"/>
        <v>0</v>
      </c>
      <c r="AF25" s="29"/>
      <c r="AG25" s="14">
        <f>C25*3.25486/100</f>
        <v>0</v>
      </c>
      <c r="AH25" s="14">
        <f t="shared" si="16"/>
        <v>0</v>
      </c>
      <c r="AI25" s="14">
        <f t="shared" si="17"/>
        <v>0</v>
      </c>
      <c r="AJ25" s="29">
        <f t="shared" si="18"/>
        <v>0</v>
      </c>
      <c r="AK25" s="14"/>
      <c r="AL25" s="14">
        <f>C25*23.78111/100</f>
        <v>0</v>
      </c>
      <c r="AM25" s="14">
        <f t="shared" si="19"/>
        <v>0</v>
      </c>
      <c r="AN25" s="14">
        <f t="shared" si="20"/>
        <v>0</v>
      </c>
      <c r="AO25" s="29">
        <f t="shared" si="21"/>
        <v>0</v>
      </c>
      <c r="AP25" s="29"/>
      <c r="AQ25" s="14">
        <f>C25*0.0004/100</f>
        <v>0</v>
      </c>
      <c r="AR25" s="14">
        <f t="shared" si="22"/>
        <v>0</v>
      </c>
      <c r="AS25" s="14">
        <f t="shared" si="23"/>
        <v>0</v>
      </c>
      <c r="AT25" s="29"/>
      <c r="AU25" s="29"/>
      <c r="AV25" s="14">
        <f>C25*0.13664/100</f>
        <v>0</v>
      </c>
      <c r="AW25" s="14">
        <f t="shared" si="24"/>
        <v>0</v>
      </c>
      <c r="AX25" s="14">
        <f t="shared" si="25"/>
        <v>0</v>
      </c>
      <c r="AY25" s="29">
        <f t="shared" si="26"/>
        <v>0</v>
      </c>
      <c r="AZ25" s="29"/>
      <c r="BA25" s="14">
        <f>C25*0.87875/100</f>
        <v>0</v>
      </c>
      <c r="BB25" s="14">
        <f t="shared" si="27"/>
        <v>0</v>
      </c>
      <c r="BC25" s="14">
        <f t="shared" si="28"/>
        <v>0</v>
      </c>
      <c r="BD25" s="29">
        <f t="shared" si="29"/>
        <v>0</v>
      </c>
      <c r="BE25" s="29"/>
      <c r="BF25" s="14">
        <f>C25*0.56757/100</f>
        <v>0</v>
      </c>
      <c r="BG25" s="14">
        <f t="shared" si="30"/>
        <v>0</v>
      </c>
      <c r="BH25" s="14">
        <f t="shared" si="31"/>
        <v>0</v>
      </c>
      <c r="BI25" s="29">
        <f t="shared" si="32"/>
        <v>0</v>
      </c>
      <c r="BJ25" s="14"/>
      <c r="BK25" s="14">
        <f>C25*2.18514/100</f>
        <v>0</v>
      </c>
      <c r="BL25" s="14">
        <f t="shared" si="33"/>
        <v>0</v>
      </c>
      <c r="BM25" s="14">
        <f t="shared" si="34"/>
        <v>0</v>
      </c>
      <c r="BN25" s="29">
        <f t="shared" si="35"/>
        <v>0</v>
      </c>
      <c r="BO25" s="29"/>
      <c r="BP25" s="14">
        <f>C25*0.13916/100</f>
        <v>0</v>
      </c>
      <c r="BQ25" s="14">
        <f t="shared" si="36"/>
        <v>0</v>
      </c>
      <c r="BR25" s="14">
        <f t="shared" si="37"/>
        <v>0</v>
      </c>
      <c r="BS25" s="29">
        <f t="shared" si="38"/>
        <v>0</v>
      </c>
      <c r="BT25" s="29"/>
      <c r="BU25" s="14">
        <f>C25*0.37665/100</f>
        <v>0</v>
      </c>
      <c r="BV25" s="14">
        <f t="shared" si="39"/>
        <v>0</v>
      </c>
      <c r="BW25" s="14">
        <f t="shared" si="40"/>
        <v>0</v>
      </c>
      <c r="BX25" s="29">
        <f t="shared" si="41"/>
        <v>0</v>
      </c>
      <c r="BY25" s="29"/>
      <c r="BZ25" s="14">
        <f>C25*1.58627/100</f>
        <v>0</v>
      </c>
      <c r="CA25" s="14">
        <f t="shared" si="42"/>
        <v>0</v>
      </c>
      <c r="CB25" s="14">
        <f t="shared" si="43"/>
        <v>0</v>
      </c>
      <c r="CC25" s="29">
        <f t="shared" si="44"/>
        <v>0</v>
      </c>
      <c r="CD25" s="29"/>
      <c r="CE25" s="14">
        <f>C25*0.07178/100</f>
        <v>0</v>
      </c>
      <c r="CF25" s="14">
        <f t="shared" si="45"/>
        <v>0</v>
      </c>
      <c r="CG25" s="14">
        <f t="shared" si="46"/>
        <v>0</v>
      </c>
      <c r="CH25" s="29">
        <f t="shared" si="47"/>
        <v>0</v>
      </c>
      <c r="CI25" s="29"/>
      <c r="CJ25" s="14">
        <f>C25*1.01431/100</f>
        <v>0</v>
      </c>
      <c r="CK25" s="14">
        <f t="shared" si="48"/>
        <v>0</v>
      </c>
      <c r="CL25" s="14">
        <f t="shared" si="49"/>
        <v>0</v>
      </c>
      <c r="CM25" s="29">
        <f t="shared" si="50"/>
        <v>0</v>
      </c>
      <c r="CN25" s="29"/>
      <c r="CO25" s="14">
        <f>C25*0.48536/100</f>
        <v>0</v>
      </c>
      <c r="CP25" s="29">
        <f t="shared" si="51"/>
        <v>0</v>
      </c>
      <c r="CQ25" s="14">
        <f t="shared" si="52"/>
        <v>0</v>
      </c>
      <c r="CR25" s="29">
        <f t="shared" si="53"/>
        <v>0</v>
      </c>
      <c r="CS25" s="29"/>
      <c r="CT25" s="14">
        <f>C25*0.80603/100</f>
        <v>0</v>
      </c>
      <c r="CU25" s="14">
        <f t="shared" si="54"/>
        <v>0</v>
      </c>
      <c r="CV25" s="14">
        <f t="shared" si="55"/>
        <v>0</v>
      </c>
      <c r="CW25" s="29">
        <f t="shared" si="56"/>
        <v>0</v>
      </c>
      <c r="CX25" s="29"/>
      <c r="CY25" s="14">
        <f>C25*2.45163/100</f>
        <v>0</v>
      </c>
      <c r="CZ25" s="14">
        <f t="shared" si="57"/>
        <v>0</v>
      </c>
      <c r="DA25" s="14">
        <f t="shared" si="58"/>
        <v>0</v>
      </c>
      <c r="DB25" s="29">
        <f t="shared" si="59"/>
        <v>0</v>
      </c>
      <c r="DC25" s="29"/>
      <c r="DD25" s="14">
        <f>C25*0.25443/100</f>
        <v>0</v>
      </c>
      <c r="DE25" s="14">
        <f t="shared" si="60"/>
        <v>0</v>
      </c>
      <c r="DF25" s="14">
        <f t="shared" si="61"/>
        <v>0</v>
      </c>
      <c r="DG25" s="29">
        <f t="shared" si="62"/>
        <v>0</v>
      </c>
      <c r="DH25" s="29"/>
      <c r="DI25" s="14">
        <f>C25*0.12856/100</f>
        <v>0</v>
      </c>
      <c r="DJ25" s="14">
        <f t="shared" si="63"/>
        <v>0</v>
      </c>
      <c r="DK25" s="14">
        <f t="shared" si="64"/>
        <v>0</v>
      </c>
      <c r="DL25" s="29">
        <f t="shared" si="65"/>
        <v>0</v>
      </c>
      <c r="DM25" s="29"/>
      <c r="DN25" s="14">
        <f>C25*0.03415/100</f>
        <v>0</v>
      </c>
      <c r="DO25" s="14">
        <f t="shared" si="66"/>
        <v>0</v>
      </c>
      <c r="DP25" s="14">
        <f t="shared" si="67"/>
        <v>0</v>
      </c>
      <c r="DQ25" s="29">
        <f t="shared" si="68"/>
        <v>0</v>
      </c>
      <c r="DR25" s="29"/>
      <c r="DS25" s="14">
        <f>C25*1.11619/100</f>
        <v>0</v>
      </c>
      <c r="DT25" s="14">
        <f t="shared" si="69"/>
        <v>0</v>
      </c>
      <c r="DU25" s="14">
        <f t="shared" si="70"/>
        <v>0</v>
      </c>
      <c r="DV25" s="29">
        <f t="shared" si="71"/>
        <v>0</v>
      </c>
      <c r="DW25" s="29"/>
      <c r="DX25" s="14">
        <f>C25*4.55599/100</f>
        <v>0</v>
      </c>
      <c r="DY25" s="14">
        <f t="shared" si="72"/>
        <v>0</v>
      </c>
      <c r="DZ25" s="14">
        <f t="shared" si="73"/>
        <v>0</v>
      </c>
      <c r="EA25" s="29">
        <f t="shared" si="74"/>
        <v>0</v>
      </c>
      <c r="EB25" s="29"/>
      <c r="EC25" s="14">
        <f>C25*0.07571/100</f>
        <v>0</v>
      </c>
      <c r="ED25" s="14">
        <f t="shared" si="75"/>
        <v>0</v>
      </c>
      <c r="EE25" s="14">
        <f t="shared" si="76"/>
        <v>0</v>
      </c>
      <c r="EF25" s="29">
        <f t="shared" si="77"/>
        <v>0</v>
      </c>
      <c r="EG25" s="29"/>
      <c r="EH25" s="14">
        <f>C25*0.91696/100</f>
        <v>0</v>
      </c>
      <c r="EI25" s="14">
        <f t="shared" si="78"/>
        <v>0</v>
      </c>
      <c r="EJ25" s="14">
        <f t="shared" si="79"/>
        <v>0</v>
      </c>
      <c r="EK25" s="29">
        <f t="shared" si="80"/>
        <v>0</v>
      </c>
      <c r="EL25" s="29"/>
      <c r="EM25" s="14">
        <f>C25*0.38062/100</f>
        <v>0</v>
      </c>
      <c r="EN25" s="14">
        <f t="shared" si="81"/>
        <v>0</v>
      </c>
      <c r="EO25" s="14">
        <f t="shared" si="82"/>
        <v>0</v>
      </c>
      <c r="EP25" s="29">
        <f t="shared" si="83"/>
        <v>0</v>
      </c>
      <c r="EQ25" s="29"/>
    </row>
    <row r="26" spans="1:147" s="31" customFormat="1" ht="12">
      <c r="A26" s="30">
        <v>44470</v>
      </c>
      <c r="C26" s="15"/>
      <c r="D26" s="15">
        <f>'2004 A '!P26</f>
        <v>0</v>
      </c>
      <c r="E26" s="15">
        <f t="shared" si="0"/>
        <v>0</v>
      </c>
      <c r="F26" s="15">
        <f>'2004 A '!R26</f>
        <v>0</v>
      </c>
      <c r="G26" s="29"/>
      <c r="H26" s="14"/>
      <c r="I26" s="14">
        <f t="shared" si="1"/>
        <v>0</v>
      </c>
      <c r="J26" s="29">
        <f t="shared" si="2"/>
        <v>0</v>
      </c>
      <c r="K26" s="29">
        <f t="shared" si="3"/>
        <v>0</v>
      </c>
      <c r="L26" s="29"/>
      <c r="M26" s="14"/>
      <c r="N26" s="14">
        <f t="shared" si="4"/>
        <v>0</v>
      </c>
      <c r="O26" s="14">
        <f t="shared" si="5"/>
        <v>0</v>
      </c>
      <c r="P26" s="29">
        <f t="shared" si="6"/>
        <v>0</v>
      </c>
      <c r="Q26" s="29"/>
      <c r="R26" s="29"/>
      <c r="S26" s="14">
        <f t="shared" si="7"/>
        <v>0</v>
      </c>
      <c r="T26" s="14">
        <f t="shared" si="8"/>
        <v>0</v>
      </c>
      <c r="U26" s="29">
        <f t="shared" si="9"/>
        <v>0</v>
      </c>
      <c r="V26" s="29"/>
      <c r="W26" s="14"/>
      <c r="X26" s="14">
        <f t="shared" si="10"/>
        <v>0</v>
      </c>
      <c r="Y26" s="14">
        <f t="shared" si="11"/>
        <v>0</v>
      </c>
      <c r="Z26" s="29">
        <f t="shared" si="12"/>
        <v>0</v>
      </c>
      <c r="AA26" s="14"/>
      <c r="AB26" s="14"/>
      <c r="AC26" s="14">
        <f t="shared" si="13"/>
        <v>0</v>
      </c>
      <c r="AD26" s="14">
        <f t="shared" si="14"/>
        <v>0</v>
      </c>
      <c r="AE26" s="29">
        <f t="shared" si="15"/>
        <v>0</v>
      </c>
      <c r="AF26" s="29"/>
      <c r="AG26" s="14"/>
      <c r="AH26" s="14">
        <f t="shared" si="16"/>
        <v>0</v>
      </c>
      <c r="AI26" s="14">
        <f t="shared" si="17"/>
        <v>0</v>
      </c>
      <c r="AJ26" s="29">
        <f t="shared" si="18"/>
        <v>0</v>
      </c>
      <c r="AK26" s="14"/>
      <c r="AL26" s="14"/>
      <c r="AM26" s="14">
        <f t="shared" si="19"/>
        <v>0</v>
      </c>
      <c r="AN26" s="14">
        <f t="shared" si="20"/>
        <v>0</v>
      </c>
      <c r="AO26" s="29">
        <f t="shared" si="21"/>
        <v>0</v>
      </c>
      <c r="AP26" s="29"/>
      <c r="AQ26" s="14"/>
      <c r="AR26" s="14">
        <f t="shared" si="22"/>
        <v>0</v>
      </c>
      <c r="AS26" s="14">
        <f t="shared" si="23"/>
        <v>0</v>
      </c>
      <c r="AT26" s="29"/>
      <c r="AU26" s="29"/>
      <c r="AV26" s="14"/>
      <c r="AW26" s="14">
        <f t="shared" si="24"/>
        <v>0</v>
      </c>
      <c r="AX26" s="14">
        <f t="shared" si="25"/>
        <v>0</v>
      </c>
      <c r="AY26" s="29">
        <f t="shared" si="26"/>
        <v>0</v>
      </c>
      <c r="AZ26" s="29"/>
      <c r="BA26" s="14"/>
      <c r="BB26" s="14">
        <f t="shared" si="27"/>
        <v>0</v>
      </c>
      <c r="BC26" s="14">
        <f t="shared" si="28"/>
        <v>0</v>
      </c>
      <c r="BD26" s="29">
        <f t="shared" si="29"/>
        <v>0</v>
      </c>
      <c r="BE26" s="29"/>
      <c r="BF26" s="14"/>
      <c r="BG26" s="14">
        <f t="shared" si="30"/>
        <v>0</v>
      </c>
      <c r="BH26" s="14">
        <f t="shared" si="31"/>
        <v>0</v>
      </c>
      <c r="BI26" s="29">
        <f t="shared" si="32"/>
        <v>0</v>
      </c>
      <c r="BJ26" s="14"/>
      <c r="BK26" s="14"/>
      <c r="BL26" s="14">
        <f t="shared" si="33"/>
        <v>0</v>
      </c>
      <c r="BM26" s="14">
        <f t="shared" si="34"/>
        <v>0</v>
      </c>
      <c r="BN26" s="29">
        <f t="shared" si="35"/>
        <v>0</v>
      </c>
      <c r="BO26" s="29"/>
      <c r="BP26" s="14"/>
      <c r="BQ26" s="14">
        <f t="shared" si="36"/>
        <v>0</v>
      </c>
      <c r="BR26" s="14">
        <f t="shared" si="37"/>
        <v>0</v>
      </c>
      <c r="BS26" s="29">
        <f t="shared" si="38"/>
        <v>0</v>
      </c>
      <c r="BT26" s="29"/>
      <c r="BU26" s="14"/>
      <c r="BV26" s="14">
        <f t="shared" si="39"/>
        <v>0</v>
      </c>
      <c r="BW26" s="14">
        <f t="shared" si="40"/>
        <v>0</v>
      </c>
      <c r="BX26" s="29">
        <f t="shared" si="41"/>
        <v>0</v>
      </c>
      <c r="BY26" s="29"/>
      <c r="BZ26" s="14"/>
      <c r="CA26" s="14">
        <f t="shared" si="42"/>
        <v>0</v>
      </c>
      <c r="CB26" s="14">
        <f t="shared" si="43"/>
        <v>0</v>
      </c>
      <c r="CC26" s="29">
        <f t="shared" si="44"/>
        <v>0</v>
      </c>
      <c r="CD26" s="29"/>
      <c r="CE26" s="14"/>
      <c r="CF26" s="14">
        <f t="shared" si="45"/>
        <v>0</v>
      </c>
      <c r="CG26" s="14">
        <f t="shared" si="46"/>
        <v>0</v>
      </c>
      <c r="CH26" s="29">
        <f t="shared" si="47"/>
        <v>0</v>
      </c>
      <c r="CI26" s="29"/>
      <c r="CJ26" s="14"/>
      <c r="CK26" s="14">
        <f t="shared" si="48"/>
        <v>0</v>
      </c>
      <c r="CL26" s="14">
        <f t="shared" si="49"/>
        <v>0</v>
      </c>
      <c r="CM26" s="29">
        <f t="shared" si="50"/>
        <v>0</v>
      </c>
      <c r="CN26" s="29"/>
      <c r="CO26" s="14"/>
      <c r="CP26" s="29">
        <f t="shared" si="51"/>
        <v>0</v>
      </c>
      <c r="CQ26" s="14">
        <f t="shared" si="52"/>
        <v>0</v>
      </c>
      <c r="CR26" s="29">
        <f t="shared" si="53"/>
        <v>0</v>
      </c>
      <c r="CS26" s="29"/>
      <c r="CT26" s="14"/>
      <c r="CU26" s="14">
        <f t="shared" si="54"/>
        <v>0</v>
      </c>
      <c r="CV26" s="14">
        <f t="shared" si="55"/>
        <v>0</v>
      </c>
      <c r="CW26" s="29">
        <f t="shared" si="56"/>
        <v>0</v>
      </c>
      <c r="CX26" s="29"/>
      <c r="CY26" s="14"/>
      <c r="CZ26" s="14">
        <f t="shared" si="57"/>
        <v>0</v>
      </c>
      <c r="DA26" s="14">
        <f t="shared" si="58"/>
        <v>0</v>
      </c>
      <c r="DB26" s="29">
        <f t="shared" si="59"/>
        <v>0</v>
      </c>
      <c r="DC26" s="29"/>
      <c r="DD26" s="14"/>
      <c r="DE26" s="14">
        <f t="shared" si="60"/>
        <v>0</v>
      </c>
      <c r="DF26" s="14">
        <f t="shared" si="61"/>
        <v>0</v>
      </c>
      <c r="DG26" s="29">
        <f t="shared" si="62"/>
        <v>0</v>
      </c>
      <c r="DH26" s="29"/>
      <c r="DI26" s="14"/>
      <c r="DJ26" s="14">
        <f t="shared" si="63"/>
        <v>0</v>
      </c>
      <c r="DK26" s="14">
        <f t="shared" si="64"/>
        <v>0</v>
      </c>
      <c r="DL26" s="29">
        <f t="shared" si="65"/>
        <v>0</v>
      </c>
      <c r="DM26" s="29"/>
      <c r="DN26" s="14"/>
      <c r="DO26" s="14">
        <f t="shared" si="66"/>
        <v>0</v>
      </c>
      <c r="DP26" s="14">
        <f t="shared" si="67"/>
        <v>0</v>
      </c>
      <c r="DQ26" s="29">
        <f t="shared" si="68"/>
        <v>0</v>
      </c>
      <c r="DR26" s="29"/>
      <c r="DS26" s="14"/>
      <c r="DT26" s="14">
        <f t="shared" si="69"/>
        <v>0</v>
      </c>
      <c r="DU26" s="14">
        <f t="shared" si="70"/>
        <v>0</v>
      </c>
      <c r="DV26" s="29">
        <f t="shared" si="71"/>
        <v>0</v>
      </c>
      <c r="DW26" s="29"/>
      <c r="DX26" s="14"/>
      <c r="DY26" s="14">
        <f t="shared" si="72"/>
        <v>0</v>
      </c>
      <c r="DZ26" s="14">
        <f t="shared" si="73"/>
        <v>0</v>
      </c>
      <c r="EA26" s="29">
        <f t="shared" si="74"/>
        <v>0</v>
      </c>
      <c r="EB26" s="29"/>
      <c r="EC26" s="14"/>
      <c r="ED26" s="14">
        <f t="shared" si="75"/>
        <v>0</v>
      </c>
      <c r="EE26" s="14">
        <f t="shared" si="76"/>
        <v>0</v>
      </c>
      <c r="EF26" s="29">
        <f t="shared" si="77"/>
        <v>0</v>
      </c>
      <c r="EG26" s="29"/>
      <c r="EH26" s="14"/>
      <c r="EI26" s="14">
        <f t="shared" si="78"/>
        <v>0</v>
      </c>
      <c r="EJ26" s="14">
        <f t="shared" si="79"/>
        <v>0</v>
      </c>
      <c r="EK26" s="29">
        <f t="shared" si="80"/>
        <v>0</v>
      </c>
      <c r="EL26" s="29"/>
      <c r="EM26" s="14"/>
      <c r="EN26" s="14">
        <f t="shared" si="81"/>
        <v>0</v>
      </c>
      <c r="EO26" s="14">
        <f t="shared" si="82"/>
        <v>0</v>
      </c>
      <c r="EP26" s="29">
        <f t="shared" si="83"/>
        <v>0</v>
      </c>
      <c r="EQ26" s="29"/>
    </row>
    <row r="27" spans="1:147" s="31" customFormat="1" ht="12">
      <c r="A27" s="30">
        <v>44652</v>
      </c>
      <c r="C27" s="15">
        <f>'2004 A '!O27</f>
        <v>0</v>
      </c>
      <c r="D27" s="15">
        <f>'2004 A '!P27</f>
        <v>0</v>
      </c>
      <c r="E27" s="15">
        <f t="shared" si="0"/>
        <v>0</v>
      </c>
      <c r="F27" s="15">
        <f>'2004 A '!R27</f>
        <v>0</v>
      </c>
      <c r="G27" s="29"/>
      <c r="H27" s="14">
        <f t="shared" si="84"/>
        <v>0</v>
      </c>
      <c r="I27" s="14">
        <f t="shared" si="1"/>
        <v>0</v>
      </c>
      <c r="J27" s="29">
        <f t="shared" si="2"/>
        <v>0</v>
      </c>
      <c r="K27" s="29">
        <f t="shared" si="3"/>
        <v>0</v>
      </c>
      <c r="L27" s="29"/>
      <c r="M27" s="14">
        <f t="shared" si="85"/>
        <v>0</v>
      </c>
      <c r="N27" s="14">
        <f t="shared" si="4"/>
        <v>0</v>
      </c>
      <c r="O27" s="14">
        <f t="shared" si="5"/>
        <v>0</v>
      </c>
      <c r="P27" s="29">
        <f t="shared" si="6"/>
        <v>0</v>
      </c>
      <c r="Q27" s="29"/>
      <c r="R27" s="29">
        <f t="shared" si="86"/>
        <v>0</v>
      </c>
      <c r="S27" s="14">
        <f t="shared" si="7"/>
        <v>0</v>
      </c>
      <c r="T27" s="14">
        <f t="shared" si="8"/>
        <v>0</v>
      </c>
      <c r="U27" s="29">
        <f t="shared" si="9"/>
        <v>0</v>
      </c>
      <c r="V27" s="29"/>
      <c r="W27" s="14">
        <f t="shared" si="87"/>
        <v>0</v>
      </c>
      <c r="X27" s="14">
        <f t="shared" si="10"/>
        <v>0</v>
      </c>
      <c r="Y27" s="14">
        <f t="shared" si="11"/>
        <v>0</v>
      </c>
      <c r="Z27" s="29">
        <f t="shared" si="12"/>
        <v>0</v>
      </c>
      <c r="AA27" s="14"/>
      <c r="AB27" s="14">
        <f t="shared" si="88"/>
        <v>0</v>
      </c>
      <c r="AC27" s="14">
        <f t="shared" si="13"/>
        <v>0</v>
      </c>
      <c r="AD27" s="14">
        <f t="shared" si="14"/>
        <v>0</v>
      </c>
      <c r="AE27" s="29">
        <f t="shared" si="15"/>
        <v>0</v>
      </c>
      <c r="AF27" s="29"/>
      <c r="AG27" s="14">
        <f>C27*3.25486/100</f>
        <v>0</v>
      </c>
      <c r="AH27" s="14">
        <f t="shared" si="16"/>
        <v>0</v>
      </c>
      <c r="AI27" s="14">
        <f t="shared" si="17"/>
        <v>0</v>
      </c>
      <c r="AJ27" s="29">
        <f t="shared" si="18"/>
        <v>0</v>
      </c>
      <c r="AK27" s="14"/>
      <c r="AL27" s="14">
        <f>C27*23.78111/100</f>
        <v>0</v>
      </c>
      <c r="AM27" s="14">
        <f t="shared" si="19"/>
        <v>0</v>
      </c>
      <c r="AN27" s="14">
        <f t="shared" si="20"/>
        <v>0</v>
      </c>
      <c r="AO27" s="29">
        <f t="shared" si="21"/>
        <v>0</v>
      </c>
      <c r="AP27" s="29"/>
      <c r="AQ27" s="14">
        <f>C27*0.0004/100</f>
        <v>0</v>
      </c>
      <c r="AR27" s="14">
        <f t="shared" si="22"/>
        <v>0</v>
      </c>
      <c r="AS27" s="14">
        <f t="shared" si="23"/>
        <v>0</v>
      </c>
      <c r="AT27" s="29"/>
      <c r="AU27" s="29"/>
      <c r="AV27" s="14">
        <f>C27*0.13664/100</f>
        <v>0</v>
      </c>
      <c r="AW27" s="14">
        <f t="shared" si="24"/>
        <v>0</v>
      </c>
      <c r="AX27" s="14">
        <f t="shared" si="25"/>
        <v>0</v>
      </c>
      <c r="AY27" s="29">
        <f t="shared" si="26"/>
        <v>0</v>
      </c>
      <c r="AZ27" s="29"/>
      <c r="BA27" s="14">
        <f>C27*0.87875/100</f>
        <v>0</v>
      </c>
      <c r="BB27" s="14">
        <f t="shared" si="27"/>
        <v>0</v>
      </c>
      <c r="BC27" s="14">
        <f t="shared" si="28"/>
        <v>0</v>
      </c>
      <c r="BD27" s="29">
        <f t="shared" si="29"/>
        <v>0</v>
      </c>
      <c r="BE27" s="29"/>
      <c r="BF27" s="14">
        <f>C27*0.56757/100</f>
        <v>0</v>
      </c>
      <c r="BG27" s="14">
        <f t="shared" si="30"/>
        <v>0</v>
      </c>
      <c r="BH27" s="14">
        <f t="shared" si="31"/>
        <v>0</v>
      </c>
      <c r="BI27" s="29">
        <f t="shared" si="32"/>
        <v>0</v>
      </c>
      <c r="BJ27" s="14"/>
      <c r="BK27" s="14">
        <f>C27*2.18514/100</f>
        <v>0</v>
      </c>
      <c r="BL27" s="14">
        <f t="shared" si="33"/>
        <v>0</v>
      </c>
      <c r="BM27" s="14">
        <f t="shared" si="34"/>
        <v>0</v>
      </c>
      <c r="BN27" s="29">
        <f t="shared" si="35"/>
        <v>0</v>
      </c>
      <c r="BO27" s="29"/>
      <c r="BP27" s="14">
        <f>C27*0.13916/100</f>
        <v>0</v>
      </c>
      <c r="BQ27" s="14">
        <f t="shared" si="36"/>
        <v>0</v>
      </c>
      <c r="BR27" s="14">
        <f t="shared" si="37"/>
        <v>0</v>
      </c>
      <c r="BS27" s="29">
        <f t="shared" si="38"/>
        <v>0</v>
      </c>
      <c r="BT27" s="29"/>
      <c r="BU27" s="14">
        <f>C27*0.37665/100</f>
        <v>0</v>
      </c>
      <c r="BV27" s="14">
        <f t="shared" si="39"/>
        <v>0</v>
      </c>
      <c r="BW27" s="14">
        <f t="shared" si="40"/>
        <v>0</v>
      </c>
      <c r="BX27" s="29">
        <f t="shared" si="41"/>
        <v>0</v>
      </c>
      <c r="BY27" s="29"/>
      <c r="BZ27" s="14">
        <f>C27*1.58627/100</f>
        <v>0</v>
      </c>
      <c r="CA27" s="14">
        <f t="shared" si="42"/>
        <v>0</v>
      </c>
      <c r="CB27" s="14">
        <f t="shared" si="43"/>
        <v>0</v>
      </c>
      <c r="CC27" s="29">
        <f t="shared" si="44"/>
        <v>0</v>
      </c>
      <c r="CD27" s="29"/>
      <c r="CE27" s="14">
        <f>C27*0.07178/100</f>
        <v>0</v>
      </c>
      <c r="CF27" s="14">
        <f t="shared" si="45"/>
        <v>0</v>
      </c>
      <c r="CG27" s="14">
        <f t="shared" si="46"/>
        <v>0</v>
      </c>
      <c r="CH27" s="29">
        <f t="shared" si="47"/>
        <v>0</v>
      </c>
      <c r="CI27" s="29"/>
      <c r="CJ27" s="14">
        <f>C27*1.01431/100</f>
        <v>0</v>
      </c>
      <c r="CK27" s="14">
        <f t="shared" si="48"/>
        <v>0</v>
      </c>
      <c r="CL27" s="14">
        <f t="shared" si="49"/>
        <v>0</v>
      </c>
      <c r="CM27" s="29">
        <f t="shared" si="50"/>
        <v>0</v>
      </c>
      <c r="CN27" s="29"/>
      <c r="CO27" s="14">
        <f>C27*0.48536/100</f>
        <v>0</v>
      </c>
      <c r="CP27" s="29">
        <f t="shared" si="51"/>
        <v>0</v>
      </c>
      <c r="CQ27" s="14">
        <f t="shared" si="52"/>
        <v>0</v>
      </c>
      <c r="CR27" s="29">
        <f t="shared" si="53"/>
        <v>0</v>
      </c>
      <c r="CS27" s="29"/>
      <c r="CT27" s="14">
        <f>C27*0.80603/100</f>
        <v>0</v>
      </c>
      <c r="CU27" s="14">
        <f t="shared" si="54"/>
        <v>0</v>
      </c>
      <c r="CV27" s="14">
        <f t="shared" si="55"/>
        <v>0</v>
      </c>
      <c r="CW27" s="29">
        <f t="shared" si="56"/>
        <v>0</v>
      </c>
      <c r="CX27" s="29"/>
      <c r="CY27" s="14">
        <f>C27*2.45163/100</f>
        <v>0</v>
      </c>
      <c r="CZ27" s="14">
        <f t="shared" si="57"/>
        <v>0</v>
      </c>
      <c r="DA27" s="14">
        <f t="shared" si="58"/>
        <v>0</v>
      </c>
      <c r="DB27" s="29">
        <f t="shared" si="59"/>
        <v>0</v>
      </c>
      <c r="DC27" s="29"/>
      <c r="DD27" s="14">
        <f>C27*0.25443/100</f>
        <v>0</v>
      </c>
      <c r="DE27" s="14">
        <f t="shared" si="60"/>
        <v>0</v>
      </c>
      <c r="DF27" s="14">
        <f t="shared" si="61"/>
        <v>0</v>
      </c>
      <c r="DG27" s="29">
        <f t="shared" si="62"/>
        <v>0</v>
      </c>
      <c r="DH27" s="29"/>
      <c r="DI27" s="14">
        <f>C27*0.12856/100</f>
        <v>0</v>
      </c>
      <c r="DJ27" s="14">
        <f t="shared" si="63"/>
        <v>0</v>
      </c>
      <c r="DK27" s="14">
        <f t="shared" si="64"/>
        <v>0</v>
      </c>
      <c r="DL27" s="29">
        <f t="shared" si="65"/>
        <v>0</v>
      </c>
      <c r="DM27" s="29"/>
      <c r="DN27" s="14">
        <f>C27*0.03415/100</f>
        <v>0</v>
      </c>
      <c r="DO27" s="14">
        <f t="shared" si="66"/>
        <v>0</v>
      </c>
      <c r="DP27" s="14">
        <f t="shared" si="67"/>
        <v>0</v>
      </c>
      <c r="DQ27" s="29">
        <f t="shared" si="68"/>
        <v>0</v>
      </c>
      <c r="DR27" s="29"/>
      <c r="DS27" s="14">
        <f>C27*1.11619/100</f>
        <v>0</v>
      </c>
      <c r="DT27" s="14">
        <f t="shared" si="69"/>
        <v>0</v>
      </c>
      <c r="DU27" s="14">
        <f t="shared" si="70"/>
        <v>0</v>
      </c>
      <c r="DV27" s="29">
        <f t="shared" si="71"/>
        <v>0</v>
      </c>
      <c r="DW27" s="29"/>
      <c r="DX27" s="14">
        <f>C27*4.55599/100</f>
        <v>0</v>
      </c>
      <c r="DY27" s="14">
        <f t="shared" si="72"/>
        <v>0</v>
      </c>
      <c r="DZ27" s="14">
        <f t="shared" si="73"/>
        <v>0</v>
      </c>
      <c r="EA27" s="29">
        <f t="shared" si="74"/>
        <v>0</v>
      </c>
      <c r="EB27" s="29"/>
      <c r="EC27" s="14">
        <f>C27*0.07571/100</f>
        <v>0</v>
      </c>
      <c r="ED27" s="14">
        <f t="shared" si="75"/>
        <v>0</v>
      </c>
      <c r="EE27" s="14">
        <f t="shared" si="76"/>
        <v>0</v>
      </c>
      <c r="EF27" s="29">
        <f t="shared" si="77"/>
        <v>0</v>
      </c>
      <c r="EG27" s="29"/>
      <c r="EH27" s="14">
        <f>C27*0.91696/100</f>
        <v>0</v>
      </c>
      <c r="EI27" s="14">
        <f t="shared" si="78"/>
        <v>0</v>
      </c>
      <c r="EJ27" s="14">
        <f t="shared" si="79"/>
        <v>0</v>
      </c>
      <c r="EK27" s="29">
        <f t="shared" si="80"/>
        <v>0</v>
      </c>
      <c r="EL27" s="29"/>
      <c r="EM27" s="14">
        <f>C27*0.38062/100</f>
        <v>0</v>
      </c>
      <c r="EN27" s="14">
        <f t="shared" si="81"/>
        <v>0</v>
      </c>
      <c r="EO27" s="14">
        <f t="shared" si="82"/>
        <v>0</v>
      </c>
      <c r="EP27" s="29">
        <f t="shared" si="83"/>
        <v>0</v>
      </c>
      <c r="EQ27" s="29"/>
    </row>
    <row r="28" spans="1:147" s="31" customFormat="1" ht="12">
      <c r="A28" s="30">
        <v>44835</v>
      </c>
      <c r="C28" s="15"/>
      <c r="D28" s="15">
        <f>'2004 A '!P28</f>
        <v>0</v>
      </c>
      <c r="E28" s="15">
        <f t="shared" si="0"/>
        <v>0</v>
      </c>
      <c r="F28" s="15">
        <f>'2004 A '!R28</f>
        <v>0</v>
      </c>
      <c r="G28" s="29"/>
      <c r="H28" s="14"/>
      <c r="I28" s="14">
        <f t="shared" si="1"/>
        <v>0</v>
      </c>
      <c r="J28" s="29">
        <f t="shared" si="2"/>
        <v>0</v>
      </c>
      <c r="K28" s="29">
        <f t="shared" si="3"/>
        <v>0</v>
      </c>
      <c r="L28" s="29"/>
      <c r="M28" s="14"/>
      <c r="N28" s="14">
        <f t="shared" si="4"/>
        <v>0</v>
      </c>
      <c r="O28" s="14">
        <f t="shared" si="5"/>
        <v>0</v>
      </c>
      <c r="P28" s="29">
        <f t="shared" si="6"/>
        <v>0</v>
      </c>
      <c r="Q28" s="29"/>
      <c r="R28" s="29"/>
      <c r="S28" s="14">
        <f t="shared" si="7"/>
        <v>0</v>
      </c>
      <c r="T28" s="14">
        <f t="shared" si="8"/>
        <v>0</v>
      </c>
      <c r="U28" s="29">
        <f t="shared" si="9"/>
        <v>0</v>
      </c>
      <c r="V28" s="29"/>
      <c r="W28" s="14"/>
      <c r="X28" s="14">
        <f t="shared" si="10"/>
        <v>0</v>
      </c>
      <c r="Y28" s="14">
        <f t="shared" si="11"/>
        <v>0</v>
      </c>
      <c r="Z28" s="29">
        <f t="shared" si="12"/>
        <v>0</v>
      </c>
      <c r="AA28" s="14"/>
      <c r="AB28" s="14"/>
      <c r="AC28" s="14">
        <f t="shared" si="13"/>
        <v>0</v>
      </c>
      <c r="AD28" s="14">
        <f t="shared" si="14"/>
        <v>0</v>
      </c>
      <c r="AE28" s="29">
        <f t="shared" si="15"/>
        <v>0</v>
      </c>
      <c r="AF28" s="29"/>
      <c r="AG28" s="14"/>
      <c r="AH28" s="14">
        <f t="shared" si="16"/>
        <v>0</v>
      </c>
      <c r="AI28" s="14">
        <f t="shared" si="17"/>
        <v>0</v>
      </c>
      <c r="AJ28" s="29">
        <f t="shared" si="18"/>
        <v>0</v>
      </c>
      <c r="AK28" s="14"/>
      <c r="AL28" s="14"/>
      <c r="AM28" s="14">
        <f t="shared" si="19"/>
        <v>0</v>
      </c>
      <c r="AN28" s="14">
        <f t="shared" si="20"/>
        <v>0</v>
      </c>
      <c r="AO28" s="29">
        <f t="shared" si="21"/>
        <v>0</v>
      </c>
      <c r="AP28" s="29"/>
      <c r="AQ28" s="14"/>
      <c r="AR28" s="14">
        <f t="shared" si="22"/>
        <v>0</v>
      </c>
      <c r="AS28" s="14">
        <f t="shared" si="23"/>
        <v>0</v>
      </c>
      <c r="AT28" s="29"/>
      <c r="AU28" s="29"/>
      <c r="AV28" s="14"/>
      <c r="AW28" s="14">
        <f t="shared" si="24"/>
        <v>0</v>
      </c>
      <c r="AX28" s="14">
        <f t="shared" si="25"/>
        <v>0</v>
      </c>
      <c r="AY28" s="29">
        <f t="shared" si="26"/>
        <v>0</v>
      </c>
      <c r="AZ28" s="29"/>
      <c r="BA28" s="14"/>
      <c r="BB28" s="14">
        <f t="shared" si="27"/>
        <v>0</v>
      </c>
      <c r="BC28" s="14">
        <f t="shared" si="28"/>
        <v>0</v>
      </c>
      <c r="BD28" s="29">
        <f t="shared" si="29"/>
        <v>0</v>
      </c>
      <c r="BE28" s="29"/>
      <c r="BF28" s="14"/>
      <c r="BG28" s="14">
        <f t="shared" si="30"/>
        <v>0</v>
      </c>
      <c r="BH28" s="14">
        <f t="shared" si="31"/>
        <v>0</v>
      </c>
      <c r="BI28" s="29">
        <f t="shared" si="32"/>
        <v>0</v>
      </c>
      <c r="BJ28" s="14"/>
      <c r="BK28" s="14"/>
      <c r="BL28" s="14">
        <f t="shared" si="33"/>
        <v>0</v>
      </c>
      <c r="BM28" s="14">
        <f t="shared" si="34"/>
        <v>0</v>
      </c>
      <c r="BN28" s="29">
        <f t="shared" si="35"/>
        <v>0</v>
      </c>
      <c r="BO28" s="29"/>
      <c r="BP28" s="14"/>
      <c r="BQ28" s="14">
        <f t="shared" si="36"/>
        <v>0</v>
      </c>
      <c r="BR28" s="14">
        <f t="shared" si="37"/>
        <v>0</v>
      </c>
      <c r="BS28" s="29">
        <f t="shared" si="38"/>
        <v>0</v>
      </c>
      <c r="BT28" s="29"/>
      <c r="BU28" s="14"/>
      <c r="BV28" s="14">
        <f t="shared" si="39"/>
        <v>0</v>
      </c>
      <c r="BW28" s="14">
        <f t="shared" si="40"/>
        <v>0</v>
      </c>
      <c r="BX28" s="29">
        <f t="shared" si="41"/>
        <v>0</v>
      </c>
      <c r="BY28" s="29"/>
      <c r="BZ28" s="14"/>
      <c r="CA28" s="14">
        <f t="shared" si="42"/>
        <v>0</v>
      </c>
      <c r="CB28" s="14">
        <f t="shared" si="43"/>
        <v>0</v>
      </c>
      <c r="CC28" s="29">
        <f t="shared" si="44"/>
        <v>0</v>
      </c>
      <c r="CD28" s="29"/>
      <c r="CE28" s="14"/>
      <c r="CF28" s="14">
        <f t="shared" si="45"/>
        <v>0</v>
      </c>
      <c r="CG28" s="14">
        <f t="shared" si="46"/>
        <v>0</v>
      </c>
      <c r="CH28" s="29">
        <f t="shared" si="47"/>
        <v>0</v>
      </c>
      <c r="CI28" s="29"/>
      <c r="CJ28" s="14"/>
      <c r="CK28" s="14">
        <f t="shared" si="48"/>
        <v>0</v>
      </c>
      <c r="CL28" s="14">
        <f t="shared" si="49"/>
        <v>0</v>
      </c>
      <c r="CM28" s="29">
        <f t="shared" si="50"/>
        <v>0</v>
      </c>
      <c r="CN28" s="29"/>
      <c r="CO28" s="14"/>
      <c r="CP28" s="29">
        <f t="shared" si="51"/>
        <v>0</v>
      </c>
      <c r="CQ28" s="14">
        <f t="shared" si="52"/>
        <v>0</v>
      </c>
      <c r="CR28" s="29">
        <f t="shared" si="53"/>
        <v>0</v>
      </c>
      <c r="CS28" s="29"/>
      <c r="CT28" s="14"/>
      <c r="CU28" s="14">
        <f t="shared" si="54"/>
        <v>0</v>
      </c>
      <c r="CV28" s="14">
        <f t="shared" si="55"/>
        <v>0</v>
      </c>
      <c r="CW28" s="29">
        <f t="shared" si="56"/>
        <v>0</v>
      </c>
      <c r="CX28" s="29"/>
      <c r="CY28" s="14"/>
      <c r="CZ28" s="14">
        <f t="shared" si="57"/>
        <v>0</v>
      </c>
      <c r="DA28" s="14">
        <f t="shared" si="58"/>
        <v>0</v>
      </c>
      <c r="DB28" s="29">
        <f t="shared" si="59"/>
        <v>0</v>
      </c>
      <c r="DC28" s="29"/>
      <c r="DD28" s="14"/>
      <c r="DE28" s="14">
        <f t="shared" si="60"/>
        <v>0</v>
      </c>
      <c r="DF28" s="14">
        <f t="shared" si="61"/>
        <v>0</v>
      </c>
      <c r="DG28" s="29">
        <f t="shared" si="62"/>
        <v>0</v>
      </c>
      <c r="DH28" s="29"/>
      <c r="DI28" s="14"/>
      <c r="DJ28" s="14">
        <f t="shared" si="63"/>
        <v>0</v>
      </c>
      <c r="DK28" s="14">
        <f t="shared" si="64"/>
        <v>0</v>
      </c>
      <c r="DL28" s="29">
        <f t="shared" si="65"/>
        <v>0</v>
      </c>
      <c r="DM28" s="29"/>
      <c r="DN28" s="14"/>
      <c r="DO28" s="14">
        <f t="shared" si="66"/>
        <v>0</v>
      </c>
      <c r="DP28" s="14">
        <f t="shared" si="67"/>
        <v>0</v>
      </c>
      <c r="DQ28" s="29">
        <f t="shared" si="68"/>
        <v>0</v>
      </c>
      <c r="DR28" s="29"/>
      <c r="DS28" s="14"/>
      <c r="DT28" s="14">
        <f t="shared" si="69"/>
        <v>0</v>
      </c>
      <c r="DU28" s="14">
        <f t="shared" si="70"/>
        <v>0</v>
      </c>
      <c r="DV28" s="29">
        <f t="shared" si="71"/>
        <v>0</v>
      </c>
      <c r="DW28" s="29"/>
      <c r="DX28" s="14"/>
      <c r="DY28" s="14">
        <f t="shared" si="72"/>
        <v>0</v>
      </c>
      <c r="DZ28" s="14">
        <f t="shared" si="73"/>
        <v>0</v>
      </c>
      <c r="EA28" s="29">
        <f t="shared" si="74"/>
        <v>0</v>
      </c>
      <c r="EB28" s="29"/>
      <c r="EC28" s="14"/>
      <c r="ED28" s="14">
        <f t="shared" si="75"/>
        <v>0</v>
      </c>
      <c r="EE28" s="14">
        <f t="shared" si="76"/>
        <v>0</v>
      </c>
      <c r="EF28" s="29">
        <f t="shared" si="77"/>
        <v>0</v>
      </c>
      <c r="EG28" s="29"/>
      <c r="EH28" s="14"/>
      <c r="EI28" s="14">
        <f t="shared" si="78"/>
        <v>0</v>
      </c>
      <c r="EJ28" s="14">
        <f t="shared" si="79"/>
        <v>0</v>
      </c>
      <c r="EK28" s="29">
        <f t="shared" si="80"/>
        <v>0</v>
      </c>
      <c r="EL28" s="29"/>
      <c r="EM28" s="14"/>
      <c r="EN28" s="14">
        <f t="shared" si="81"/>
        <v>0</v>
      </c>
      <c r="EO28" s="14">
        <f t="shared" si="82"/>
        <v>0</v>
      </c>
      <c r="EP28" s="29">
        <f t="shared" si="83"/>
        <v>0</v>
      </c>
      <c r="EQ28" s="29"/>
    </row>
    <row r="29" spans="1:147" s="31" customFormat="1" ht="12">
      <c r="A29" s="30">
        <v>45017</v>
      </c>
      <c r="C29" s="15">
        <f>'2004 A '!O29</f>
        <v>0</v>
      </c>
      <c r="D29" s="15">
        <f>'2004 A '!P29</f>
        <v>0</v>
      </c>
      <c r="E29" s="15">
        <f t="shared" si="0"/>
        <v>0</v>
      </c>
      <c r="F29" s="15">
        <f>'2004 A '!R29</f>
        <v>0</v>
      </c>
      <c r="G29" s="29"/>
      <c r="H29" s="14">
        <f t="shared" si="84"/>
        <v>0</v>
      </c>
      <c r="I29" s="14">
        <f t="shared" si="1"/>
        <v>0</v>
      </c>
      <c r="J29" s="29">
        <f t="shared" si="2"/>
        <v>0</v>
      </c>
      <c r="K29" s="29">
        <f t="shared" si="3"/>
        <v>0</v>
      </c>
      <c r="L29" s="29"/>
      <c r="M29" s="14">
        <f t="shared" si="85"/>
        <v>0</v>
      </c>
      <c r="N29" s="14">
        <f t="shared" si="4"/>
        <v>0</v>
      </c>
      <c r="O29" s="14">
        <f t="shared" si="5"/>
        <v>0</v>
      </c>
      <c r="P29" s="29">
        <f t="shared" si="6"/>
        <v>0</v>
      </c>
      <c r="Q29" s="29"/>
      <c r="R29" s="29">
        <f t="shared" si="86"/>
        <v>0</v>
      </c>
      <c r="S29" s="14">
        <f t="shared" si="7"/>
        <v>0</v>
      </c>
      <c r="T29" s="14">
        <f t="shared" si="8"/>
        <v>0</v>
      </c>
      <c r="U29" s="29">
        <f t="shared" si="9"/>
        <v>0</v>
      </c>
      <c r="V29" s="29"/>
      <c r="W29" s="14">
        <f t="shared" si="87"/>
        <v>0</v>
      </c>
      <c r="X29" s="14">
        <f t="shared" si="10"/>
        <v>0</v>
      </c>
      <c r="Y29" s="14">
        <f t="shared" si="11"/>
        <v>0</v>
      </c>
      <c r="Z29" s="29">
        <f t="shared" si="12"/>
        <v>0</v>
      </c>
      <c r="AA29" s="14"/>
      <c r="AB29" s="14">
        <f t="shared" si="88"/>
        <v>0</v>
      </c>
      <c r="AC29" s="14">
        <f t="shared" si="13"/>
        <v>0</v>
      </c>
      <c r="AD29" s="14">
        <f t="shared" si="14"/>
        <v>0</v>
      </c>
      <c r="AE29" s="29">
        <f t="shared" si="15"/>
        <v>0</v>
      </c>
      <c r="AF29" s="29"/>
      <c r="AG29" s="14">
        <f>C29*3.25486/100</f>
        <v>0</v>
      </c>
      <c r="AH29" s="14">
        <f t="shared" si="16"/>
        <v>0</v>
      </c>
      <c r="AI29" s="14">
        <f t="shared" si="17"/>
        <v>0</v>
      </c>
      <c r="AJ29" s="29">
        <f t="shared" si="18"/>
        <v>0</v>
      </c>
      <c r="AK29" s="14"/>
      <c r="AL29" s="14">
        <f>C29*23.78111/100</f>
        <v>0</v>
      </c>
      <c r="AM29" s="14">
        <f t="shared" si="19"/>
        <v>0</v>
      </c>
      <c r="AN29" s="14">
        <f t="shared" si="20"/>
        <v>0</v>
      </c>
      <c r="AO29" s="29">
        <f t="shared" si="21"/>
        <v>0</v>
      </c>
      <c r="AP29" s="29"/>
      <c r="AQ29" s="14">
        <f>C29*0.0004/100</f>
        <v>0</v>
      </c>
      <c r="AR29" s="14">
        <f t="shared" si="22"/>
        <v>0</v>
      </c>
      <c r="AS29" s="14">
        <f t="shared" si="23"/>
        <v>0</v>
      </c>
      <c r="AT29" s="29"/>
      <c r="AU29" s="29"/>
      <c r="AV29" s="14">
        <f>C29*0.13664/100</f>
        <v>0</v>
      </c>
      <c r="AW29" s="14">
        <f t="shared" si="24"/>
        <v>0</v>
      </c>
      <c r="AX29" s="14">
        <f t="shared" si="25"/>
        <v>0</v>
      </c>
      <c r="AY29" s="29">
        <f t="shared" si="26"/>
        <v>0</v>
      </c>
      <c r="AZ29" s="29"/>
      <c r="BA29" s="14">
        <f>C29*0.87875/100</f>
        <v>0</v>
      </c>
      <c r="BB29" s="14">
        <f t="shared" si="27"/>
        <v>0</v>
      </c>
      <c r="BC29" s="14">
        <f t="shared" si="28"/>
        <v>0</v>
      </c>
      <c r="BD29" s="29">
        <f t="shared" si="29"/>
        <v>0</v>
      </c>
      <c r="BE29" s="29"/>
      <c r="BF29" s="14">
        <f>C29*0.56757/100</f>
        <v>0</v>
      </c>
      <c r="BG29" s="14">
        <f t="shared" si="30"/>
        <v>0</v>
      </c>
      <c r="BH29" s="14">
        <f t="shared" si="31"/>
        <v>0</v>
      </c>
      <c r="BI29" s="29">
        <f t="shared" si="32"/>
        <v>0</v>
      </c>
      <c r="BJ29" s="14"/>
      <c r="BK29" s="14">
        <f>C29*2.18514/100</f>
        <v>0</v>
      </c>
      <c r="BL29" s="14">
        <f t="shared" si="33"/>
        <v>0</v>
      </c>
      <c r="BM29" s="14">
        <f t="shared" si="34"/>
        <v>0</v>
      </c>
      <c r="BN29" s="29">
        <f t="shared" si="35"/>
        <v>0</v>
      </c>
      <c r="BO29" s="29"/>
      <c r="BP29" s="14">
        <f>C29*0.13916/100</f>
        <v>0</v>
      </c>
      <c r="BQ29" s="14">
        <f t="shared" si="36"/>
        <v>0</v>
      </c>
      <c r="BR29" s="14">
        <f t="shared" si="37"/>
        <v>0</v>
      </c>
      <c r="BS29" s="29">
        <f t="shared" si="38"/>
        <v>0</v>
      </c>
      <c r="BT29" s="29"/>
      <c r="BU29" s="14">
        <f>C29*0.37665/100</f>
        <v>0</v>
      </c>
      <c r="BV29" s="14">
        <f t="shared" si="39"/>
        <v>0</v>
      </c>
      <c r="BW29" s="14">
        <f t="shared" si="40"/>
        <v>0</v>
      </c>
      <c r="BX29" s="29">
        <f t="shared" si="41"/>
        <v>0</v>
      </c>
      <c r="BY29" s="29"/>
      <c r="BZ29" s="14">
        <f>C29*1.58627/100</f>
        <v>0</v>
      </c>
      <c r="CA29" s="14">
        <f t="shared" si="42"/>
        <v>0</v>
      </c>
      <c r="CB29" s="14">
        <f t="shared" si="43"/>
        <v>0</v>
      </c>
      <c r="CC29" s="29">
        <f t="shared" si="44"/>
        <v>0</v>
      </c>
      <c r="CD29" s="29"/>
      <c r="CE29" s="14">
        <f>C29*0.07178/100</f>
        <v>0</v>
      </c>
      <c r="CF29" s="14">
        <f t="shared" si="45"/>
        <v>0</v>
      </c>
      <c r="CG29" s="14">
        <f t="shared" si="46"/>
        <v>0</v>
      </c>
      <c r="CH29" s="29">
        <f t="shared" si="47"/>
        <v>0</v>
      </c>
      <c r="CI29" s="29"/>
      <c r="CJ29" s="14">
        <f>C29*1.01431/100</f>
        <v>0</v>
      </c>
      <c r="CK29" s="14">
        <f t="shared" si="48"/>
        <v>0</v>
      </c>
      <c r="CL29" s="14">
        <f t="shared" si="49"/>
        <v>0</v>
      </c>
      <c r="CM29" s="29">
        <f t="shared" si="50"/>
        <v>0</v>
      </c>
      <c r="CN29" s="29"/>
      <c r="CO29" s="14">
        <f>C29*0.48536/100</f>
        <v>0</v>
      </c>
      <c r="CP29" s="29">
        <f t="shared" si="51"/>
        <v>0</v>
      </c>
      <c r="CQ29" s="14">
        <f t="shared" si="52"/>
        <v>0</v>
      </c>
      <c r="CR29" s="29">
        <f t="shared" si="53"/>
        <v>0</v>
      </c>
      <c r="CS29" s="29"/>
      <c r="CT29" s="14">
        <f>C29*0.80603/100</f>
        <v>0</v>
      </c>
      <c r="CU29" s="14">
        <f t="shared" si="54"/>
        <v>0</v>
      </c>
      <c r="CV29" s="14">
        <f t="shared" si="55"/>
        <v>0</v>
      </c>
      <c r="CW29" s="29">
        <f t="shared" si="56"/>
        <v>0</v>
      </c>
      <c r="CX29" s="29"/>
      <c r="CY29" s="14">
        <f>C29*2.45163/100</f>
        <v>0</v>
      </c>
      <c r="CZ29" s="14">
        <f t="shared" si="57"/>
        <v>0</v>
      </c>
      <c r="DA29" s="14">
        <f t="shared" si="58"/>
        <v>0</v>
      </c>
      <c r="DB29" s="29">
        <f t="shared" si="59"/>
        <v>0</v>
      </c>
      <c r="DC29" s="29"/>
      <c r="DD29" s="14">
        <f>C29*0.25443/100</f>
        <v>0</v>
      </c>
      <c r="DE29" s="14">
        <f t="shared" si="60"/>
        <v>0</v>
      </c>
      <c r="DF29" s="14">
        <f t="shared" si="61"/>
        <v>0</v>
      </c>
      <c r="DG29" s="29">
        <f t="shared" si="62"/>
        <v>0</v>
      </c>
      <c r="DH29" s="29"/>
      <c r="DI29" s="14">
        <f>C29*0.12856/100</f>
        <v>0</v>
      </c>
      <c r="DJ29" s="14">
        <f t="shared" si="63"/>
        <v>0</v>
      </c>
      <c r="DK29" s="14">
        <f t="shared" si="64"/>
        <v>0</v>
      </c>
      <c r="DL29" s="29">
        <f t="shared" si="65"/>
        <v>0</v>
      </c>
      <c r="DM29" s="29"/>
      <c r="DN29" s="14">
        <f>C29*0.03415/100</f>
        <v>0</v>
      </c>
      <c r="DO29" s="14">
        <f t="shared" si="66"/>
        <v>0</v>
      </c>
      <c r="DP29" s="14">
        <f t="shared" si="67"/>
        <v>0</v>
      </c>
      <c r="DQ29" s="29">
        <f t="shared" si="68"/>
        <v>0</v>
      </c>
      <c r="DR29" s="29"/>
      <c r="DS29" s="14">
        <f>C29*1.11619/100</f>
        <v>0</v>
      </c>
      <c r="DT29" s="14">
        <f t="shared" si="69"/>
        <v>0</v>
      </c>
      <c r="DU29" s="14">
        <f t="shared" si="70"/>
        <v>0</v>
      </c>
      <c r="DV29" s="29">
        <f t="shared" si="71"/>
        <v>0</v>
      </c>
      <c r="DW29" s="29"/>
      <c r="DX29" s="14">
        <f>C29*4.55599/100</f>
        <v>0</v>
      </c>
      <c r="DY29" s="14">
        <f t="shared" si="72"/>
        <v>0</v>
      </c>
      <c r="DZ29" s="14">
        <f t="shared" si="73"/>
        <v>0</v>
      </c>
      <c r="EA29" s="29">
        <f t="shared" si="74"/>
        <v>0</v>
      </c>
      <c r="EB29" s="29"/>
      <c r="EC29" s="14">
        <f>C29*0.07571/100</f>
        <v>0</v>
      </c>
      <c r="ED29" s="14">
        <f t="shared" si="75"/>
        <v>0</v>
      </c>
      <c r="EE29" s="14">
        <f t="shared" si="76"/>
        <v>0</v>
      </c>
      <c r="EF29" s="29">
        <f t="shared" si="77"/>
        <v>0</v>
      </c>
      <c r="EG29" s="29"/>
      <c r="EH29" s="14">
        <f>C29*0.91696/100</f>
        <v>0</v>
      </c>
      <c r="EI29" s="14">
        <f t="shared" si="78"/>
        <v>0</v>
      </c>
      <c r="EJ29" s="14">
        <f t="shared" si="79"/>
        <v>0</v>
      </c>
      <c r="EK29" s="29">
        <f t="shared" si="80"/>
        <v>0</v>
      </c>
      <c r="EL29" s="29"/>
      <c r="EM29" s="14">
        <f>C29*0.38062/100</f>
        <v>0</v>
      </c>
      <c r="EN29" s="14">
        <f t="shared" si="81"/>
        <v>0</v>
      </c>
      <c r="EO29" s="14">
        <f t="shared" si="82"/>
        <v>0</v>
      </c>
      <c r="EP29" s="29">
        <f t="shared" si="83"/>
        <v>0</v>
      </c>
      <c r="EQ29" s="29"/>
    </row>
    <row r="30" spans="1:147" s="31" customFormat="1" ht="12">
      <c r="A30" s="30">
        <v>45200</v>
      </c>
      <c r="C30" s="15"/>
      <c r="D30" s="15">
        <f>'2004 A '!P30</f>
        <v>0</v>
      </c>
      <c r="E30" s="15">
        <f t="shared" si="0"/>
        <v>0</v>
      </c>
      <c r="F30" s="15">
        <f>'2004 A '!R30</f>
        <v>0</v>
      </c>
      <c r="G30" s="29"/>
      <c r="H30" s="14"/>
      <c r="I30" s="14">
        <f t="shared" si="1"/>
        <v>0</v>
      </c>
      <c r="J30" s="29">
        <f t="shared" si="2"/>
        <v>0</v>
      </c>
      <c r="K30" s="29">
        <f t="shared" si="3"/>
        <v>0</v>
      </c>
      <c r="L30" s="29"/>
      <c r="M30" s="14"/>
      <c r="N30" s="14">
        <f t="shared" si="4"/>
        <v>0</v>
      </c>
      <c r="O30" s="14">
        <f t="shared" si="5"/>
        <v>0</v>
      </c>
      <c r="P30" s="29">
        <f t="shared" si="6"/>
        <v>0</v>
      </c>
      <c r="Q30" s="29"/>
      <c r="R30" s="29"/>
      <c r="S30" s="14">
        <f t="shared" si="7"/>
        <v>0</v>
      </c>
      <c r="T30" s="14">
        <f t="shared" si="8"/>
        <v>0</v>
      </c>
      <c r="U30" s="29">
        <f t="shared" si="9"/>
        <v>0</v>
      </c>
      <c r="V30" s="29"/>
      <c r="W30" s="14"/>
      <c r="X30" s="14">
        <f t="shared" si="10"/>
        <v>0</v>
      </c>
      <c r="Y30" s="14">
        <f t="shared" si="11"/>
        <v>0</v>
      </c>
      <c r="Z30" s="29">
        <f t="shared" si="12"/>
        <v>0</v>
      </c>
      <c r="AA30" s="14"/>
      <c r="AB30" s="14"/>
      <c r="AC30" s="14">
        <f t="shared" si="13"/>
        <v>0</v>
      </c>
      <c r="AD30" s="14">
        <f t="shared" si="14"/>
        <v>0</v>
      </c>
      <c r="AE30" s="29">
        <f t="shared" si="15"/>
        <v>0</v>
      </c>
      <c r="AF30" s="29"/>
      <c r="AG30" s="14"/>
      <c r="AH30" s="14">
        <f t="shared" si="16"/>
        <v>0</v>
      </c>
      <c r="AI30" s="14">
        <f t="shared" si="17"/>
        <v>0</v>
      </c>
      <c r="AJ30" s="29">
        <f t="shared" si="18"/>
        <v>0</v>
      </c>
      <c r="AK30" s="14"/>
      <c r="AL30" s="14"/>
      <c r="AM30" s="14">
        <f t="shared" si="19"/>
        <v>0</v>
      </c>
      <c r="AN30" s="14">
        <f t="shared" si="20"/>
        <v>0</v>
      </c>
      <c r="AO30" s="29">
        <f t="shared" si="21"/>
        <v>0</v>
      </c>
      <c r="AP30" s="29"/>
      <c r="AQ30" s="14"/>
      <c r="AR30" s="14">
        <f t="shared" si="22"/>
        <v>0</v>
      </c>
      <c r="AS30" s="14">
        <f t="shared" si="23"/>
        <v>0</v>
      </c>
      <c r="AT30" s="29"/>
      <c r="AU30" s="29"/>
      <c r="AV30" s="14"/>
      <c r="AW30" s="14">
        <f t="shared" si="24"/>
        <v>0</v>
      </c>
      <c r="AX30" s="14">
        <f t="shared" si="25"/>
        <v>0</v>
      </c>
      <c r="AY30" s="29">
        <f t="shared" si="26"/>
        <v>0</v>
      </c>
      <c r="AZ30" s="29"/>
      <c r="BA30" s="14"/>
      <c r="BB30" s="14">
        <f t="shared" si="27"/>
        <v>0</v>
      </c>
      <c r="BC30" s="14">
        <f t="shared" si="28"/>
        <v>0</v>
      </c>
      <c r="BD30" s="29">
        <f t="shared" si="29"/>
        <v>0</v>
      </c>
      <c r="BE30" s="29"/>
      <c r="BF30" s="14"/>
      <c r="BG30" s="14">
        <f t="shared" si="30"/>
        <v>0</v>
      </c>
      <c r="BH30" s="14">
        <f t="shared" si="31"/>
        <v>0</v>
      </c>
      <c r="BI30" s="29">
        <f t="shared" si="32"/>
        <v>0</v>
      </c>
      <c r="BJ30" s="14"/>
      <c r="BK30" s="14"/>
      <c r="BL30" s="14">
        <f t="shared" si="33"/>
        <v>0</v>
      </c>
      <c r="BM30" s="14">
        <f t="shared" si="34"/>
        <v>0</v>
      </c>
      <c r="BN30" s="29">
        <f t="shared" si="35"/>
        <v>0</v>
      </c>
      <c r="BO30" s="29"/>
      <c r="BP30" s="14"/>
      <c r="BQ30" s="14">
        <f t="shared" si="36"/>
        <v>0</v>
      </c>
      <c r="BR30" s="14">
        <f t="shared" si="37"/>
        <v>0</v>
      </c>
      <c r="BS30" s="29">
        <f t="shared" si="38"/>
        <v>0</v>
      </c>
      <c r="BT30" s="29"/>
      <c r="BU30" s="14"/>
      <c r="BV30" s="14">
        <f t="shared" si="39"/>
        <v>0</v>
      </c>
      <c r="BW30" s="14">
        <f t="shared" si="40"/>
        <v>0</v>
      </c>
      <c r="BX30" s="29">
        <f t="shared" si="41"/>
        <v>0</v>
      </c>
      <c r="BY30" s="29"/>
      <c r="BZ30" s="14"/>
      <c r="CA30" s="14">
        <f t="shared" si="42"/>
        <v>0</v>
      </c>
      <c r="CB30" s="14">
        <f t="shared" si="43"/>
        <v>0</v>
      </c>
      <c r="CC30" s="29">
        <f t="shared" si="44"/>
        <v>0</v>
      </c>
      <c r="CD30" s="29"/>
      <c r="CE30" s="14"/>
      <c r="CF30" s="14">
        <f t="shared" si="45"/>
        <v>0</v>
      </c>
      <c r="CG30" s="14">
        <f t="shared" si="46"/>
        <v>0</v>
      </c>
      <c r="CH30" s="29">
        <f t="shared" si="47"/>
        <v>0</v>
      </c>
      <c r="CI30" s="29"/>
      <c r="CJ30" s="14"/>
      <c r="CK30" s="14">
        <f t="shared" si="48"/>
        <v>0</v>
      </c>
      <c r="CL30" s="14">
        <f t="shared" si="49"/>
        <v>0</v>
      </c>
      <c r="CM30" s="29">
        <f t="shared" si="50"/>
        <v>0</v>
      </c>
      <c r="CN30" s="29"/>
      <c r="CO30" s="14"/>
      <c r="CP30" s="29">
        <f t="shared" si="51"/>
        <v>0</v>
      </c>
      <c r="CQ30" s="14">
        <f t="shared" si="52"/>
        <v>0</v>
      </c>
      <c r="CR30" s="29">
        <f t="shared" si="53"/>
        <v>0</v>
      </c>
      <c r="CS30" s="29"/>
      <c r="CT30" s="14"/>
      <c r="CU30" s="14">
        <f t="shared" si="54"/>
        <v>0</v>
      </c>
      <c r="CV30" s="14">
        <f t="shared" si="55"/>
        <v>0</v>
      </c>
      <c r="CW30" s="29">
        <f t="shared" si="56"/>
        <v>0</v>
      </c>
      <c r="CX30" s="29"/>
      <c r="CY30" s="14"/>
      <c r="CZ30" s="14">
        <f t="shared" si="57"/>
        <v>0</v>
      </c>
      <c r="DA30" s="14">
        <f t="shared" si="58"/>
        <v>0</v>
      </c>
      <c r="DB30" s="29">
        <f t="shared" si="59"/>
        <v>0</v>
      </c>
      <c r="DC30" s="29"/>
      <c r="DD30" s="14"/>
      <c r="DE30" s="14">
        <f t="shared" si="60"/>
        <v>0</v>
      </c>
      <c r="DF30" s="14">
        <f t="shared" si="61"/>
        <v>0</v>
      </c>
      <c r="DG30" s="29">
        <f t="shared" si="62"/>
        <v>0</v>
      </c>
      <c r="DH30" s="29"/>
      <c r="DI30" s="14"/>
      <c r="DJ30" s="14">
        <f t="shared" si="63"/>
        <v>0</v>
      </c>
      <c r="DK30" s="14">
        <f t="shared" si="64"/>
        <v>0</v>
      </c>
      <c r="DL30" s="29">
        <f t="shared" si="65"/>
        <v>0</v>
      </c>
      <c r="DM30" s="29"/>
      <c r="DN30" s="14"/>
      <c r="DO30" s="14">
        <f t="shared" si="66"/>
        <v>0</v>
      </c>
      <c r="DP30" s="14">
        <f t="shared" si="67"/>
        <v>0</v>
      </c>
      <c r="DQ30" s="29">
        <f t="shared" si="68"/>
        <v>0</v>
      </c>
      <c r="DR30" s="29"/>
      <c r="DS30" s="14"/>
      <c r="DT30" s="14">
        <f t="shared" si="69"/>
        <v>0</v>
      </c>
      <c r="DU30" s="14">
        <f t="shared" si="70"/>
        <v>0</v>
      </c>
      <c r="DV30" s="29">
        <f t="shared" si="71"/>
        <v>0</v>
      </c>
      <c r="DW30" s="29"/>
      <c r="DX30" s="14"/>
      <c r="DY30" s="14">
        <f t="shared" si="72"/>
        <v>0</v>
      </c>
      <c r="DZ30" s="14">
        <f t="shared" si="73"/>
        <v>0</v>
      </c>
      <c r="EA30" s="29">
        <f t="shared" si="74"/>
        <v>0</v>
      </c>
      <c r="EB30" s="29"/>
      <c r="EC30" s="14"/>
      <c r="ED30" s="14">
        <f t="shared" si="75"/>
        <v>0</v>
      </c>
      <c r="EE30" s="14">
        <f t="shared" si="76"/>
        <v>0</v>
      </c>
      <c r="EF30" s="29">
        <f t="shared" si="77"/>
        <v>0</v>
      </c>
      <c r="EG30" s="29"/>
      <c r="EH30" s="14"/>
      <c r="EI30" s="14">
        <f t="shared" si="78"/>
        <v>0</v>
      </c>
      <c r="EJ30" s="14">
        <f t="shared" si="79"/>
        <v>0</v>
      </c>
      <c r="EK30" s="29">
        <f t="shared" si="80"/>
        <v>0</v>
      </c>
      <c r="EL30" s="29"/>
      <c r="EM30" s="14"/>
      <c r="EN30" s="14">
        <f t="shared" si="81"/>
        <v>0</v>
      </c>
      <c r="EO30" s="14">
        <f t="shared" si="82"/>
        <v>0</v>
      </c>
      <c r="EP30" s="29">
        <f t="shared" si="83"/>
        <v>0</v>
      </c>
      <c r="EQ30" s="29"/>
    </row>
    <row r="31" spans="1:147" s="31" customFormat="1" ht="12">
      <c r="A31" s="30">
        <v>45383</v>
      </c>
      <c r="C31" s="15">
        <f>'2004 A '!O31</f>
        <v>0</v>
      </c>
      <c r="D31" s="15">
        <f>'2004 A '!P31</f>
        <v>0</v>
      </c>
      <c r="E31" s="15">
        <f t="shared" si="0"/>
        <v>0</v>
      </c>
      <c r="F31" s="15">
        <f>'2004 A '!R31</f>
        <v>0</v>
      </c>
      <c r="G31" s="29"/>
      <c r="H31" s="14">
        <f t="shared" si="84"/>
        <v>0</v>
      </c>
      <c r="I31" s="14">
        <f t="shared" si="1"/>
        <v>0</v>
      </c>
      <c r="J31" s="29">
        <f t="shared" si="2"/>
        <v>0</v>
      </c>
      <c r="K31" s="29">
        <f t="shared" si="3"/>
        <v>0</v>
      </c>
      <c r="L31" s="29"/>
      <c r="M31" s="14">
        <f t="shared" si="85"/>
        <v>0</v>
      </c>
      <c r="N31" s="14">
        <f t="shared" si="4"/>
        <v>0</v>
      </c>
      <c r="O31" s="14">
        <f t="shared" si="5"/>
        <v>0</v>
      </c>
      <c r="P31" s="29">
        <f t="shared" si="6"/>
        <v>0</v>
      </c>
      <c r="Q31" s="29"/>
      <c r="R31" s="29">
        <f t="shared" si="86"/>
        <v>0</v>
      </c>
      <c r="S31" s="14">
        <f t="shared" si="7"/>
        <v>0</v>
      </c>
      <c r="T31" s="14">
        <f t="shared" si="8"/>
        <v>0</v>
      </c>
      <c r="U31" s="29">
        <f t="shared" si="9"/>
        <v>0</v>
      </c>
      <c r="V31" s="29"/>
      <c r="W31" s="14">
        <f t="shared" si="87"/>
        <v>0</v>
      </c>
      <c r="X31" s="14">
        <f t="shared" si="10"/>
        <v>0</v>
      </c>
      <c r="Y31" s="14">
        <f t="shared" si="11"/>
        <v>0</v>
      </c>
      <c r="Z31" s="29">
        <f t="shared" si="12"/>
        <v>0</v>
      </c>
      <c r="AA31" s="14"/>
      <c r="AB31" s="14">
        <f t="shared" si="88"/>
        <v>0</v>
      </c>
      <c r="AC31" s="14">
        <f t="shared" si="13"/>
        <v>0</v>
      </c>
      <c r="AD31" s="14">
        <f t="shared" si="14"/>
        <v>0</v>
      </c>
      <c r="AE31" s="29">
        <f t="shared" si="15"/>
        <v>0</v>
      </c>
      <c r="AF31" s="29"/>
      <c r="AG31" s="14">
        <f>C31*3.25486/100</f>
        <v>0</v>
      </c>
      <c r="AH31" s="14">
        <f t="shared" si="16"/>
        <v>0</v>
      </c>
      <c r="AI31" s="14">
        <f t="shared" si="17"/>
        <v>0</v>
      </c>
      <c r="AJ31" s="29">
        <f t="shared" si="18"/>
        <v>0</v>
      </c>
      <c r="AK31" s="14"/>
      <c r="AL31" s="14">
        <f>C31*23.78111/100</f>
        <v>0</v>
      </c>
      <c r="AM31" s="14">
        <f t="shared" si="19"/>
        <v>0</v>
      </c>
      <c r="AN31" s="14">
        <f t="shared" si="20"/>
        <v>0</v>
      </c>
      <c r="AO31" s="29">
        <f t="shared" si="21"/>
        <v>0</v>
      </c>
      <c r="AP31" s="29"/>
      <c r="AQ31" s="14">
        <f>C31*0.0004/100</f>
        <v>0</v>
      </c>
      <c r="AR31" s="14">
        <f t="shared" si="22"/>
        <v>0</v>
      </c>
      <c r="AS31" s="14">
        <f t="shared" si="23"/>
        <v>0</v>
      </c>
      <c r="AT31" s="29"/>
      <c r="AU31" s="29"/>
      <c r="AV31" s="14">
        <f>C31*0.13664/100</f>
        <v>0</v>
      </c>
      <c r="AW31" s="14">
        <f t="shared" si="24"/>
        <v>0</v>
      </c>
      <c r="AX31" s="14">
        <f t="shared" si="25"/>
        <v>0</v>
      </c>
      <c r="AY31" s="29">
        <f t="shared" si="26"/>
        <v>0</v>
      </c>
      <c r="AZ31" s="29"/>
      <c r="BA31" s="14">
        <f>C31*0.87875/100</f>
        <v>0</v>
      </c>
      <c r="BB31" s="14">
        <f t="shared" si="27"/>
        <v>0</v>
      </c>
      <c r="BC31" s="14">
        <f t="shared" si="28"/>
        <v>0</v>
      </c>
      <c r="BD31" s="29">
        <f t="shared" si="29"/>
        <v>0</v>
      </c>
      <c r="BE31" s="29"/>
      <c r="BF31" s="14">
        <f>C31*0.56757/100</f>
        <v>0</v>
      </c>
      <c r="BG31" s="14">
        <f t="shared" si="30"/>
        <v>0</v>
      </c>
      <c r="BH31" s="14">
        <f t="shared" si="31"/>
        <v>0</v>
      </c>
      <c r="BI31" s="29">
        <f t="shared" si="32"/>
        <v>0</v>
      </c>
      <c r="BJ31" s="14"/>
      <c r="BK31" s="14">
        <f>C31*2.18514/100</f>
        <v>0</v>
      </c>
      <c r="BL31" s="14">
        <f t="shared" si="33"/>
        <v>0</v>
      </c>
      <c r="BM31" s="14">
        <f t="shared" si="34"/>
        <v>0</v>
      </c>
      <c r="BN31" s="29">
        <f t="shared" si="35"/>
        <v>0</v>
      </c>
      <c r="BO31" s="29"/>
      <c r="BP31" s="14">
        <f>C31*0.13916/100</f>
        <v>0</v>
      </c>
      <c r="BQ31" s="14">
        <f t="shared" si="36"/>
        <v>0</v>
      </c>
      <c r="BR31" s="14">
        <f t="shared" si="37"/>
        <v>0</v>
      </c>
      <c r="BS31" s="29">
        <f t="shared" si="38"/>
        <v>0</v>
      </c>
      <c r="BT31" s="29"/>
      <c r="BU31" s="14">
        <f>C31*0.37665/100</f>
        <v>0</v>
      </c>
      <c r="BV31" s="14">
        <f t="shared" si="39"/>
        <v>0</v>
      </c>
      <c r="BW31" s="14">
        <f t="shared" si="40"/>
        <v>0</v>
      </c>
      <c r="BX31" s="29">
        <f t="shared" si="41"/>
        <v>0</v>
      </c>
      <c r="BY31" s="29"/>
      <c r="BZ31" s="14">
        <f>C31*1.58627/100</f>
        <v>0</v>
      </c>
      <c r="CA31" s="14">
        <f t="shared" si="42"/>
        <v>0</v>
      </c>
      <c r="CB31" s="14">
        <f t="shared" si="43"/>
        <v>0</v>
      </c>
      <c r="CC31" s="29">
        <f t="shared" si="44"/>
        <v>0</v>
      </c>
      <c r="CD31" s="29"/>
      <c r="CE31" s="14">
        <f>C31*0.07178/100</f>
        <v>0</v>
      </c>
      <c r="CF31" s="14">
        <f t="shared" si="45"/>
        <v>0</v>
      </c>
      <c r="CG31" s="14">
        <f t="shared" si="46"/>
        <v>0</v>
      </c>
      <c r="CH31" s="29">
        <f t="shared" si="47"/>
        <v>0</v>
      </c>
      <c r="CI31" s="29"/>
      <c r="CJ31" s="14">
        <f>C31*1.01431/100</f>
        <v>0</v>
      </c>
      <c r="CK31" s="14">
        <f t="shared" si="48"/>
        <v>0</v>
      </c>
      <c r="CL31" s="14">
        <f t="shared" si="49"/>
        <v>0</v>
      </c>
      <c r="CM31" s="29">
        <f t="shared" si="50"/>
        <v>0</v>
      </c>
      <c r="CN31" s="29"/>
      <c r="CO31" s="14">
        <f>C31*0.48536/100</f>
        <v>0</v>
      </c>
      <c r="CP31" s="29">
        <f t="shared" si="51"/>
        <v>0</v>
      </c>
      <c r="CQ31" s="14">
        <f t="shared" si="52"/>
        <v>0</v>
      </c>
      <c r="CR31" s="29">
        <f t="shared" si="53"/>
        <v>0</v>
      </c>
      <c r="CS31" s="29"/>
      <c r="CT31" s="14">
        <f>C31*0.80603/100</f>
        <v>0</v>
      </c>
      <c r="CU31" s="14">
        <f t="shared" si="54"/>
        <v>0</v>
      </c>
      <c r="CV31" s="14">
        <f t="shared" si="55"/>
        <v>0</v>
      </c>
      <c r="CW31" s="29">
        <f t="shared" si="56"/>
        <v>0</v>
      </c>
      <c r="CX31" s="29"/>
      <c r="CY31" s="14">
        <f>C31*2.45163/100</f>
        <v>0</v>
      </c>
      <c r="CZ31" s="14">
        <f t="shared" si="57"/>
        <v>0</v>
      </c>
      <c r="DA31" s="14">
        <f t="shared" si="58"/>
        <v>0</v>
      </c>
      <c r="DB31" s="29">
        <f t="shared" si="59"/>
        <v>0</v>
      </c>
      <c r="DC31" s="29"/>
      <c r="DD31" s="14">
        <f>C31*0.25443/100</f>
        <v>0</v>
      </c>
      <c r="DE31" s="14">
        <f t="shared" si="60"/>
        <v>0</v>
      </c>
      <c r="DF31" s="14">
        <f t="shared" si="61"/>
        <v>0</v>
      </c>
      <c r="DG31" s="29">
        <f t="shared" si="62"/>
        <v>0</v>
      </c>
      <c r="DH31" s="29"/>
      <c r="DI31" s="14">
        <f>C31*0.12856/100</f>
        <v>0</v>
      </c>
      <c r="DJ31" s="14">
        <f t="shared" si="63"/>
        <v>0</v>
      </c>
      <c r="DK31" s="14">
        <f t="shared" si="64"/>
        <v>0</v>
      </c>
      <c r="DL31" s="29">
        <f t="shared" si="65"/>
        <v>0</v>
      </c>
      <c r="DM31" s="29"/>
      <c r="DN31" s="14">
        <f>C31*0.03415/100</f>
        <v>0</v>
      </c>
      <c r="DO31" s="14">
        <f t="shared" si="66"/>
        <v>0</v>
      </c>
      <c r="DP31" s="14">
        <f t="shared" si="67"/>
        <v>0</v>
      </c>
      <c r="DQ31" s="29">
        <f t="shared" si="68"/>
        <v>0</v>
      </c>
      <c r="DR31" s="29"/>
      <c r="DS31" s="14">
        <f>C31*1.11619/100</f>
        <v>0</v>
      </c>
      <c r="DT31" s="14">
        <f t="shared" si="69"/>
        <v>0</v>
      </c>
      <c r="DU31" s="14">
        <f t="shared" si="70"/>
        <v>0</v>
      </c>
      <c r="DV31" s="29">
        <f t="shared" si="71"/>
        <v>0</v>
      </c>
      <c r="DW31" s="29"/>
      <c r="DX31" s="14">
        <f>C31*4.55599/100</f>
        <v>0</v>
      </c>
      <c r="DY31" s="14">
        <f t="shared" si="72"/>
        <v>0</v>
      </c>
      <c r="DZ31" s="14">
        <f t="shared" si="73"/>
        <v>0</v>
      </c>
      <c r="EA31" s="29">
        <f t="shared" si="74"/>
        <v>0</v>
      </c>
      <c r="EB31" s="29"/>
      <c r="EC31" s="14">
        <f>C31*0.07571/100</f>
        <v>0</v>
      </c>
      <c r="ED31" s="14">
        <f t="shared" si="75"/>
        <v>0</v>
      </c>
      <c r="EE31" s="14">
        <f t="shared" si="76"/>
        <v>0</v>
      </c>
      <c r="EF31" s="29">
        <f t="shared" si="77"/>
        <v>0</v>
      </c>
      <c r="EG31" s="29"/>
      <c r="EH31" s="14">
        <f>C31*0.91696/100</f>
        <v>0</v>
      </c>
      <c r="EI31" s="14">
        <f t="shared" si="78"/>
        <v>0</v>
      </c>
      <c r="EJ31" s="14">
        <f t="shared" si="79"/>
        <v>0</v>
      </c>
      <c r="EK31" s="29">
        <f t="shared" si="80"/>
        <v>0</v>
      </c>
      <c r="EL31" s="29"/>
      <c r="EM31" s="14">
        <f>C31*0.38062/100</f>
        <v>0</v>
      </c>
      <c r="EN31" s="14">
        <f t="shared" si="81"/>
        <v>0</v>
      </c>
      <c r="EO31" s="14">
        <f t="shared" si="82"/>
        <v>0</v>
      </c>
      <c r="EP31" s="29">
        <f t="shared" si="83"/>
        <v>0</v>
      </c>
      <c r="EQ31" s="29"/>
    </row>
    <row r="32" ht="12">
      <c r="R32" s="29"/>
    </row>
    <row r="33" spans="1:146" ht="12.75" thickBot="1">
      <c r="A33" s="12" t="s">
        <v>0</v>
      </c>
      <c r="C33" s="28">
        <f>SUM(C8:C32)</f>
        <v>3265000</v>
      </c>
      <c r="D33" s="28">
        <f>SUM(D8:D32)</f>
        <v>222076</v>
      </c>
      <c r="E33" s="28">
        <f>SUM(E8:E32)</f>
        <v>3487076</v>
      </c>
      <c r="F33" s="28">
        <f>SUM(F8:F32)</f>
        <v>47420</v>
      </c>
      <c r="H33" s="28">
        <f>SUM(H8:H32)</f>
        <v>259916.52849999996</v>
      </c>
      <c r="I33" s="28">
        <f>SUM(I8:I32)</f>
        <v>17678.7819244</v>
      </c>
      <c r="J33" s="28">
        <f>SUM(J8:J32)</f>
        <v>277595.3104243999</v>
      </c>
      <c r="K33" s="28">
        <f>SUM(K8:K32)</f>
        <v>3774.9591979999996</v>
      </c>
      <c r="M33" s="28">
        <f>SUM(M8:M32)</f>
        <v>289332.2195</v>
      </c>
      <c r="N33" s="28">
        <f>SUM(N8:N32)</f>
        <v>19679.5534388</v>
      </c>
      <c r="O33" s="28">
        <f>SUM(O8:O32)</f>
        <v>309011.7729387999</v>
      </c>
      <c r="P33" s="28">
        <f>SUM(P8:P32)</f>
        <v>4202.184945999999</v>
      </c>
      <c r="R33" s="28">
        <f>SUM(R8:R32)</f>
        <v>106840.26849999999</v>
      </c>
      <c r="S33" s="28">
        <f>SUM(S8:S32)</f>
        <v>7266.9707404</v>
      </c>
      <c r="T33" s="28">
        <f>SUM(T8:T32)</f>
        <v>114107.2392404</v>
      </c>
      <c r="U33" s="28">
        <f>SUM(U8:U32)</f>
        <v>1551.7199180000002</v>
      </c>
      <c r="W33" s="28">
        <f>SUM(W8:W32)</f>
        <v>79817.1695</v>
      </c>
      <c r="X33" s="28">
        <f>SUM(X8:X32)</f>
        <v>5428.936518800001</v>
      </c>
      <c r="Y33" s="28">
        <f>SUM(Y8:Y32)</f>
        <v>85246.1060188</v>
      </c>
      <c r="Z33" s="28">
        <f>SUM(Z8:Z32)</f>
        <v>1159.2435460000002</v>
      </c>
      <c r="AA33" s="21"/>
      <c r="AB33" s="28">
        <f>SUM(AB8:AB32)</f>
        <v>7921.2165</v>
      </c>
      <c r="AC33" s="28">
        <f>SUM(AC8:AC32)</f>
        <v>538.7785836</v>
      </c>
      <c r="AD33" s="28">
        <f>SUM(AD8:AD32)</f>
        <v>8459.995083599999</v>
      </c>
      <c r="AE33" s="28">
        <f>SUM(AE8:AE32)</f>
        <v>115.04566200000001</v>
      </c>
      <c r="AG33" s="28">
        <f>SUM(AG8:AG32)</f>
        <v>106271.179</v>
      </c>
      <c r="AH33" s="28">
        <f>SUM(AH8:AH32)</f>
        <v>7228.2628936</v>
      </c>
      <c r="AI33" s="28">
        <f>SUM(AI8:AI32)</f>
        <v>113499.4418936</v>
      </c>
      <c r="AJ33" s="28">
        <f>SUM(AJ8:AJ32)</f>
        <v>1543.454612</v>
      </c>
      <c r="AK33" s="28"/>
      <c r="AL33" s="28">
        <f>SUM(AL8:AL32)</f>
        <v>776453.2415</v>
      </c>
      <c r="AM33" s="28">
        <f>SUM(AM8:AM32)</f>
        <v>52812.13784360001</v>
      </c>
      <c r="AN33" s="28">
        <f>SUM(AN8:AN32)</f>
        <v>829265.3793436</v>
      </c>
      <c r="AO33" s="28">
        <f>SUM(AO8:AO32)</f>
        <v>11277.002362000001</v>
      </c>
      <c r="AQ33" s="28">
        <f>SUM(AQ8:AQ32)</f>
        <v>13.059999999999999</v>
      </c>
      <c r="AR33" s="28">
        <f>SUM(AR8:AR32)</f>
        <v>0.888304</v>
      </c>
      <c r="AS33" s="28">
        <f>SUM(AS8:AS32)</f>
        <v>13.948304</v>
      </c>
      <c r="AT33" s="28">
        <f>SUM(AT8:AT32)</f>
        <v>0</v>
      </c>
      <c r="AV33" s="28">
        <f>SUM(AV8:AV32)</f>
        <v>4461.296</v>
      </c>
      <c r="AW33" s="28">
        <f>SUM(AW8:AW32)</f>
        <v>303.4446464</v>
      </c>
      <c r="AX33" s="28">
        <f>SUM(AX8:AX32)</f>
        <v>4764.7406464</v>
      </c>
      <c r="AY33" s="28">
        <f>SUM(AY8:AY32)</f>
        <v>64.794688</v>
      </c>
      <c r="BA33" s="28">
        <f>SUM(BA8:BA32)</f>
        <v>28691.1875</v>
      </c>
      <c r="BB33" s="28">
        <f>SUM(BB8:BB32)</f>
        <v>1951.49285</v>
      </c>
      <c r="BC33" s="28">
        <f>SUM(BC8:BC32)</f>
        <v>30642.680350000002</v>
      </c>
      <c r="BD33" s="28">
        <f>SUM(BD8:BD32)</f>
        <v>416.70325</v>
      </c>
      <c r="BF33" s="28">
        <f>SUM(BF8:BF32)</f>
        <v>18531.160499999998</v>
      </c>
      <c r="BG33" s="28">
        <f>SUM(BG8:BG32)</f>
        <v>1260.4367532</v>
      </c>
      <c r="BH33" s="28">
        <f>SUM(BH8:BH32)</f>
        <v>19791.5972532</v>
      </c>
      <c r="BI33" s="28">
        <f>SUM(BI8:BI32)</f>
        <v>269.1416939999999</v>
      </c>
      <c r="BJ33" s="21"/>
      <c r="BK33" s="28">
        <f>SUM(BK8:BK32)</f>
        <v>71344.821</v>
      </c>
      <c r="BL33" s="28">
        <f>SUM(BL8:BL32)</f>
        <v>4852.6715064</v>
      </c>
      <c r="BM33" s="28">
        <f>SUM(BM8:BM32)</f>
        <v>76197.49250640001</v>
      </c>
      <c r="BN33" s="28">
        <f>SUM(BN8:BN32)</f>
        <v>1036.193388</v>
      </c>
      <c r="BP33" s="28">
        <f>SUM(BP8:BP32)</f>
        <v>4543.5740000000005</v>
      </c>
      <c r="BQ33" s="28">
        <f>SUM(BQ8:BQ32)</f>
        <v>309.04096160000006</v>
      </c>
      <c r="BR33" s="28">
        <f>SUM(BR8:BR32)</f>
        <v>4852.6149616</v>
      </c>
      <c r="BS33" s="28">
        <f>SUM(BS8:BS32)</f>
        <v>65.989672</v>
      </c>
      <c r="BU33" s="28">
        <f>SUM(BU8:BU32)</f>
        <v>12297.622500000001</v>
      </c>
      <c r="BV33" s="28">
        <f>SUM(BV8:BV32)</f>
        <v>836.4492539999999</v>
      </c>
      <c r="BW33" s="28">
        <f>SUM(BW8:BW32)</f>
        <v>13134.071754</v>
      </c>
      <c r="BX33" s="28">
        <f>SUM(BX8:BX32)</f>
        <v>178.60743</v>
      </c>
      <c r="BZ33" s="28">
        <f>SUM(BZ8:BZ32)</f>
        <v>51791.7155</v>
      </c>
      <c r="CA33" s="28">
        <f>SUM(CA8:CA32)</f>
        <v>3522.7249652</v>
      </c>
      <c r="CB33" s="28">
        <f>SUM(CB8:CB32)</f>
        <v>55314.440465199994</v>
      </c>
      <c r="CC33" s="28">
        <f>SUM(CC8:CC32)</f>
        <v>752.209234</v>
      </c>
      <c r="CE33" s="28">
        <f>SUM(CE8:CE32)</f>
        <v>2343.6169999999997</v>
      </c>
      <c r="CF33" s="28">
        <f>SUM(CF8:CF32)</f>
        <v>159.40615280000003</v>
      </c>
      <c r="CG33" s="28">
        <f>SUM(CG8:CG32)</f>
        <v>2503.0231527999995</v>
      </c>
      <c r="CH33" s="28">
        <f>SUM(CH8:CH32)</f>
        <v>34.038076000000004</v>
      </c>
      <c r="CJ33" s="28">
        <f>SUM(CJ8:CJ32)</f>
        <v>33117.22150000001</v>
      </c>
      <c r="CK33" s="28">
        <f>SUM(CK8:CK32)</f>
        <v>2252.5390756</v>
      </c>
      <c r="CL33" s="28">
        <f>SUM(CL8:CL32)</f>
        <v>35369.76057560001</v>
      </c>
      <c r="CM33" s="28">
        <f>SUM(CM8:CM32)</f>
        <v>480.985802</v>
      </c>
      <c r="CO33" s="28">
        <f>SUM(CO8:CO32)</f>
        <v>15847.004</v>
      </c>
      <c r="CP33" s="28">
        <f>SUM(CP8:CP32)</f>
        <v>1077.8680736000001</v>
      </c>
      <c r="CQ33" s="28">
        <f>SUM(CQ8:CQ32)</f>
        <v>16924.8720736</v>
      </c>
      <c r="CR33" s="28">
        <f>SUM(CR8:CR32)</f>
        <v>230.15771199999998</v>
      </c>
      <c r="CT33" s="28">
        <f>SUM(CT8:CT32)</f>
        <v>26316.879500000003</v>
      </c>
      <c r="CU33" s="28">
        <f>SUM(CU8:CU32)</f>
        <v>1789.9991828000002</v>
      </c>
      <c r="CV33" s="28">
        <f>SUM(CV8:CV32)</f>
        <v>28106.8786828</v>
      </c>
      <c r="CW33" s="28">
        <f>SUM(CW8:CW32)</f>
        <v>382.219426</v>
      </c>
      <c r="CY33" s="28">
        <f>SUM(CY8:CY32)</f>
        <v>80045.7195</v>
      </c>
      <c r="CZ33" s="28">
        <f>SUM(CZ8:CZ32)</f>
        <v>5444.4818388</v>
      </c>
      <c r="DA33" s="28">
        <f>SUM(DA8:DA32)</f>
        <v>85490.2013388</v>
      </c>
      <c r="DB33" s="28">
        <f>SUM(DB8:DB32)</f>
        <v>1162.562946</v>
      </c>
      <c r="DD33" s="28">
        <f>SUM(DD8:DD32)</f>
        <v>8307.1395</v>
      </c>
      <c r="DE33" s="28">
        <f>SUM(DE8:DE32)</f>
        <v>565.0279668</v>
      </c>
      <c r="DF33" s="28">
        <f>SUM(DF8:DF32)</f>
        <v>8872.1674668</v>
      </c>
      <c r="DG33" s="28">
        <f>SUM(DG8:DG32)</f>
        <v>120.65070600000003</v>
      </c>
      <c r="DI33" s="28">
        <f>SUM(DI8:DI32)</f>
        <v>4197.484</v>
      </c>
      <c r="DJ33" s="28">
        <f>SUM(DJ8:DJ32)</f>
        <v>285.5009056</v>
      </c>
      <c r="DK33" s="28">
        <f>SUM(DK8:DK32)</f>
        <v>4482.9849056</v>
      </c>
      <c r="DL33" s="28">
        <f>SUM(DL8:DL32)</f>
        <v>60.963152</v>
      </c>
      <c r="DN33" s="28">
        <f>SUM(DN8:DN32)</f>
        <v>1114.9975</v>
      </c>
      <c r="DO33" s="28">
        <f>SUM(DO8:DO32)</f>
        <v>75.838954</v>
      </c>
      <c r="DP33" s="28">
        <f>SUM(DP8:DP32)</f>
        <v>1190.836454</v>
      </c>
      <c r="DQ33" s="28">
        <f>SUM(DQ8:DQ32)</f>
        <v>16.193929999999998</v>
      </c>
      <c r="DS33" s="28">
        <f>SUM(DS8:DS32)</f>
        <v>36443.6035</v>
      </c>
      <c r="DT33" s="28">
        <f>SUM(DT8:DT32)</f>
        <v>2478.7901044</v>
      </c>
      <c r="DU33" s="28">
        <f>SUM(DU8:DU32)</f>
        <v>38922.3936044</v>
      </c>
      <c r="DV33" s="28">
        <f>SUM(DV8:DV32)</f>
        <v>529.2972980000001</v>
      </c>
      <c r="DX33" s="28">
        <f>SUM(DX8:DX32)</f>
        <v>148753.0735</v>
      </c>
      <c r="DY33" s="28">
        <f>SUM(DY8:DY32)</f>
        <v>10117.760352400002</v>
      </c>
      <c r="DZ33" s="28">
        <f>SUM(DZ8:DZ32)</f>
        <v>158870.8338524</v>
      </c>
      <c r="EA33" s="28">
        <f>SUM(EA8:EA32)</f>
        <v>2160.4504580000003</v>
      </c>
      <c r="EC33" s="28">
        <f>SUM(EC8:EC32)</f>
        <v>2471.9314999999997</v>
      </c>
      <c r="ED33" s="28">
        <f>SUM(ED8:ED32)</f>
        <v>168.1337396</v>
      </c>
      <c r="EE33" s="28">
        <f>SUM(EE8:EE32)</f>
        <v>2640.0652395999996</v>
      </c>
      <c r="EF33" s="28">
        <f>SUM(EF8:EF32)</f>
        <v>35.901682</v>
      </c>
      <c r="EH33" s="28">
        <f>SUM(EH8:EH32)</f>
        <v>29938.744</v>
      </c>
      <c r="EI33" s="28">
        <f>SUM(EI8:EI32)</f>
        <v>2036.3480896</v>
      </c>
      <c r="EJ33" s="28">
        <f>SUM(EJ8:EJ32)</f>
        <v>31975.0920896</v>
      </c>
      <c r="EK33" s="28">
        <f>SUM(EK8:EK32)</f>
        <v>434.82243200000005</v>
      </c>
      <c r="EM33" s="28">
        <f>SUM(EM8:EM32)</f>
        <v>12427.243</v>
      </c>
      <c r="EN33" s="28">
        <f>SUM(EN8:EN32)</f>
        <v>845.2656712</v>
      </c>
      <c r="EO33" s="28">
        <f>SUM(EO8:EO32)</f>
        <v>13272.508671200001</v>
      </c>
      <c r="EP33" s="28">
        <f>SUM(EP8:EP32)</f>
        <v>180.49000399999997</v>
      </c>
    </row>
    <row r="34" ht="12.75" thickTop="1"/>
    <row r="45" spans="1:6" ht="12">
      <c r="A45"/>
      <c r="C45"/>
      <c r="D45"/>
      <c r="E45"/>
      <c r="F45"/>
    </row>
    <row r="46" spans="1:6" ht="12">
      <c r="A46"/>
      <c r="C46"/>
      <c r="D46"/>
      <c r="E46"/>
      <c r="F46"/>
    </row>
    <row r="47" spans="1:24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2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2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7:24" ht="12"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7:24" ht="12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</sheetData>
  <sheetProtection/>
  <printOptions/>
  <pageMargins left="0.75" right="0.75" top="0.25" bottom="0.5" header="0.25" footer="0.25"/>
  <pageSetup horizontalDpi="600" verticalDpi="600" orientation="landscape" scale="85"/>
  <headerFooter alignWithMargins="0">
    <oddFooter>&amp;CPage &amp;P of &amp;N&amp;R&amp;D</oddFoot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D73"/>
  <sheetViews>
    <sheetView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7" sqref="D17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5.8515625" style="15" customWidth="1"/>
    <col min="8" max="8" width="3.7109375" style="14" customWidth="1"/>
    <col min="9" max="12" width="13.7109375" style="14" customWidth="1"/>
    <col min="13" max="13" width="16.421875" style="14" customWidth="1"/>
    <col min="14" max="14" width="3.7109375" style="14" customWidth="1"/>
    <col min="15" max="18" width="13.7109375" style="14" customWidth="1"/>
    <col min="19" max="19" width="16.7109375" style="14" customWidth="1"/>
    <col min="20" max="20" width="3.7109375" style="14" customWidth="1"/>
    <col min="21" max="24" width="13.7109375" style="14" customWidth="1"/>
    <col min="25" max="25" width="15.7109375" style="14" customWidth="1"/>
    <col min="26" max="26" width="3.7109375" style="14" customWidth="1"/>
    <col min="27" max="30" width="13.7109375" style="0" customWidth="1"/>
    <col min="31" max="31" width="16.28125" style="0" customWidth="1"/>
    <col min="32" max="32" width="3.7109375" style="14" customWidth="1"/>
    <col min="33" max="36" width="13.7109375" style="0" customWidth="1"/>
    <col min="37" max="37" width="15.421875" style="0" customWidth="1"/>
    <col min="38" max="38" width="3.7109375" style="0" customWidth="1"/>
    <col min="39" max="43" width="13.710937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2" width="13.7109375" style="3" customWidth="1"/>
    <col min="133" max="133" width="3.7109375" style="0" customWidth="1"/>
  </cols>
  <sheetData>
    <row r="1" spans="1:134" ht="12">
      <c r="A1" s="23"/>
      <c r="B1" s="11"/>
      <c r="C1" s="22"/>
      <c r="D1" s="24"/>
      <c r="I1" s="24" t="s">
        <v>6</v>
      </c>
      <c r="O1" s="24"/>
      <c r="AA1" s="24" t="s">
        <v>6</v>
      </c>
      <c r="AG1" s="24"/>
      <c r="AS1" s="24" t="s">
        <v>6</v>
      </c>
      <c r="AY1" s="24"/>
      <c r="BK1" s="24" t="s">
        <v>6</v>
      </c>
      <c r="BQ1" s="24"/>
      <c r="CC1" s="24" t="s">
        <v>6</v>
      </c>
      <c r="CI1" s="24"/>
      <c r="CU1" s="24" t="s">
        <v>6</v>
      </c>
      <c r="DA1" s="24"/>
      <c r="DM1" s="24" t="s">
        <v>6</v>
      </c>
      <c r="DS1" s="24"/>
      <c r="ED1" s="24" t="s">
        <v>6</v>
      </c>
    </row>
    <row r="2" spans="1:134" ht="12">
      <c r="A2" s="23"/>
      <c r="B2" s="11"/>
      <c r="C2" s="22"/>
      <c r="D2" s="24"/>
      <c r="I2" s="24" t="s">
        <v>5</v>
      </c>
      <c r="O2" s="24"/>
      <c r="AA2" s="24" t="s">
        <v>5</v>
      </c>
      <c r="AG2" s="24"/>
      <c r="AS2" s="24" t="s">
        <v>5</v>
      </c>
      <c r="AY2" s="24"/>
      <c r="BK2" s="24" t="s">
        <v>5</v>
      </c>
      <c r="BQ2" s="24"/>
      <c r="CC2" s="24" t="s">
        <v>5</v>
      </c>
      <c r="CI2" s="24"/>
      <c r="CU2" s="24" t="s">
        <v>5</v>
      </c>
      <c r="DA2" s="24"/>
      <c r="DM2" s="24" t="s">
        <v>5</v>
      </c>
      <c r="DS2" s="24"/>
      <c r="ED2" s="24" t="s">
        <v>5</v>
      </c>
    </row>
    <row r="3" spans="1:134" ht="12">
      <c r="A3" s="23"/>
      <c r="B3" s="11"/>
      <c r="C3" s="22"/>
      <c r="D3" s="22"/>
      <c r="I3" s="24" t="s">
        <v>60</v>
      </c>
      <c r="O3" s="24"/>
      <c r="AA3" s="24" t="str">
        <f>I3</f>
        <v>2004 Series A Bond Funded Projects After 2010C</v>
      </c>
      <c r="AB3" s="1"/>
      <c r="AG3" s="24"/>
      <c r="AS3" s="24" t="str">
        <f>AA3</f>
        <v>2004 Series A Bond Funded Projects After 2010C</v>
      </c>
      <c r="AY3" s="24"/>
      <c r="BK3" s="24" t="str">
        <f>AS3</f>
        <v>2004 Series A Bond Funded Projects After 2010C</v>
      </c>
      <c r="BQ3" s="24"/>
      <c r="CC3" s="24" t="str">
        <f>BK3</f>
        <v>2004 Series A Bond Funded Projects After 2010C</v>
      </c>
      <c r="CI3" s="24"/>
      <c r="CU3" s="24" t="str">
        <f>CC3</f>
        <v>2004 Series A Bond Funded Projects After 2010C</v>
      </c>
      <c r="DA3" s="24"/>
      <c r="DM3" s="24" t="str">
        <f>CU3</f>
        <v>2004 Series A Bond Funded Projects After 2010C</v>
      </c>
      <c r="DS3" s="24"/>
      <c r="ED3" s="24" t="str">
        <f>DM3</f>
        <v>2004 Series A Bond Funded Projects After 2010C</v>
      </c>
    </row>
    <row r="4" spans="1:4" ht="12">
      <c r="A4" s="23"/>
      <c r="B4" s="11"/>
      <c r="C4" s="22"/>
      <c r="D4" s="24"/>
    </row>
    <row r="5" spans="1:132" ht="12">
      <c r="A5" s="4" t="s">
        <v>1</v>
      </c>
      <c r="C5" s="43" t="s">
        <v>61</v>
      </c>
      <c r="D5" s="44"/>
      <c r="E5" s="45"/>
      <c r="F5" s="20"/>
      <c r="G5" s="20"/>
      <c r="I5" s="49" t="s">
        <v>64</v>
      </c>
      <c r="J5" s="17"/>
      <c r="K5" s="18"/>
      <c r="L5" s="20"/>
      <c r="M5" s="20"/>
      <c r="O5" s="16" t="s">
        <v>30</v>
      </c>
      <c r="P5" s="17"/>
      <c r="Q5" s="18"/>
      <c r="R5" s="20"/>
      <c r="S5" s="20"/>
      <c r="U5" s="16" t="s">
        <v>32</v>
      </c>
      <c r="V5" s="17"/>
      <c r="W5" s="18"/>
      <c r="X5" s="20"/>
      <c r="Y5" s="20"/>
      <c r="AA5" s="16" t="s">
        <v>38</v>
      </c>
      <c r="AB5" s="17"/>
      <c r="AC5" s="18"/>
      <c r="AD5" s="20"/>
      <c r="AE5" s="20"/>
      <c r="AG5" s="5" t="s">
        <v>19</v>
      </c>
      <c r="AH5" s="6"/>
      <c r="AI5" s="7"/>
      <c r="AJ5" s="20"/>
      <c r="AK5" s="20"/>
      <c r="AM5" s="5" t="s">
        <v>29</v>
      </c>
      <c r="AN5" s="6"/>
      <c r="AO5" s="7"/>
      <c r="AP5" s="20"/>
      <c r="AQ5" s="20"/>
      <c r="AS5" s="5" t="s">
        <v>20</v>
      </c>
      <c r="AT5" s="6"/>
      <c r="AU5" s="7"/>
      <c r="AV5" s="20"/>
      <c r="AW5" s="20"/>
      <c r="AY5" s="5" t="s">
        <v>21</v>
      </c>
      <c r="AZ5" s="6"/>
      <c r="BA5" s="7"/>
      <c r="BB5" s="20"/>
      <c r="BC5" s="20"/>
      <c r="BE5" s="5" t="s">
        <v>22</v>
      </c>
      <c r="BF5" s="6"/>
      <c r="BG5" s="7"/>
      <c r="BH5" s="20"/>
      <c r="BI5" s="20"/>
      <c r="BK5" s="5" t="s">
        <v>23</v>
      </c>
      <c r="BL5" s="6"/>
      <c r="BM5" s="7"/>
      <c r="BN5" s="20"/>
      <c r="BO5" s="20"/>
      <c r="BQ5" s="5" t="s">
        <v>49</v>
      </c>
      <c r="BR5" s="6"/>
      <c r="BS5" s="7"/>
      <c r="BT5" s="20"/>
      <c r="BU5" s="20"/>
      <c r="BW5" s="5" t="s">
        <v>24</v>
      </c>
      <c r="BX5" s="6"/>
      <c r="BY5" s="7"/>
      <c r="BZ5" s="20"/>
      <c r="CA5" s="20"/>
      <c r="CC5" s="5" t="s">
        <v>50</v>
      </c>
      <c r="CD5" s="6"/>
      <c r="CE5" s="7"/>
      <c r="CF5" s="20"/>
      <c r="CG5" s="20"/>
      <c r="CI5" s="5" t="s">
        <v>25</v>
      </c>
      <c r="CJ5" s="6"/>
      <c r="CK5" s="7"/>
      <c r="CL5" s="20"/>
      <c r="CM5" s="20"/>
      <c r="CO5" s="33" t="s">
        <v>27</v>
      </c>
      <c r="CP5" s="6"/>
      <c r="CQ5" s="7"/>
      <c r="CR5" s="20"/>
      <c r="CS5" s="20"/>
      <c r="CU5" s="5" t="s">
        <v>51</v>
      </c>
      <c r="CV5" s="6"/>
      <c r="CW5" s="7"/>
      <c r="CX5" s="20"/>
      <c r="CY5" s="20"/>
      <c r="DA5" s="5" t="s">
        <v>52</v>
      </c>
      <c r="DB5" s="6"/>
      <c r="DC5" s="7"/>
      <c r="DD5" s="20"/>
      <c r="DE5" s="20"/>
      <c r="DG5" s="5" t="s">
        <v>53</v>
      </c>
      <c r="DH5" s="6"/>
      <c r="DI5" s="7"/>
      <c r="DJ5" s="20"/>
      <c r="DK5" s="20"/>
      <c r="DM5" s="5" t="s">
        <v>54</v>
      </c>
      <c r="DN5" s="6"/>
      <c r="DO5" s="7"/>
      <c r="DP5" s="20"/>
      <c r="DQ5" s="20"/>
      <c r="DS5" s="5" t="s">
        <v>55</v>
      </c>
      <c r="DT5" s="6"/>
      <c r="DU5" s="7"/>
      <c r="DV5" s="20"/>
      <c r="DW5" s="20"/>
      <c r="DY5" s="33" t="s">
        <v>7</v>
      </c>
      <c r="DZ5" s="6"/>
      <c r="EA5" s="7"/>
      <c r="EB5" s="20"/>
    </row>
    <row r="6" spans="1:132" s="1" customFormat="1" ht="12">
      <c r="A6" s="25" t="s">
        <v>2</v>
      </c>
      <c r="C6" s="48" t="s">
        <v>63</v>
      </c>
      <c r="D6" s="46"/>
      <c r="E6" s="47"/>
      <c r="F6" s="20" t="s">
        <v>56</v>
      </c>
      <c r="G6" s="20" t="s">
        <v>56</v>
      </c>
      <c r="H6" s="14"/>
      <c r="I6" s="19"/>
      <c r="J6" s="17"/>
      <c r="K6" s="18"/>
      <c r="L6" s="20" t="s">
        <v>56</v>
      </c>
      <c r="M6" s="20" t="s">
        <v>56</v>
      </c>
      <c r="N6" s="14"/>
      <c r="O6" s="19"/>
      <c r="P6" s="34"/>
      <c r="Q6" s="18"/>
      <c r="R6" s="20" t="s">
        <v>56</v>
      </c>
      <c r="S6" s="20" t="s">
        <v>56</v>
      </c>
      <c r="T6" s="14"/>
      <c r="U6" s="19"/>
      <c r="V6" s="38">
        <v>0.6798012</v>
      </c>
      <c r="W6" s="18"/>
      <c r="X6" s="20" t="s">
        <v>56</v>
      </c>
      <c r="Y6" s="20" t="s">
        <v>56</v>
      </c>
      <c r="Z6" s="14"/>
      <c r="AA6" s="19"/>
      <c r="AB6" s="32">
        <f>AH6+AN6+AT6+AZ6+BF6+BL6+BR6+BX6+CD6+CJ6+CP6+CV6+DB6+DH6+DN6+DT6+DZ6</f>
        <v>0.3201988</v>
      </c>
      <c r="AC6" s="18"/>
      <c r="AD6" s="20" t="s">
        <v>56</v>
      </c>
      <c r="AE6" s="20" t="s">
        <v>56</v>
      </c>
      <c r="AF6" s="14"/>
      <c r="AG6" s="26"/>
      <c r="AH6" s="13">
        <v>0.0028849</v>
      </c>
      <c r="AI6" s="27"/>
      <c r="AJ6" s="20" t="s">
        <v>56</v>
      </c>
      <c r="AK6" s="20" t="s">
        <v>56</v>
      </c>
      <c r="AM6" s="26"/>
      <c r="AN6" s="13">
        <v>0.0121511</v>
      </c>
      <c r="AO6" s="27"/>
      <c r="AP6" s="20" t="s">
        <v>56</v>
      </c>
      <c r="AQ6" s="20" t="s">
        <v>56</v>
      </c>
      <c r="AS6" s="26"/>
      <c r="AT6" s="13">
        <v>0.0051763</v>
      </c>
      <c r="AU6" s="27"/>
      <c r="AV6" s="20" t="s">
        <v>56</v>
      </c>
      <c r="AW6" s="20" t="s">
        <v>56</v>
      </c>
      <c r="AY6" s="26"/>
      <c r="AZ6" s="13">
        <v>0.001659</v>
      </c>
      <c r="BA6" s="27"/>
      <c r="BB6" s="20" t="s">
        <v>56</v>
      </c>
      <c r="BC6" s="20" t="s">
        <v>56</v>
      </c>
      <c r="BE6" s="26"/>
      <c r="BF6" s="13">
        <v>0.0005119</v>
      </c>
      <c r="BG6" s="27"/>
      <c r="BH6" s="20" t="s">
        <v>56</v>
      </c>
      <c r="BI6" s="20" t="s">
        <v>56</v>
      </c>
      <c r="BK6" s="26"/>
      <c r="BL6" s="13">
        <v>0.0109472</v>
      </c>
      <c r="BM6" s="27"/>
      <c r="BN6" s="20" t="s">
        <v>56</v>
      </c>
      <c r="BO6" s="20" t="s">
        <v>56</v>
      </c>
      <c r="BQ6" s="26"/>
      <c r="BR6" s="13">
        <v>0.0001911</v>
      </c>
      <c r="BS6" s="27"/>
      <c r="BT6" s="20" t="s">
        <v>56</v>
      </c>
      <c r="BU6" s="20" t="s">
        <v>56</v>
      </c>
      <c r="BW6" s="26"/>
      <c r="BX6" s="13">
        <v>0.0424642</v>
      </c>
      <c r="BY6" s="27"/>
      <c r="BZ6" s="20" t="s">
        <v>56</v>
      </c>
      <c r="CA6" s="20" t="s">
        <v>56</v>
      </c>
      <c r="CC6" s="26"/>
      <c r="CD6" s="13">
        <v>0.0015092</v>
      </c>
      <c r="CE6" s="27"/>
      <c r="CF6" s="20" t="s">
        <v>56</v>
      </c>
      <c r="CG6" s="20" t="s">
        <v>56</v>
      </c>
      <c r="CI6" s="26"/>
      <c r="CJ6" s="13">
        <v>0.0450865</v>
      </c>
      <c r="CK6" s="27"/>
      <c r="CL6" s="20" t="s">
        <v>56</v>
      </c>
      <c r="CM6" s="20" t="s">
        <v>56</v>
      </c>
      <c r="CO6" s="26"/>
      <c r="CP6" s="13">
        <v>0.0134749</v>
      </c>
      <c r="CQ6" s="27"/>
      <c r="CR6" s="20" t="s">
        <v>56</v>
      </c>
      <c r="CS6" s="20" t="s">
        <v>56</v>
      </c>
      <c r="CU6" s="26"/>
      <c r="CV6" s="13">
        <v>0.0011948</v>
      </c>
      <c r="CW6" s="27"/>
      <c r="CX6" s="20" t="s">
        <v>56</v>
      </c>
      <c r="CY6" s="20" t="s">
        <v>56</v>
      </c>
      <c r="DA6" s="26"/>
      <c r="DB6" s="13">
        <v>0.0003698</v>
      </c>
      <c r="DC6" s="27"/>
      <c r="DD6" s="20" t="s">
        <v>56</v>
      </c>
      <c r="DE6" s="20" t="s">
        <v>56</v>
      </c>
      <c r="DG6" s="26"/>
      <c r="DH6" s="13">
        <v>0.0013432</v>
      </c>
      <c r="DI6" s="27"/>
      <c r="DJ6" s="20" t="s">
        <v>56</v>
      </c>
      <c r="DK6" s="20" t="s">
        <v>56</v>
      </c>
      <c r="DM6" s="26"/>
      <c r="DN6" s="13">
        <v>0.0026052</v>
      </c>
      <c r="DO6" s="27"/>
      <c r="DP6" s="20" t="s">
        <v>56</v>
      </c>
      <c r="DQ6" s="20" t="s">
        <v>56</v>
      </c>
      <c r="DS6" s="26"/>
      <c r="DT6" s="13">
        <v>0.1786295</v>
      </c>
      <c r="DU6" s="27"/>
      <c r="DV6" s="20" t="s">
        <v>56</v>
      </c>
      <c r="DW6" s="20" t="s">
        <v>56</v>
      </c>
      <c r="DY6" s="26"/>
      <c r="DZ6" s="13"/>
      <c r="EA6" s="27"/>
      <c r="EB6" s="20" t="s">
        <v>56</v>
      </c>
    </row>
    <row r="7" spans="1:132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G7" s="50" t="s">
        <v>65</v>
      </c>
      <c r="I7" s="20" t="s">
        <v>3</v>
      </c>
      <c r="J7" s="20" t="s">
        <v>4</v>
      </c>
      <c r="K7" s="20" t="s">
        <v>0</v>
      </c>
      <c r="L7" s="20" t="s">
        <v>57</v>
      </c>
      <c r="M7" s="50" t="s">
        <v>66</v>
      </c>
      <c r="O7" s="20" t="s">
        <v>3</v>
      </c>
      <c r="P7" s="20" t="s">
        <v>4</v>
      </c>
      <c r="Q7" s="20" t="s">
        <v>0</v>
      </c>
      <c r="R7" s="20" t="s">
        <v>57</v>
      </c>
      <c r="S7" s="50" t="s">
        <v>65</v>
      </c>
      <c r="U7" s="20" t="s">
        <v>3</v>
      </c>
      <c r="V7" s="20" t="s">
        <v>4</v>
      </c>
      <c r="W7" s="20" t="s">
        <v>0</v>
      </c>
      <c r="X7" s="20" t="s">
        <v>57</v>
      </c>
      <c r="Y7" s="50" t="s">
        <v>65</v>
      </c>
      <c r="AA7" s="20" t="s">
        <v>3</v>
      </c>
      <c r="AB7" s="20" t="s">
        <v>4</v>
      </c>
      <c r="AC7" s="20" t="s">
        <v>0</v>
      </c>
      <c r="AD7" s="20" t="s">
        <v>57</v>
      </c>
      <c r="AE7" s="50" t="s">
        <v>65</v>
      </c>
      <c r="AG7" s="9" t="s">
        <v>3</v>
      </c>
      <c r="AH7" s="9" t="s">
        <v>4</v>
      </c>
      <c r="AI7" s="9" t="s">
        <v>0</v>
      </c>
      <c r="AJ7" s="20" t="s">
        <v>57</v>
      </c>
      <c r="AK7" s="50" t="s">
        <v>65</v>
      </c>
      <c r="AM7" s="9" t="s">
        <v>3</v>
      </c>
      <c r="AN7" s="9" t="s">
        <v>4</v>
      </c>
      <c r="AO7" s="9" t="s">
        <v>0</v>
      </c>
      <c r="AP7" s="20" t="s">
        <v>57</v>
      </c>
      <c r="AQ7" s="50" t="s">
        <v>65</v>
      </c>
      <c r="AS7" s="9" t="s">
        <v>3</v>
      </c>
      <c r="AT7" s="9" t="s">
        <v>4</v>
      </c>
      <c r="AU7" s="9" t="s">
        <v>0</v>
      </c>
      <c r="AV7" s="20" t="s">
        <v>57</v>
      </c>
      <c r="AW7" s="50" t="s">
        <v>65</v>
      </c>
      <c r="AY7" s="9" t="s">
        <v>3</v>
      </c>
      <c r="AZ7" s="9" t="s">
        <v>4</v>
      </c>
      <c r="BA7" s="9" t="s">
        <v>0</v>
      </c>
      <c r="BB7" s="20" t="s">
        <v>57</v>
      </c>
      <c r="BC7" s="50" t="s">
        <v>65</v>
      </c>
      <c r="BE7" s="9" t="s">
        <v>3</v>
      </c>
      <c r="BF7" s="9" t="s">
        <v>4</v>
      </c>
      <c r="BG7" s="9" t="s">
        <v>0</v>
      </c>
      <c r="BH7" s="20" t="s">
        <v>57</v>
      </c>
      <c r="BI7" s="50" t="s">
        <v>65</v>
      </c>
      <c r="BK7" s="9" t="s">
        <v>3</v>
      </c>
      <c r="BL7" s="9" t="s">
        <v>4</v>
      </c>
      <c r="BM7" s="9" t="s">
        <v>0</v>
      </c>
      <c r="BN7" s="20" t="s">
        <v>57</v>
      </c>
      <c r="BO7" s="50" t="s">
        <v>65</v>
      </c>
      <c r="BQ7" s="9" t="s">
        <v>3</v>
      </c>
      <c r="BR7" s="9" t="s">
        <v>4</v>
      </c>
      <c r="BS7" s="9" t="s">
        <v>0</v>
      </c>
      <c r="BT7" s="20" t="s">
        <v>57</v>
      </c>
      <c r="BU7" s="50" t="s">
        <v>65</v>
      </c>
      <c r="BW7" s="9" t="s">
        <v>3</v>
      </c>
      <c r="BX7" s="9" t="s">
        <v>4</v>
      </c>
      <c r="BY7" s="9" t="s">
        <v>0</v>
      </c>
      <c r="BZ7" s="20" t="s">
        <v>57</v>
      </c>
      <c r="CA7" s="50" t="s">
        <v>65</v>
      </c>
      <c r="CC7" s="9" t="s">
        <v>3</v>
      </c>
      <c r="CD7" s="9" t="s">
        <v>4</v>
      </c>
      <c r="CE7" s="9" t="s">
        <v>0</v>
      </c>
      <c r="CF7" s="20" t="s">
        <v>57</v>
      </c>
      <c r="CG7" s="50" t="s">
        <v>65</v>
      </c>
      <c r="CI7" s="9" t="s">
        <v>3</v>
      </c>
      <c r="CJ7" s="9" t="s">
        <v>4</v>
      </c>
      <c r="CK7" s="9" t="s">
        <v>0</v>
      </c>
      <c r="CL7" s="20" t="s">
        <v>57</v>
      </c>
      <c r="CM7" s="50" t="s">
        <v>65</v>
      </c>
      <c r="CO7" s="9" t="s">
        <v>3</v>
      </c>
      <c r="CP7" s="9" t="s">
        <v>4</v>
      </c>
      <c r="CQ7" s="9" t="s">
        <v>0</v>
      </c>
      <c r="CR7" s="20" t="s">
        <v>57</v>
      </c>
      <c r="CS7" s="50" t="s">
        <v>65</v>
      </c>
      <c r="CU7" s="9" t="s">
        <v>3</v>
      </c>
      <c r="CV7" s="9" t="s">
        <v>4</v>
      </c>
      <c r="CW7" s="9" t="s">
        <v>0</v>
      </c>
      <c r="CX7" s="20" t="s">
        <v>57</v>
      </c>
      <c r="CY7" s="50" t="s">
        <v>65</v>
      </c>
      <c r="DA7" s="9" t="s">
        <v>3</v>
      </c>
      <c r="DB7" s="9" t="s">
        <v>4</v>
      </c>
      <c r="DC7" s="9" t="s">
        <v>0</v>
      </c>
      <c r="DD7" s="20" t="s">
        <v>57</v>
      </c>
      <c r="DE7" s="50" t="s">
        <v>65</v>
      </c>
      <c r="DG7" s="9" t="s">
        <v>3</v>
      </c>
      <c r="DH7" s="9" t="s">
        <v>4</v>
      </c>
      <c r="DI7" s="9" t="s">
        <v>0</v>
      </c>
      <c r="DJ7" s="20" t="s">
        <v>57</v>
      </c>
      <c r="DK7" s="50" t="s">
        <v>65</v>
      </c>
      <c r="DM7" s="9" t="s">
        <v>3</v>
      </c>
      <c r="DN7" s="9" t="s">
        <v>4</v>
      </c>
      <c r="DO7" s="9" t="s">
        <v>0</v>
      </c>
      <c r="DP7" s="20" t="s">
        <v>57</v>
      </c>
      <c r="DQ7" s="50" t="s">
        <v>65</v>
      </c>
      <c r="DS7" s="9" t="s">
        <v>3</v>
      </c>
      <c r="DT7" s="9" t="s">
        <v>4</v>
      </c>
      <c r="DU7" s="9" t="s">
        <v>0</v>
      </c>
      <c r="DV7" s="20" t="s">
        <v>57</v>
      </c>
      <c r="DW7" s="50" t="s">
        <v>65</v>
      </c>
      <c r="DY7" s="9" t="s">
        <v>3</v>
      </c>
      <c r="DZ7" s="9" t="s">
        <v>4</v>
      </c>
      <c r="EA7" s="9" t="s">
        <v>0</v>
      </c>
      <c r="EB7" s="20" t="s">
        <v>57</v>
      </c>
    </row>
    <row r="8" spans="1:132" ht="12">
      <c r="A8" s="2">
        <v>41183</v>
      </c>
      <c r="D8" s="15">
        <v>285100</v>
      </c>
      <c r="E8" s="15">
        <f aca="true" t="shared" si="0" ref="E8:E29">C8+D8</f>
        <v>285100</v>
      </c>
      <c r="F8" s="15">
        <v>72963</v>
      </c>
      <c r="G8" s="15">
        <v>117945</v>
      </c>
      <c r="I8" s="15"/>
      <c r="J8" s="15">
        <v>7694</v>
      </c>
      <c r="K8" s="15">
        <f aca="true" t="shared" si="1" ref="K8:K29">I8+J8</f>
        <v>7694</v>
      </c>
      <c r="L8" s="15">
        <v>2189</v>
      </c>
      <c r="M8" s="15">
        <v>-675</v>
      </c>
      <c r="O8" s="15"/>
      <c r="P8" s="15">
        <f aca="true" t="shared" si="2" ref="P8:P29">D8-J8</f>
        <v>277406</v>
      </c>
      <c r="Q8" s="15">
        <f aca="true" t="shared" si="3" ref="Q8:Q29">O8+P8</f>
        <v>277406</v>
      </c>
      <c r="R8" s="15">
        <f aca="true" t="shared" si="4" ref="R8:R29">F8-L8</f>
        <v>70774</v>
      </c>
      <c r="S8" s="15">
        <f aca="true" t="shared" si="5" ref="S8:S29">G8-M8</f>
        <v>118620</v>
      </c>
      <c r="U8" s="29">
        <f>'2010C Academic'!I8+'2010C Academic'!O8+'2010C Academic'!U8+'2010C Academic'!AA8+'2010C Academic'!AG8+'2010C Academic'!AM8+'2010C Academic'!AS8+'2010C Academic'!AY8+'2010C Academic'!BE8+'2010C Academic'!BK8+'2010C Academic'!BQ8+'2010C Academic'!BW8+'2010C Academic'!CC8+'2010C Academic'!CI8+'2010C Academic'!CO8+'2010C Academic'!CU8+'2010C Academic'!DA8+'2010C Academic'!DG8+'2010C Academic'!DM8+'2010C Academic'!DS8+'2010C Academic'!DY8+'2010C Academic'!EE8+'2010C Academic'!EK8+'2010C Academic'!EQ8+'2010C Academic'!EW8+'2010C Academic'!FC8+'2010C Academic'!FI8+'2010C Academic'!FO8</f>
        <v>0</v>
      </c>
      <c r="V8" s="29">
        <f>'2010C Academic'!J8+'2010C Academic'!P8+'2010C Academic'!V8+'2010C Academic'!AB8+'2010C Academic'!AH8+'2010C Academic'!AN8+'2010C Academic'!AT8+'2010C Academic'!AZ8+'2010C Academic'!BF8+'2010C Academic'!BL8+'2010C Academic'!BR8+'2010C Academic'!BX8+'2010C Academic'!CD8+'2010C Academic'!CJ8+'2010C Academic'!CP8+'2010C Academic'!CV8+'2010C Academic'!DB8+'2010C Academic'!DH8+'2010C Academic'!DN8+'2010C Academic'!DT8+'2010C Academic'!DZ8+'2010C Academic'!EF8+'2010C Academic'!EL8+'2010C Academic'!ER8+'2010C Academic'!EX8+'2010C Academic'!FD8+'2010C Academic'!FJ8+'2010C Academic'!FP8</f>
        <v>188580.9316872</v>
      </c>
      <c r="W8" s="29">
        <f aca="true" t="shared" si="6" ref="W8:W31">U8+V8</f>
        <v>188580.9316872</v>
      </c>
      <c r="X8" s="29">
        <f>'2010C Academic'!L8+'2010C Academic'!R8+'2010C Academic'!X8+'2010C Academic'!AD8+'2010C Academic'!AJ8+'2010C Academic'!AP8+'2010C Academic'!AV8+'2010C Academic'!BB8+'2010C Academic'!BH8+'2010C Academic'!BN8+'2010C Academic'!BT8+'2010C Academic'!BZ8+'2010C Academic'!CF8+'2010C Academic'!CL8+'2010C Academic'!CR8+'2010C Academic'!CX8+'2010C Academic'!DD8+'2010C Academic'!DJ8+'2010C Academic'!DP8+'2010C Academic'!DV8+'2010C Academic'!EB8+'2010C Academic'!EH8+'2010C Academic'!EN8+'2010C Academic'!ET8+'2010C Academic'!EZ8+'2010C Academic'!FF8+'2010C Academic'!FL8+'2010C Academic'!FR8</f>
        <v>48111.96703279999</v>
      </c>
      <c r="Y8" s="29">
        <f>'2010C Academic'!M8+'2010C Academic'!S8+'2010C Academic'!Y8+'2010C Academic'!AE8+'2010C Academic'!AK8+'2010C Academic'!AQ8+'2010C Academic'!AW8+'2010C Academic'!BC8+'2010C Academic'!BI8+'2010C Academic'!BO8+'2010C Academic'!BU8+'2010C Academic'!CA8+'2010C Academic'!CG8+'2010C Academic'!CM8+'2010C Academic'!CS8+'2010C Academic'!CY8+'2010C Academic'!DE8+'2010C Academic'!DK8+'2010C Academic'!DQ8+'2010C Academic'!DW8+'2010C Academic'!EC8+'2010C Academic'!EI8+'2010C Academic'!EO8+'2010C Academic'!EU8+'2010C Academic'!FA8+'2010C Academic'!FG8+'2010C Academic'!FM8+'2010C Academic'!FS8</f>
        <v>80637.543864</v>
      </c>
      <c r="AA8" s="14"/>
      <c r="AB8" s="21">
        <f aca="true" t="shared" si="7" ref="AB8:AB31">AH8+AN8+AT8+AZ8+BF8+BL8+BR8+BX8+CD8+CJ8+CP8+CV8+DB8+DH8+DN8+DT8+DZ8</f>
        <v>88825.0683128</v>
      </c>
      <c r="AC8" s="14">
        <f aca="true" t="shared" si="8" ref="AC8:AC31">AA8+AB8</f>
        <v>88825.0683128</v>
      </c>
      <c r="AD8" s="14">
        <f aca="true" t="shared" si="9" ref="AD8:AD31">AJ8+AP8+AV8+BB8+BH8+BN8+BT8+BZ8+CF8+CL8+CR8+CX8+DD8+DJ8+DP8+DV8+EB8</f>
        <v>22661.749871199998</v>
      </c>
      <c r="AE8" s="21">
        <f aca="true" t="shared" si="10" ref="AE8:AE31">AK8+AQ8+AW8+BC8+BI8+BO8+BU8+CA8+CG8+CM8+CS8+CY8+DE8+DK8+DQ8+DW8+EC8</f>
        <v>37981.981656</v>
      </c>
      <c r="AG8" s="29"/>
      <c r="AH8" s="21">
        <f aca="true" t="shared" si="11" ref="AH8:AH31">P8*0.28849/100</f>
        <v>800.2885694000001</v>
      </c>
      <c r="AI8" s="29">
        <f aca="true" t="shared" si="12" ref="AI8:AI31">AG8+AH8</f>
        <v>800.2885694000001</v>
      </c>
      <c r="AJ8" s="29">
        <f aca="true" t="shared" si="13" ref="AJ8:AJ31">AH$6*$R8</f>
        <v>204.1759126</v>
      </c>
      <c r="AK8" s="29">
        <f aca="true" t="shared" si="14" ref="AK8:AK31">AH$6*$S8</f>
        <v>342.206838</v>
      </c>
      <c r="AM8" s="29"/>
      <c r="AN8" s="29">
        <f aca="true" t="shared" si="15" ref="AN8:AN31">P8*1.21511/100</f>
        <v>3370.7880465999997</v>
      </c>
      <c r="AO8" s="14">
        <f aca="true" t="shared" si="16" ref="AO8:AO31">AM8+AN8</f>
        <v>3370.7880465999997</v>
      </c>
      <c r="AP8" s="29">
        <f aca="true" t="shared" si="17" ref="AP8:AP31">AN$6*$R8</f>
        <v>859.9819514</v>
      </c>
      <c r="AQ8" s="29">
        <f aca="true" t="shared" si="18" ref="AQ8:AQ31">AN$6*$S8</f>
        <v>1441.363482</v>
      </c>
      <c r="AS8" s="29"/>
      <c r="AT8" s="29">
        <f aca="true" t="shared" si="19" ref="AT8:AT31">P8*0.51763/100</f>
        <v>1435.9366778</v>
      </c>
      <c r="AU8" s="14">
        <f aca="true" t="shared" si="20" ref="AU8:AU31">AS8+AT8</f>
        <v>1435.9366778</v>
      </c>
      <c r="AV8" s="29">
        <f aca="true" t="shared" si="21" ref="AV8:AV31">AT$6*$R8</f>
        <v>366.3474562</v>
      </c>
      <c r="AW8" s="29">
        <f aca="true" t="shared" si="22" ref="AW8:AW31">AT$6*$S8</f>
        <v>614.012706</v>
      </c>
      <c r="AY8" s="39"/>
      <c r="AZ8" s="39">
        <f aca="true" t="shared" si="23" ref="AZ8:AZ31">P8*0.1659/100</f>
        <v>460.216554</v>
      </c>
      <c r="BA8" s="3">
        <f aca="true" t="shared" si="24" ref="BA8:BA31">AY8+AZ8</f>
        <v>460.216554</v>
      </c>
      <c r="BB8" s="29">
        <f aca="true" t="shared" si="25" ref="BB8:BB31">AZ$6*$R8</f>
        <v>117.414066</v>
      </c>
      <c r="BC8" s="29">
        <f aca="true" t="shared" si="26" ref="BC8:BC31">AZ$6*$S8</f>
        <v>196.79058</v>
      </c>
      <c r="BD8" s="14"/>
      <c r="BE8" s="29"/>
      <c r="BF8" s="29">
        <f aca="true" t="shared" si="27" ref="BF8:BF31">P8*0.05119/100</f>
        <v>142.0041314</v>
      </c>
      <c r="BG8" s="14">
        <f aca="true" t="shared" si="28" ref="BG8:BG31">BE8+BF8</f>
        <v>142.0041314</v>
      </c>
      <c r="BH8" s="29">
        <f aca="true" t="shared" si="29" ref="BH8:BH31">BF$6*$R8</f>
        <v>36.2292106</v>
      </c>
      <c r="BI8" s="29">
        <f aca="true" t="shared" si="30" ref="BI8:BI31">BF$6*$S8</f>
        <v>60.721578</v>
      </c>
      <c r="BJ8" s="14"/>
      <c r="BK8" s="29"/>
      <c r="BL8" s="29">
        <f aca="true" t="shared" si="31" ref="BL8:BL31">P8*1.09472/100</f>
        <v>3036.8189632</v>
      </c>
      <c r="BM8" s="14">
        <f aca="true" t="shared" si="32" ref="BM8:BM31">BK8+BL8</f>
        <v>3036.8189632</v>
      </c>
      <c r="BN8" s="29">
        <f aca="true" t="shared" si="33" ref="BN8:BN31">BL$6*$R8</f>
        <v>774.7771328</v>
      </c>
      <c r="BO8" s="29">
        <f aca="true" t="shared" si="34" ref="BO8:BO31">BL$6*$S8</f>
        <v>1298.5568640000001</v>
      </c>
      <c r="BP8" s="14"/>
      <c r="BQ8" s="29"/>
      <c r="BR8" s="29">
        <f aca="true" t="shared" si="35" ref="BR8:BR31">P8*0.01911/100</f>
        <v>53.012286599999996</v>
      </c>
      <c r="BS8" s="14">
        <f aca="true" t="shared" si="36" ref="BS8:BS31">BQ8+BR8</f>
        <v>53.012286599999996</v>
      </c>
      <c r="BT8" s="29">
        <f aca="true" t="shared" si="37" ref="BT8:BT31">BR$6*$R8</f>
        <v>13.5249114</v>
      </c>
      <c r="BU8" s="29">
        <f aca="true" t="shared" si="38" ref="BU8:BU31">BR$6*$S8</f>
        <v>22.668282</v>
      </c>
      <c r="BV8" s="14"/>
      <c r="BW8" s="29"/>
      <c r="BX8" s="29">
        <f aca="true" t="shared" si="39" ref="BX8:BX31">P8*4.24642/100</f>
        <v>11779.8238652</v>
      </c>
      <c r="BY8" s="14">
        <f aca="true" t="shared" si="40" ref="BY8:BY31">BW8+BX8</f>
        <v>11779.8238652</v>
      </c>
      <c r="BZ8" s="29">
        <f aca="true" t="shared" si="41" ref="BZ8:BZ31">BX$6*$R8</f>
        <v>3005.3612908</v>
      </c>
      <c r="CA8" s="29">
        <f aca="true" t="shared" si="42" ref="CA8:CA31">BX$6*$S8</f>
        <v>5037.103404</v>
      </c>
      <c r="CB8" s="14"/>
      <c r="CC8" s="29"/>
      <c r="CD8" s="29">
        <f aca="true" t="shared" si="43" ref="CD8:CD31">P8*0.15092/100</f>
        <v>418.6611352</v>
      </c>
      <c r="CE8" s="14">
        <f aca="true" t="shared" si="44" ref="CE8:CE31">CC8+CD8</f>
        <v>418.6611352</v>
      </c>
      <c r="CF8" s="29">
        <f aca="true" t="shared" si="45" ref="CF8:CF31">CD$6*$R8</f>
        <v>106.8121208</v>
      </c>
      <c r="CG8" s="29">
        <f aca="true" t="shared" si="46" ref="CG8:CG31">CD$6*$S8</f>
        <v>179.02130400000001</v>
      </c>
      <c r="CH8" s="14"/>
      <c r="CI8" s="29"/>
      <c r="CJ8" s="29">
        <f aca="true" t="shared" si="47" ref="CJ8:CJ31">P8*4.50865/100</f>
        <v>12507.265619000002</v>
      </c>
      <c r="CK8" s="14">
        <f aca="true" t="shared" si="48" ref="CK8:CK31">CI8+CJ8</f>
        <v>12507.265619000002</v>
      </c>
      <c r="CL8" s="29">
        <f aca="true" t="shared" si="49" ref="CL8:CL31">CJ$6*$R8</f>
        <v>3190.951951</v>
      </c>
      <c r="CM8" s="29">
        <f aca="true" t="shared" si="50" ref="CM8:CM31">CJ$6*$S8</f>
        <v>5348.16063</v>
      </c>
      <c r="CN8" s="14"/>
      <c r="CO8" s="29"/>
      <c r="CP8" s="29">
        <f aca="true" t="shared" si="51" ref="CP8:CP31">P8*1.34749/100</f>
        <v>3738.0181094</v>
      </c>
      <c r="CQ8" s="14">
        <f aca="true" t="shared" si="52" ref="CQ8:CQ31">CO8+CP8</f>
        <v>3738.0181094</v>
      </c>
      <c r="CR8" s="29">
        <f aca="true" t="shared" si="53" ref="CR8:CR31">CP$6*$R8</f>
        <v>953.6725726</v>
      </c>
      <c r="CS8" s="29">
        <f aca="true" t="shared" si="54" ref="CS8:CS31">CP$6*$S8</f>
        <v>1598.392638</v>
      </c>
      <c r="CT8" s="14"/>
      <c r="CU8" s="29"/>
      <c r="CV8" s="29">
        <f aca="true" t="shared" si="55" ref="CV8:CV31">P8*0.11948/100</f>
        <v>331.4446888</v>
      </c>
      <c r="CW8" s="14">
        <f aca="true" t="shared" si="56" ref="CW8:CW31">CU8+CV8</f>
        <v>331.4446888</v>
      </c>
      <c r="CX8" s="29">
        <f aca="true" t="shared" si="57" ref="CX8:CX31">CV$6*$R8</f>
        <v>84.5607752</v>
      </c>
      <c r="CY8" s="29">
        <f aca="true" t="shared" si="58" ref="CY8:CY31">CV$6*$S8</f>
        <v>141.727176</v>
      </c>
      <c r="CZ8" s="14"/>
      <c r="DA8" s="29"/>
      <c r="DB8" s="29">
        <f aca="true" t="shared" si="59" ref="DB8:DB31">P8*0.03698/100</f>
        <v>102.5847388</v>
      </c>
      <c r="DC8" s="14">
        <f aca="true" t="shared" si="60" ref="DC8:DC31">DA8+DB8</f>
        <v>102.5847388</v>
      </c>
      <c r="DD8" s="29">
        <f aca="true" t="shared" si="61" ref="DD8:DD31">DB$6*$R8</f>
        <v>26.1722252</v>
      </c>
      <c r="DE8" s="29">
        <f aca="true" t="shared" si="62" ref="DE8:DE31">DB$6*$S8</f>
        <v>43.865676</v>
      </c>
      <c r="DF8" s="14"/>
      <c r="DG8" s="29"/>
      <c r="DH8" s="29">
        <f aca="true" t="shared" si="63" ref="DH8:DH31">P8*0.13432/100</f>
        <v>372.6117392</v>
      </c>
      <c r="DI8" s="14">
        <f aca="true" t="shared" si="64" ref="DI8:DI31">DG8+DH8</f>
        <v>372.6117392</v>
      </c>
      <c r="DJ8" s="29">
        <f aca="true" t="shared" si="65" ref="DJ8:DJ31">DH$6*$R8</f>
        <v>95.0636368</v>
      </c>
      <c r="DK8" s="29">
        <f aca="true" t="shared" si="66" ref="DK8:DK31">DH$6*$S8</f>
        <v>159.33038399999998</v>
      </c>
      <c r="DL8" s="14"/>
      <c r="DM8" s="29"/>
      <c r="DN8" s="29">
        <f aca="true" t="shared" si="67" ref="DN8:DN31">P8*0.26052/100</f>
        <v>722.6981112</v>
      </c>
      <c r="DO8" s="14">
        <f aca="true" t="shared" si="68" ref="DO8:DO31">DM8+DN8</f>
        <v>722.6981112</v>
      </c>
      <c r="DP8" s="29">
        <f aca="true" t="shared" si="69" ref="DP8:DP31">DN$6*$R8</f>
        <v>184.3804248</v>
      </c>
      <c r="DQ8" s="29">
        <f aca="true" t="shared" si="70" ref="DQ8:DQ31">DN$6*$S8</f>
        <v>309.028824</v>
      </c>
      <c r="DR8" s="14"/>
      <c r="DS8" s="29"/>
      <c r="DT8" s="29">
        <f aca="true" t="shared" si="71" ref="DT8:DT31">P8*17.86295/100</f>
        <v>49552.895077</v>
      </c>
      <c r="DU8" s="14">
        <f aca="true" t="shared" si="72" ref="DU8:DU31">DS8+DT8</f>
        <v>49552.895077</v>
      </c>
      <c r="DV8" s="29">
        <f aca="true" t="shared" si="73" ref="DV8:DV31">DT$6*$R8</f>
        <v>12642.324233</v>
      </c>
      <c r="DW8" s="29">
        <f aca="true" t="shared" si="74" ref="DW8:DW31">DT$6*$S8</f>
        <v>21189.03129</v>
      </c>
      <c r="DX8" s="14"/>
      <c r="DY8" s="14"/>
      <c r="DZ8" s="14"/>
      <c r="EA8" s="14">
        <f aca="true" t="shared" si="75" ref="EA8:EA31">DY8+DZ8</f>
        <v>0</v>
      </c>
      <c r="EB8" s="14"/>
    </row>
    <row r="9" spans="1:132" ht="12">
      <c r="A9" s="2">
        <v>41365</v>
      </c>
      <c r="C9" s="15">
        <v>125000</v>
      </c>
      <c r="D9" s="15">
        <v>285100</v>
      </c>
      <c r="E9" s="15">
        <f t="shared" si="0"/>
        <v>410100</v>
      </c>
      <c r="F9" s="15">
        <v>72963</v>
      </c>
      <c r="G9" s="15">
        <v>117945</v>
      </c>
      <c r="I9" s="15">
        <v>5000</v>
      </c>
      <c r="J9" s="15">
        <v>7694</v>
      </c>
      <c r="K9" s="15">
        <f t="shared" si="1"/>
        <v>12694</v>
      </c>
      <c r="L9" s="15">
        <v>2189</v>
      </c>
      <c r="M9" s="15">
        <v>-675</v>
      </c>
      <c r="O9" s="15">
        <f aca="true" t="shared" si="76" ref="O9:O29">C9-I9</f>
        <v>120000</v>
      </c>
      <c r="P9" s="15">
        <f t="shared" si="2"/>
        <v>277406</v>
      </c>
      <c r="Q9" s="15">
        <f t="shared" si="3"/>
        <v>397406</v>
      </c>
      <c r="R9" s="15">
        <f t="shared" si="4"/>
        <v>70774</v>
      </c>
      <c r="S9" s="15">
        <f t="shared" si="5"/>
        <v>118620</v>
      </c>
      <c r="U9" s="29">
        <f>'2010C Academic'!I9+'2010C Academic'!O9+'2010C Academic'!U9+'2010C Academic'!AA9+'2010C Academic'!AG9+'2010C Academic'!AM9+'2010C Academic'!AS9+'2010C Academic'!AY9+'2010C Academic'!BE9+'2010C Academic'!BK9+'2010C Academic'!BQ9+'2010C Academic'!BW9+'2010C Academic'!CC9+'2010C Academic'!CI9+'2010C Academic'!CO9+'2010C Academic'!CU9+'2010C Academic'!DA9+'2010C Academic'!DG9+'2010C Academic'!DM9+'2010C Academic'!DS9+'2010C Academic'!DY9+'2010C Academic'!EE9+'2010C Academic'!EK9+'2010C Academic'!EQ9+'2010C Academic'!EW9+'2010C Academic'!FC9+'2010C Academic'!FI9+'2010C Academic'!FO9</f>
        <v>81576.14400000003</v>
      </c>
      <c r="V9" s="29">
        <f>'2010C Academic'!J9+'2010C Academic'!P9+'2010C Academic'!V9+'2010C Academic'!AB9+'2010C Academic'!AH9+'2010C Academic'!AN9+'2010C Academic'!AT9+'2010C Academic'!AZ9+'2010C Academic'!BF9+'2010C Academic'!BL9+'2010C Academic'!BR9+'2010C Academic'!BX9+'2010C Academic'!CD9+'2010C Academic'!CJ9+'2010C Academic'!CP9+'2010C Academic'!CV9+'2010C Academic'!DB9+'2010C Academic'!DH9+'2010C Academic'!DN9+'2010C Academic'!DT9+'2010C Academic'!DZ9+'2010C Academic'!EF9+'2010C Academic'!EL9+'2010C Academic'!ER9+'2010C Academic'!EX9+'2010C Academic'!FD9+'2010C Academic'!FJ9+'2010C Academic'!FP9</f>
        <v>188580.9316872</v>
      </c>
      <c r="W9" s="29">
        <f t="shared" si="6"/>
        <v>270157.07568720006</v>
      </c>
      <c r="X9" s="29">
        <f>'2010C Academic'!L9+'2010C Academic'!R9+'2010C Academic'!X9+'2010C Academic'!AD9+'2010C Academic'!AJ9+'2010C Academic'!AP9+'2010C Academic'!AV9+'2010C Academic'!BB9+'2010C Academic'!BH9+'2010C Academic'!BN9+'2010C Academic'!BT9+'2010C Academic'!BZ9+'2010C Academic'!CF9+'2010C Academic'!CL9+'2010C Academic'!CR9+'2010C Academic'!CX9+'2010C Academic'!DD9+'2010C Academic'!DJ9+'2010C Academic'!DP9+'2010C Academic'!DV9+'2010C Academic'!EB9+'2010C Academic'!EH9+'2010C Academic'!EN9+'2010C Academic'!ET9+'2010C Academic'!EZ9+'2010C Academic'!FF9+'2010C Academic'!FL9+'2010C Academic'!FR9</f>
        <v>48111.96703279999</v>
      </c>
      <c r="Y9" s="29">
        <f>'2010C Academic'!M9+'2010C Academic'!S9+'2010C Academic'!Y9+'2010C Academic'!AE9+'2010C Academic'!AK9+'2010C Academic'!AQ9+'2010C Academic'!AW9+'2010C Academic'!BC9+'2010C Academic'!BI9+'2010C Academic'!BO9+'2010C Academic'!BU9+'2010C Academic'!CA9+'2010C Academic'!CG9+'2010C Academic'!CM9+'2010C Academic'!CS9+'2010C Academic'!CY9+'2010C Academic'!DE9+'2010C Academic'!DK9+'2010C Academic'!DQ9+'2010C Academic'!DW9+'2010C Academic'!EC9+'2010C Academic'!EI9+'2010C Academic'!EO9+'2010C Academic'!EU9+'2010C Academic'!FA9+'2010C Academic'!FG9+'2010C Academic'!FM9+'2010C Academic'!FS9</f>
        <v>80637.543864</v>
      </c>
      <c r="AA9" s="14">
        <f>AG9+AM9+AS9+AY9+BE9+BK9+BQ9+BW9+CC9+CI9+CO9+CU9+DA9+DG9+DM9+DS9+DY9</f>
        <v>38423.856</v>
      </c>
      <c r="AB9" s="21">
        <f t="shared" si="7"/>
        <v>88825.0683128</v>
      </c>
      <c r="AC9" s="14">
        <f t="shared" si="8"/>
        <v>127248.9243128</v>
      </c>
      <c r="AD9" s="14">
        <f t="shared" si="9"/>
        <v>22661.749871199998</v>
      </c>
      <c r="AE9" s="21">
        <f t="shared" si="10"/>
        <v>37981.981656</v>
      </c>
      <c r="AG9" s="29">
        <f aca="true" t="shared" si="77" ref="AG9:AG31">O9*0.28849/100</f>
        <v>346.18800000000005</v>
      </c>
      <c r="AH9" s="21">
        <f t="shared" si="11"/>
        <v>800.2885694000001</v>
      </c>
      <c r="AI9" s="29">
        <f t="shared" si="12"/>
        <v>1146.4765694000002</v>
      </c>
      <c r="AJ9" s="29">
        <f t="shared" si="13"/>
        <v>204.1759126</v>
      </c>
      <c r="AK9" s="29">
        <f t="shared" si="14"/>
        <v>342.206838</v>
      </c>
      <c r="AM9" s="29">
        <f aca="true" t="shared" si="78" ref="AM9:AM31">O9*1.21511/100</f>
        <v>1458.1319999999998</v>
      </c>
      <c r="AN9" s="29">
        <f t="shared" si="15"/>
        <v>3370.7880465999997</v>
      </c>
      <c r="AO9" s="14">
        <f t="shared" si="16"/>
        <v>4828.920046599999</v>
      </c>
      <c r="AP9" s="29">
        <f t="shared" si="17"/>
        <v>859.9819514</v>
      </c>
      <c r="AQ9" s="29">
        <f t="shared" si="18"/>
        <v>1441.363482</v>
      </c>
      <c r="AS9" s="29">
        <f aca="true" t="shared" si="79" ref="AS9:AS31">O9*0.51763/100</f>
        <v>621.1560000000001</v>
      </c>
      <c r="AT9" s="29">
        <f t="shared" si="19"/>
        <v>1435.9366778</v>
      </c>
      <c r="AU9" s="14">
        <f t="shared" si="20"/>
        <v>2057.0926778000003</v>
      </c>
      <c r="AV9" s="29">
        <f t="shared" si="21"/>
        <v>366.3474562</v>
      </c>
      <c r="AW9" s="29">
        <f t="shared" si="22"/>
        <v>614.012706</v>
      </c>
      <c r="AY9" s="39">
        <f aca="true" t="shared" si="80" ref="AY9:AY31">O9*0.1659/100</f>
        <v>199.08</v>
      </c>
      <c r="AZ9" s="39">
        <f t="shared" si="23"/>
        <v>460.216554</v>
      </c>
      <c r="BA9" s="3">
        <f t="shared" si="24"/>
        <v>659.296554</v>
      </c>
      <c r="BB9" s="29">
        <f t="shared" si="25"/>
        <v>117.414066</v>
      </c>
      <c r="BC9" s="29">
        <f t="shared" si="26"/>
        <v>196.79058</v>
      </c>
      <c r="BD9" s="14"/>
      <c r="BE9" s="29">
        <f aca="true" t="shared" si="81" ref="BE9:BE31">O9*0.05119/100</f>
        <v>61.428000000000004</v>
      </c>
      <c r="BF9" s="29">
        <f t="shared" si="27"/>
        <v>142.0041314</v>
      </c>
      <c r="BG9" s="14">
        <f t="shared" si="28"/>
        <v>203.4321314</v>
      </c>
      <c r="BH9" s="29">
        <f t="shared" si="29"/>
        <v>36.2292106</v>
      </c>
      <c r="BI9" s="29">
        <f t="shared" si="30"/>
        <v>60.721578</v>
      </c>
      <c r="BJ9" s="14"/>
      <c r="BK9" s="29">
        <f aca="true" t="shared" si="82" ref="BK9:BK31">O9*1.09472/100</f>
        <v>1313.664</v>
      </c>
      <c r="BL9" s="29">
        <f t="shared" si="31"/>
        <v>3036.8189632</v>
      </c>
      <c r="BM9" s="14">
        <f t="shared" si="32"/>
        <v>4350.4829632</v>
      </c>
      <c r="BN9" s="29">
        <f t="shared" si="33"/>
        <v>774.7771328</v>
      </c>
      <c r="BO9" s="29">
        <f t="shared" si="34"/>
        <v>1298.5568640000001</v>
      </c>
      <c r="BP9" s="14"/>
      <c r="BQ9" s="29">
        <f aca="true" t="shared" si="83" ref="BQ9:BQ31">O9*0.01911/100</f>
        <v>22.932</v>
      </c>
      <c r="BR9" s="29">
        <f t="shared" si="35"/>
        <v>53.012286599999996</v>
      </c>
      <c r="BS9" s="14">
        <f t="shared" si="36"/>
        <v>75.9442866</v>
      </c>
      <c r="BT9" s="29">
        <f t="shared" si="37"/>
        <v>13.5249114</v>
      </c>
      <c r="BU9" s="29">
        <f t="shared" si="38"/>
        <v>22.668282</v>
      </c>
      <c r="BV9" s="14"/>
      <c r="BW9" s="29">
        <f aca="true" t="shared" si="84" ref="BW9:BW31">O9*4.24642/100</f>
        <v>5095.704</v>
      </c>
      <c r="BX9" s="29">
        <f t="shared" si="39"/>
        <v>11779.8238652</v>
      </c>
      <c r="BY9" s="14">
        <f t="shared" si="40"/>
        <v>16875.527865199998</v>
      </c>
      <c r="BZ9" s="29">
        <f t="shared" si="41"/>
        <v>3005.3612908</v>
      </c>
      <c r="CA9" s="29">
        <f t="shared" si="42"/>
        <v>5037.103404</v>
      </c>
      <c r="CB9" s="14"/>
      <c r="CC9" s="29">
        <f aca="true" t="shared" si="85" ref="CC9:CC31">O9*0.15092/100</f>
        <v>181.104</v>
      </c>
      <c r="CD9" s="29">
        <f t="shared" si="43"/>
        <v>418.6611352</v>
      </c>
      <c r="CE9" s="14">
        <f t="shared" si="44"/>
        <v>599.7651352</v>
      </c>
      <c r="CF9" s="29">
        <f t="shared" si="45"/>
        <v>106.8121208</v>
      </c>
      <c r="CG9" s="29">
        <f t="shared" si="46"/>
        <v>179.02130400000001</v>
      </c>
      <c r="CH9" s="14"/>
      <c r="CI9" s="29">
        <f aca="true" t="shared" si="86" ref="CI9:CI31">O9*4.50865/100</f>
        <v>5410.38</v>
      </c>
      <c r="CJ9" s="29">
        <f t="shared" si="47"/>
        <v>12507.265619000002</v>
      </c>
      <c r="CK9" s="14">
        <f t="shared" si="48"/>
        <v>17917.645619000003</v>
      </c>
      <c r="CL9" s="29">
        <f t="shared" si="49"/>
        <v>3190.951951</v>
      </c>
      <c r="CM9" s="29">
        <f t="shared" si="50"/>
        <v>5348.16063</v>
      </c>
      <c r="CN9" s="14"/>
      <c r="CO9" s="29">
        <f aca="true" t="shared" si="87" ref="CO9:CO31">O9*1.34749/100</f>
        <v>1616.9880000000003</v>
      </c>
      <c r="CP9" s="29">
        <f t="shared" si="51"/>
        <v>3738.0181094</v>
      </c>
      <c r="CQ9" s="14">
        <f t="shared" si="52"/>
        <v>5355.0061094</v>
      </c>
      <c r="CR9" s="29">
        <f t="shared" si="53"/>
        <v>953.6725726</v>
      </c>
      <c r="CS9" s="29">
        <f t="shared" si="54"/>
        <v>1598.392638</v>
      </c>
      <c r="CT9" s="14"/>
      <c r="CU9" s="29">
        <f aca="true" t="shared" si="88" ref="CU9:CU31">O9*0.11948/100</f>
        <v>143.376</v>
      </c>
      <c r="CV9" s="29">
        <f t="shared" si="55"/>
        <v>331.4446888</v>
      </c>
      <c r="CW9" s="14">
        <f t="shared" si="56"/>
        <v>474.82068879999997</v>
      </c>
      <c r="CX9" s="29">
        <f t="shared" si="57"/>
        <v>84.5607752</v>
      </c>
      <c r="CY9" s="29">
        <f t="shared" si="58"/>
        <v>141.727176</v>
      </c>
      <c r="CZ9" s="14"/>
      <c r="DA9" s="29">
        <f aca="true" t="shared" si="89" ref="DA9:DA31">O9*0.03698/100</f>
        <v>44.376</v>
      </c>
      <c r="DB9" s="29">
        <f t="shared" si="59"/>
        <v>102.5847388</v>
      </c>
      <c r="DC9" s="14">
        <f t="shared" si="60"/>
        <v>146.9607388</v>
      </c>
      <c r="DD9" s="29">
        <f t="shared" si="61"/>
        <v>26.1722252</v>
      </c>
      <c r="DE9" s="29">
        <f t="shared" si="62"/>
        <v>43.865676</v>
      </c>
      <c r="DF9" s="14"/>
      <c r="DG9" s="29">
        <f aca="true" t="shared" si="90" ref="DG9:DG31">O9*0.13432/100</f>
        <v>161.184</v>
      </c>
      <c r="DH9" s="29">
        <f t="shared" si="63"/>
        <v>372.6117392</v>
      </c>
      <c r="DI9" s="14">
        <f t="shared" si="64"/>
        <v>533.7957392</v>
      </c>
      <c r="DJ9" s="29">
        <f t="shared" si="65"/>
        <v>95.0636368</v>
      </c>
      <c r="DK9" s="29">
        <f t="shared" si="66"/>
        <v>159.33038399999998</v>
      </c>
      <c r="DL9" s="14"/>
      <c r="DM9" s="29">
        <f aca="true" t="shared" si="91" ref="DM9:DM31">O9*0.26052/100</f>
        <v>312.62399999999997</v>
      </c>
      <c r="DN9" s="29">
        <f t="shared" si="67"/>
        <v>722.6981112</v>
      </c>
      <c r="DO9" s="14">
        <f t="shared" si="68"/>
        <v>1035.3221111999999</v>
      </c>
      <c r="DP9" s="29">
        <f t="shared" si="69"/>
        <v>184.3804248</v>
      </c>
      <c r="DQ9" s="29">
        <f t="shared" si="70"/>
        <v>309.028824</v>
      </c>
      <c r="DR9" s="14"/>
      <c r="DS9" s="29">
        <f aca="true" t="shared" si="92" ref="DS9:DS31">O9*17.86295/100</f>
        <v>21435.54</v>
      </c>
      <c r="DT9" s="29">
        <f t="shared" si="71"/>
        <v>49552.895077</v>
      </c>
      <c r="DU9" s="14">
        <f t="shared" si="72"/>
        <v>70988.435077</v>
      </c>
      <c r="DV9" s="29">
        <f t="shared" si="73"/>
        <v>12642.324233</v>
      </c>
      <c r="DW9" s="29">
        <f t="shared" si="74"/>
        <v>21189.03129</v>
      </c>
      <c r="DX9" s="14"/>
      <c r="DY9" s="14"/>
      <c r="DZ9" s="14"/>
      <c r="EA9" s="14">
        <f t="shared" si="75"/>
        <v>0</v>
      </c>
      <c r="EB9" s="14"/>
    </row>
    <row r="10" spans="1:132" ht="12">
      <c r="A10" s="2">
        <v>41548</v>
      </c>
      <c r="D10" s="15">
        <v>283850</v>
      </c>
      <c r="E10" s="15">
        <f t="shared" si="0"/>
        <v>283850</v>
      </c>
      <c r="F10" s="15">
        <v>72963</v>
      </c>
      <c r="G10" s="15">
        <v>117945</v>
      </c>
      <c r="I10" s="15"/>
      <c r="J10" s="15">
        <v>7644</v>
      </c>
      <c r="K10" s="15">
        <f t="shared" si="1"/>
        <v>7644</v>
      </c>
      <c r="L10" s="15">
        <v>2189</v>
      </c>
      <c r="M10" s="15">
        <v>-675</v>
      </c>
      <c r="O10" s="15"/>
      <c r="P10" s="15">
        <f t="shared" si="2"/>
        <v>276206</v>
      </c>
      <c r="Q10" s="15">
        <f t="shared" si="3"/>
        <v>276206</v>
      </c>
      <c r="R10" s="15">
        <f t="shared" si="4"/>
        <v>70774</v>
      </c>
      <c r="S10" s="15">
        <f t="shared" si="5"/>
        <v>118620</v>
      </c>
      <c r="U10" s="29">
        <f>'2010C Academic'!I10+'2010C Academic'!O10+'2010C Academic'!U10+'2010C Academic'!AA10+'2010C Academic'!AG10+'2010C Academic'!AM10+'2010C Academic'!AS10+'2010C Academic'!AY10+'2010C Academic'!BE10+'2010C Academic'!BK10+'2010C Academic'!BQ10+'2010C Academic'!BW10+'2010C Academic'!CC10+'2010C Academic'!CI10+'2010C Academic'!CO10+'2010C Academic'!CU10+'2010C Academic'!DA10+'2010C Academic'!DG10+'2010C Academic'!DM10+'2010C Academic'!DS10+'2010C Academic'!DY10+'2010C Academic'!EE10+'2010C Academic'!EK10+'2010C Academic'!EQ10+'2010C Academic'!EW10+'2010C Academic'!FC10+'2010C Academic'!FI10+'2010C Academic'!FO10</f>
        <v>0</v>
      </c>
      <c r="V10" s="29">
        <f>'2010C Academic'!J10+'2010C Academic'!P10+'2010C Academic'!V10+'2010C Academic'!AB10+'2010C Academic'!AH10+'2010C Academic'!AN10+'2010C Academic'!AT10+'2010C Academic'!AZ10+'2010C Academic'!BF10+'2010C Academic'!BL10+'2010C Academic'!BR10+'2010C Academic'!BX10+'2010C Academic'!CD10+'2010C Academic'!CJ10+'2010C Academic'!CP10+'2010C Academic'!CV10+'2010C Academic'!DB10+'2010C Academic'!DH10+'2010C Academic'!DN10+'2010C Academic'!DT10+'2010C Academic'!DZ10+'2010C Academic'!EF10+'2010C Academic'!EL10+'2010C Academic'!ER10+'2010C Academic'!EX10+'2010C Academic'!FD10+'2010C Academic'!FJ10+'2010C Academic'!FP10</f>
        <v>187765.1702472</v>
      </c>
      <c r="W10" s="29">
        <f t="shared" si="6"/>
        <v>187765.1702472</v>
      </c>
      <c r="X10" s="29">
        <f>'2010C Academic'!L10+'2010C Academic'!R10+'2010C Academic'!X10+'2010C Academic'!AD10+'2010C Academic'!AJ10+'2010C Academic'!AP10+'2010C Academic'!AV10+'2010C Academic'!BB10+'2010C Academic'!BH10+'2010C Academic'!BN10+'2010C Academic'!BT10+'2010C Academic'!BZ10+'2010C Academic'!CF10+'2010C Academic'!CL10+'2010C Academic'!CR10+'2010C Academic'!CX10+'2010C Academic'!DD10+'2010C Academic'!DJ10+'2010C Academic'!DP10+'2010C Academic'!DV10+'2010C Academic'!EB10+'2010C Academic'!EH10+'2010C Academic'!EN10+'2010C Academic'!ET10+'2010C Academic'!EZ10+'2010C Academic'!FF10+'2010C Academic'!FL10+'2010C Academic'!FR10</f>
        <v>48111.96703279999</v>
      </c>
      <c r="Y10" s="29">
        <f>'2010C Academic'!M10+'2010C Academic'!S10+'2010C Academic'!Y10+'2010C Academic'!AE10+'2010C Academic'!AK10+'2010C Academic'!AQ10+'2010C Academic'!AW10+'2010C Academic'!BC10+'2010C Academic'!BI10+'2010C Academic'!BO10+'2010C Academic'!BU10+'2010C Academic'!CA10+'2010C Academic'!CG10+'2010C Academic'!CM10+'2010C Academic'!CS10+'2010C Academic'!CY10+'2010C Academic'!DE10+'2010C Academic'!DK10+'2010C Academic'!DQ10+'2010C Academic'!DW10+'2010C Academic'!EC10+'2010C Academic'!EI10+'2010C Academic'!EO10+'2010C Academic'!EU10+'2010C Academic'!FA10+'2010C Academic'!FG10+'2010C Academic'!FM10+'2010C Academic'!FS10</f>
        <v>80637.543864</v>
      </c>
      <c r="AA10" s="14"/>
      <c r="AB10" s="21">
        <f t="shared" si="7"/>
        <v>88440.8297528</v>
      </c>
      <c r="AC10" s="14">
        <f t="shared" si="8"/>
        <v>88440.8297528</v>
      </c>
      <c r="AD10" s="14">
        <f t="shared" si="9"/>
        <v>22661.749871199998</v>
      </c>
      <c r="AE10" s="21">
        <f t="shared" si="10"/>
        <v>37981.981656</v>
      </c>
      <c r="AG10" s="29"/>
      <c r="AH10" s="21">
        <f t="shared" si="11"/>
        <v>796.8266894000001</v>
      </c>
      <c r="AI10" s="29">
        <f t="shared" si="12"/>
        <v>796.8266894000001</v>
      </c>
      <c r="AJ10" s="29">
        <f t="shared" si="13"/>
        <v>204.1759126</v>
      </c>
      <c r="AK10" s="29">
        <f t="shared" si="14"/>
        <v>342.206838</v>
      </c>
      <c r="AM10" s="29"/>
      <c r="AN10" s="29">
        <f t="shared" si="15"/>
        <v>3356.2067266</v>
      </c>
      <c r="AO10" s="14">
        <f t="shared" si="16"/>
        <v>3356.2067266</v>
      </c>
      <c r="AP10" s="29">
        <f t="shared" si="17"/>
        <v>859.9819514</v>
      </c>
      <c r="AQ10" s="29">
        <f t="shared" si="18"/>
        <v>1441.363482</v>
      </c>
      <c r="AS10" s="29"/>
      <c r="AT10" s="29">
        <f t="shared" si="19"/>
        <v>1429.7251178</v>
      </c>
      <c r="AU10" s="14">
        <f t="shared" si="20"/>
        <v>1429.7251178</v>
      </c>
      <c r="AV10" s="29">
        <f t="shared" si="21"/>
        <v>366.3474562</v>
      </c>
      <c r="AW10" s="29">
        <f t="shared" si="22"/>
        <v>614.012706</v>
      </c>
      <c r="AY10" s="39"/>
      <c r="AZ10" s="39">
        <f t="shared" si="23"/>
        <v>458.22575399999994</v>
      </c>
      <c r="BA10" s="3">
        <f t="shared" si="24"/>
        <v>458.22575399999994</v>
      </c>
      <c r="BB10" s="29">
        <f t="shared" si="25"/>
        <v>117.414066</v>
      </c>
      <c r="BC10" s="29">
        <f t="shared" si="26"/>
        <v>196.79058</v>
      </c>
      <c r="BD10" s="14"/>
      <c r="BE10" s="29"/>
      <c r="BF10" s="29">
        <f t="shared" si="27"/>
        <v>141.3898514</v>
      </c>
      <c r="BG10" s="14">
        <f t="shared" si="28"/>
        <v>141.3898514</v>
      </c>
      <c r="BH10" s="29">
        <f t="shared" si="29"/>
        <v>36.2292106</v>
      </c>
      <c r="BI10" s="29">
        <f t="shared" si="30"/>
        <v>60.721578</v>
      </c>
      <c r="BJ10" s="14"/>
      <c r="BK10" s="29"/>
      <c r="BL10" s="29">
        <f t="shared" si="31"/>
        <v>3023.6823231999997</v>
      </c>
      <c r="BM10" s="14">
        <f t="shared" si="32"/>
        <v>3023.6823231999997</v>
      </c>
      <c r="BN10" s="29">
        <f t="shared" si="33"/>
        <v>774.7771328</v>
      </c>
      <c r="BO10" s="29">
        <f t="shared" si="34"/>
        <v>1298.5568640000001</v>
      </c>
      <c r="BP10" s="14"/>
      <c r="BQ10" s="29"/>
      <c r="BR10" s="29">
        <f t="shared" si="35"/>
        <v>52.7829666</v>
      </c>
      <c r="BS10" s="14">
        <f t="shared" si="36"/>
        <v>52.7829666</v>
      </c>
      <c r="BT10" s="29">
        <f t="shared" si="37"/>
        <v>13.5249114</v>
      </c>
      <c r="BU10" s="29">
        <f t="shared" si="38"/>
        <v>22.668282</v>
      </c>
      <c r="BV10" s="14"/>
      <c r="BW10" s="29"/>
      <c r="BX10" s="29">
        <f t="shared" si="39"/>
        <v>11728.866825199999</v>
      </c>
      <c r="BY10" s="14">
        <f t="shared" si="40"/>
        <v>11728.866825199999</v>
      </c>
      <c r="BZ10" s="29">
        <f t="shared" si="41"/>
        <v>3005.3612908</v>
      </c>
      <c r="CA10" s="29">
        <f t="shared" si="42"/>
        <v>5037.103404</v>
      </c>
      <c r="CB10" s="14"/>
      <c r="CC10" s="29"/>
      <c r="CD10" s="29">
        <f t="shared" si="43"/>
        <v>416.8500952</v>
      </c>
      <c r="CE10" s="14">
        <f t="shared" si="44"/>
        <v>416.8500952</v>
      </c>
      <c r="CF10" s="29">
        <f t="shared" si="45"/>
        <v>106.8121208</v>
      </c>
      <c r="CG10" s="29">
        <f t="shared" si="46"/>
        <v>179.02130400000001</v>
      </c>
      <c r="CH10" s="14"/>
      <c r="CI10" s="29"/>
      <c r="CJ10" s="29">
        <f t="shared" si="47"/>
        <v>12453.161818999999</v>
      </c>
      <c r="CK10" s="14">
        <f t="shared" si="48"/>
        <v>12453.161818999999</v>
      </c>
      <c r="CL10" s="29">
        <f t="shared" si="49"/>
        <v>3190.951951</v>
      </c>
      <c r="CM10" s="29">
        <f t="shared" si="50"/>
        <v>5348.16063</v>
      </c>
      <c r="CN10" s="14"/>
      <c r="CO10" s="29"/>
      <c r="CP10" s="29">
        <f t="shared" si="51"/>
        <v>3721.8482294000005</v>
      </c>
      <c r="CQ10" s="14">
        <f t="shared" si="52"/>
        <v>3721.8482294000005</v>
      </c>
      <c r="CR10" s="29">
        <f t="shared" si="53"/>
        <v>953.6725726</v>
      </c>
      <c r="CS10" s="29">
        <f t="shared" si="54"/>
        <v>1598.392638</v>
      </c>
      <c r="CT10" s="14"/>
      <c r="CU10" s="29"/>
      <c r="CV10" s="29">
        <f t="shared" si="55"/>
        <v>330.01092880000004</v>
      </c>
      <c r="CW10" s="14">
        <f t="shared" si="56"/>
        <v>330.01092880000004</v>
      </c>
      <c r="CX10" s="29">
        <f t="shared" si="57"/>
        <v>84.5607752</v>
      </c>
      <c r="CY10" s="29">
        <f t="shared" si="58"/>
        <v>141.727176</v>
      </c>
      <c r="CZ10" s="14"/>
      <c r="DA10" s="29"/>
      <c r="DB10" s="29">
        <f t="shared" si="59"/>
        <v>102.1409788</v>
      </c>
      <c r="DC10" s="14">
        <f t="shared" si="60"/>
        <v>102.1409788</v>
      </c>
      <c r="DD10" s="29">
        <f t="shared" si="61"/>
        <v>26.1722252</v>
      </c>
      <c r="DE10" s="29">
        <f t="shared" si="62"/>
        <v>43.865676</v>
      </c>
      <c r="DF10" s="14"/>
      <c r="DG10" s="29"/>
      <c r="DH10" s="29">
        <f t="shared" si="63"/>
        <v>370.9998992</v>
      </c>
      <c r="DI10" s="14">
        <f t="shared" si="64"/>
        <v>370.9998992</v>
      </c>
      <c r="DJ10" s="29">
        <f t="shared" si="65"/>
        <v>95.0636368</v>
      </c>
      <c r="DK10" s="29">
        <f t="shared" si="66"/>
        <v>159.33038399999998</v>
      </c>
      <c r="DL10" s="14"/>
      <c r="DM10" s="29"/>
      <c r="DN10" s="29">
        <f t="shared" si="67"/>
        <v>719.5718711999999</v>
      </c>
      <c r="DO10" s="14">
        <f t="shared" si="68"/>
        <v>719.5718711999999</v>
      </c>
      <c r="DP10" s="29">
        <f t="shared" si="69"/>
        <v>184.3804248</v>
      </c>
      <c r="DQ10" s="29">
        <f t="shared" si="70"/>
        <v>309.028824</v>
      </c>
      <c r="DR10" s="14"/>
      <c r="DS10" s="29"/>
      <c r="DT10" s="29">
        <f t="shared" si="71"/>
        <v>49338.53967700001</v>
      </c>
      <c r="DU10" s="14">
        <f t="shared" si="72"/>
        <v>49338.53967700001</v>
      </c>
      <c r="DV10" s="29">
        <f t="shared" si="73"/>
        <v>12642.324233</v>
      </c>
      <c r="DW10" s="29">
        <f t="shared" si="74"/>
        <v>21189.03129</v>
      </c>
      <c r="DX10" s="14"/>
      <c r="DY10" s="14"/>
      <c r="DZ10" s="14"/>
      <c r="EA10" s="14">
        <f t="shared" si="75"/>
        <v>0</v>
      </c>
      <c r="EB10" s="14"/>
    </row>
    <row r="11" spans="1:132" ht="12">
      <c r="A11" s="2">
        <v>41730</v>
      </c>
      <c r="C11" s="15">
        <v>120000</v>
      </c>
      <c r="D11" s="15">
        <v>283850</v>
      </c>
      <c r="E11" s="15">
        <f t="shared" si="0"/>
        <v>403850</v>
      </c>
      <c r="F11" s="15">
        <v>72963</v>
      </c>
      <c r="G11" s="15">
        <v>117945</v>
      </c>
      <c r="I11" s="15">
        <v>5000</v>
      </c>
      <c r="J11" s="15">
        <v>7644</v>
      </c>
      <c r="K11" s="15">
        <f t="shared" si="1"/>
        <v>12644</v>
      </c>
      <c r="L11" s="15">
        <v>2189</v>
      </c>
      <c r="M11" s="15">
        <v>-675</v>
      </c>
      <c r="O11" s="15">
        <f t="shared" si="76"/>
        <v>115000</v>
      </c>
      <c r="P11" s="15">
        <f t="shared" si="2"/>
        <v>276206</v>
      </c>
      <c r="Q11" s="15">
        <f t="shared" si="3"/>
        <v>391206</v>
      </c>
      <c r="R11" s="15">
        <f t="shared" si="4"/>
        <v>70774</v>
      </c>
      <c r="S11" s="15">
        <f t="shared" si="5"/>
        <v>118620</v>
      </c>
      <c r="U11" s="29">
        <f>'2010C Academic'!I11+'2010C Academic'!O11+'2010C Academic'!U11+'2010C Academic'!AA11+'2010C Academic'!AG11+'2010C Academic'!AM11+'2010C Academic'!AS11+'2010C Academic'!AY11+'2010C Academic'!BE11+'2010C Academic'!BK11+'2010C Academic'!BQ11+'2010C Academic'!BW11+'2010C Academic'!CC11+'2010C Academic'!CI11+'2010C Academic'!CO11+'2010C Academic'!CU11+'2010C Academic'!DA11+'2010C Academic'!DG11+'2010C Academic'!DM11+'2010C Academic'!DS11+'2010C Academic'!DY11+'2010C Academic'!EE11+'2010C Academic'!EK11+'2010C Academic'!EQ11+'2010C Academic'!EW11+'2010C Academic'!FC11+'2010C Academic'!FI11+'2010C Academic'!FO11</f>
        <v>78177.13800000002</v>
      </c>
      <c r="V11" s="29">
        <f>'2010C Academic'!J11+'2010C Academic'!P11+'2010C Academic'!V11+'2010C Academic'!AB11+'2010C Academic'!AH11+'2010C Academic'!AN11+'2010C Academic'!AT11+'2010C Academic'!AZ11+'2010C Academic'!BF11+'2010C Academic'!BL11+'2010C Academic'!BR11+'2010C Academic'!BX11+'2010C Academic'!CD11+'2010C Academic'!CJ11+'2010C Academic'!CP11+'2010C Academic'!CV11+'2010C Academic'!DB11+'2010C Academic'!DH11+'2010C Academic'!DN11+'2010C Academic'!DT11+'2010C Academic'!DZ11+'2010C Academic'!EF11+'2010C Academic'!EL11+'2010C Academic'!ER11+'2010C Academic'!EX11+'2010C Academic'!FD11+'2010C Academic'!FJ11+'2010C Academic'!FP11</f>
        <v>187765.1702472</v>
      </c>
      <c r="W11" s="29">
        <f t="shared" si="6"/>
        <v>265942.30824720004</v>
      </c>
      <c r="X11" s="29">
        <f>'2010C Academic'!L11+'2010C Academic'!R11+'2010C Academic'!X11+'2010C Academic'!AD11+'2010C Academic'!AJ11+'2010C Academic'!AP11+'2010C Academic'!AV11+'2010C Academic'!BB11+'2010C Academic'!BH11+'2010C Academic'!BN11+'2010C Academic'!BT11+'2010C Academic'!BZ11+'2010C Academic'!CF11+'2010C Academic'!CL11+'2010C Academic'!CR11+'2010C Academic'!CX11+'2010C Academic'!DD11+'2010C Academic'!DJ11+'2010C Academic'!DP11+'2010C Academic'!DV11+'2010C Academic'!EB11+'2010C Academic'!EH11+'2010C Academic'!EN11+'2010C Academic'!ET11+'2010C Academic'!EZ11+'2010C Academic'!FF11+'2010C Academic'!FL11+'2010C Academic'!FR11</f>
        <v>48111.96703279999</v>
      </c>
      <c r="Y11" s="29">
        <f>'2010C Academic'!M11+'2010C Academic'!S11+'2010C Academic'!Y11+'2010C Academic'!AE11+'2010C Academic'!AK11+'2010C Academic'!AQ11+'2010C Academic'!AW11+'2010C Academic'!BC11+'2010C Academic'!BI11+'2010C Academic'!BO11+'2010C Academic'!BU11+'2010C Academic'!CA11+'2010C Academic'!CG11+'2010C Academic'!CM11+'2010C Academic'!CS11+'2010C Academic'!CY11+'2010C Academic'!DE11+'2010C Academic'!DK11+'2010C Academic'!DQ11+'2010C Academic'!DW11+'2010C Academic'!EC11+'2010C Academic'!EI11+'2010C Academic'!EO11+'2010C Academic'!EU11+'2010C Academic'!FA11+'2010C Academic'!FG11+'2010C Academic'!FM11+'2010C Academic'!FS11</f>
        <v>80637.543864</v>
      </c>
      <c r="AA11" s="14">
        <f>AG11+AM11+AS11+AY11+BE11+BK11+BQ11+BW11+CC11+CI11+CO11+CU11+DA11+DG11+DM11+DS11+DY11</f>
        <v>36822.862</v>
      </c>
      <c r="AB11" s="21">
        <f t="shared" si="7"/>
        <v>88440.8297528</v>
      </c>
      <c r="AC11" s="14">
        <f t="shared" si="8"/>
        <v>125263.69175279999</v>
      </c>
      <c r="AD11" s="14">
        <f t="shared" si="9"/>
        <v>22661.749871199998</v>
      </c>
      <c r="AE11" s="21">
        <f t="shared" si="10"/>
        <v>37981.981656</v>
      </c>
      <c r="AG11" s="29">
        <f t="shared" si="77"/>
        <v>331.7635000000001</v>
      </c>
      <c r="AH11" s="21">
        <f t="shared" si="11"/>
        <v>796.8266894000001</v>
      </c>
      <c r="AI11" s="29">
        <f t="shared" si="12"/>
        <v>1128.5901894</v>
      </c>
      <c r="AJ11" s="29">
        <f t="shared" si="13"/>
        <v>204.1759126</v>
      </c>
      <c r="AK11" s="29">
        <f t="shared" si="14"/>
        <v>342.206838</v>
      </c>
      <c r="AM11" s="29">
        <f t="shared" si="78"/>
        <v>1397.3764999999999</v>
      </c>
      <c r="AN11" s="29">
        <f t="shared" si="15"/>
        <v>3356.2067266</v>
      </c>
      <c r="AO11" s="14">
        <f t="shared" si="16"/>
        <v>4753.5832266</v>
      </c>
      <c r="AP11" s="29">
        <f t="shared" si="17"/>
        <v>859.9819514</v>
      </c>
      <c r="AQ11" s="29">
        <f t="shared" si="18"/>
        <v>1441.363482</v>
      </c>
      <c r="AS11" s="29">
        <f t="shared" si="79"/>
        <v>595.2745</v>
      </c>
      <c r="AT11" s="29">
        <f t="shared" si="19"/>
        <v>1429.7251178</v>
      </c>
      <c r="AU11" s="14">
        <f t="shared" si="20"/>
        <v>2024.9996178</v>
      </c>
      <c r="AV11" s="29">
        <f t="shared" si="21"/>
        <v>366.3474562</v>
      </c>
      <c r="AW11" s="29">
        <f t="shared" si="22"/>
        <v>614.012706</v>
      </c>
      <c r="AY11" s="39">
        <f t="shared" si="80"/>
        <v>190.785</v>
      </c>
      <c r="AZ11" s="39">
        <f t="shared" si="23"/>
        <v>458.22575399999994</v>
      </c>
      <c r="BA11" s="3">
        <f t="shared" si="24"/>
        <v>649.0107539999999</v>
      </c>
      <c r="BB11" s="29">
        <f t="shared" si="25"/>
        <v>117.414066</v>
      </c>
      <c r="BC11" s="29">
        <f t="shared" si="26"/>
        <v>196.79058</v>
      </c>
      <c r="BD11" s="14"/>
      <c r="BE11" s="29">
        <f t="shared" si="81"/>
        <v>58.868500000000004</v>
      </c>
      <c r="BF11" s="29">
        <f t="shared" si="27"/>
        <v>141.3898514</v>
      </c>
      <c r="BG11" s="14">
        <f t="shared" si="28"/>
        <v>200.2583514</v>
      </c>
      <c r="BH11" s="29">
        <f t="shared" si="29"/>
        <v>36.2292106</v>
      </c>
      <c r="BI11" s="29">
        <f t="shared" si="30"/>
        <v>60.721578</v>
      </c>
      <c r="BJ11" s="14"/>
      <c r="BK11" s="29">
        <f t="shared" si="82"/>
        <v>1258.9279999999999</v>
      </c>
      <c r="BL11" s="29">
        <f t="shared" si="31"/>
        <v>3023.6823231999997</v>
      </c>
      <c r="BM11" s="14">
        <f t="shared" si="32"/>
        <v>4282.6103232</v>
      </c>
      <c r="BN11" s="29">
        <f t="shared" si="33"/>
        <v>774.7771328</v>
      </c>
      <c r="BO11" s="29">
        <f t="shared" si="34"/>
        <v>1298.5568640000001</v>
      </c>
      <c r="BP11" s="14"/>
      <c r="BQ11" s="29">
        <f t="shared" si="83"/>
        <v>21.976499999999998</v>
      </c>
      <c r="BR11" s="29">
        <f t="shared" si="35"/>
        <v>52.7829666</v>
      </c>
      <c r="BS11" s="14">
        <f t="shared" si="36"/>
        <v>74.7594666</v>
      </c>
      <c r="BT11" s="29">
        <f t="shared" si="37"/>
        <v>13.5249114</v>
      </c>
      <c r="BU11" s="29">
        <f t="shared" si="38"/>
        <v>22.668282</v>
      </c>
      <c r="BV11" s="14"/>
      <c r="BW11" s="29">
        <f t="shared" si="84"/>
        <v>4883.382999999999</v>
      </c>
      <c r="BX11" s="29">
        <f t="shared" si="39"/>
        <v>11728.866825199999</v>
      </c>
      <c r="BY11" s="14">
        <f t="shared" si="40"/>
        <v>16612.249825199997</v>
      </c>
      <c r="BZ11" s="29">
        <f t="shared" si="41"/>
        <v>3005.3612908</v>
      </c>
      <c r="CA11" s="29">
        <f t="shared" si="42"/>
        <v>5037.103404</v>
      </c>
      <c r="CB11" s="14"/>
      <c r="CC11" s="29">
        <f t="shared" si="85"/>
        <v>173.558</v>
      </c>
      <c r="CD11" s="29">
        <f t="shared" si="43"/>
        <v>416.8500952</v>
      </c>
      <c r="CE11" s="14">
        <f t="shared" si="44"/>
        <v>590.4080951999999</v>
      </c>
      <c r="CF11" s="29">
        <f t="shared" si="45"/>
        <v>106.8121208</v>
      </c>
      <c r="CG11" s="29">
        <f t="shared" si="46"/>
        <v>179.02130400000001</v>
      </c>
      <c r="CH11" s="14"/>
      <c r="CI11" s="29">
        <f t="shared" si="86"/>
        <v>5184.9475</v>
      </c>
      <c r="CJ11" s="29">
        <f t="shared" si="47"/>
        <v>12453.161818999999</v>
      </c>
      <c r="CK11" s="14">
        <f t="shared" si="48"/>
        <v>17638.109319</v>
      </c>
      <c r="CL11" s="29">
        <f t="shared" si="49"/>
        <v>3190.951951</v>
      </c>
      <c r="CM11" s="29">
        <f t="shared" si="50"/>
        <v>5348.16063</v>
      </c>
      <c r="CN11" s="14"/>
      <c r="CO11" s="29">
        <f t="shared" si="87"/>
        <v>1549.6135000000002</v>
      </c>
      <c r="CP11" s="29">
        <f t="shared" si="51"/>
        <v>3721.8482294000005</v>
      </c>
      <c r="CQ11" s="14">
        <f t="shared" si="52"/>
        <v>5271.461729400001</v>
      </c>
      <c r="CR11" s="29">
        <f t="shared" si="53"/>
        <v>953.6725726</v>
      </c>
      <c r="CS11" s="29">
        <f t="shared" si="54"/>
        <v>1598.392638</v>
      </c>
      <c r="CT11" s="14"/>
      <c r="CU11" s="29">
        <f t="shared" si="88"/>
        <v>137.40200000000002</v>
      </c>
      <c r="CV11" s="29">
        <f t="shared" si="55"/>
        <v>330.01092880000004</v>
      </c>
      <c r="CW11" s="14">
        <f t="shared" si="56"/>
        <v>467.41292880000003</v>
      </c>
      <c r="CX11" s="29">
        <f t="shared" si="57"/>
        <v>84.5607752</v>
      </c>
      <c r="CY11" s="29">
        <f t="shared" si="58"/>
        <v>141.727176</v>
      </c>
      <c r="CZ11" s="14"/>
      <c r="DA11" s="29">
        <f t="shared" si="89"/>
        <v>42.527</v>
      </c>
      <c r="DB11" s="29">
        <f t="shared" si="59"/>
        <v>102.1409788</v>
      </c>
      <c r="DC11" s="14">
        <f t="shared" si="60"/>
        <v>144.66797880000001</v>
      </c>
      <c r="DD11" s="29">
        <f t="shared" si="61"/>
        <v>26.1722252</v>
      </c>
      <c r="DE11" s="29">
        <f t="shared" si="62"/>
        <v>43.865676</v>
      </c>
      <c r="DF11" s="14"/>
      <c r="DG11" s="29">
        <f t="shared" si="90"/>
        <v>154.468</v>
      </c>
      <c r="DH11" s="29">
        <f t="shared" si="63"/>
        <v>370.9998992</v>
      </c>
      <c r="DI11" s="14">
        <f t="shared" si="64"/>
        <v>525.4678992</v>
      </c>
      <c r="DJ11" s="29">
        <f t="shared" si="65"/>
        <v>95.0636368</v>
      </c>
      <c r="DK11" s="29">
        <f t="shared" si="66"/>
        <v>159.33038399999998</v>
      </c>
      <c r="DL11" s="14"/>
      <c r="DM11" s="29">
        <f t="shared" si="91"/>
        <v>299.59799999999996</v>
      </c>
      <c r="DN11" s="29">
        <f t="shared" si="67"/>
        <v>719.5718711999999</v>
      </c>
      <c r="DO11" s="14">
        <f t="shared" si="68"/>
        <v>1019.1698711999999</v>
      </c>
      <c r="DP11" s="29">
        <f t="shared" si="69"/>
        <v>184.3804248</v>
      </c>
      <c r="DQ11" s="29">
        <f t="shared" si="70"/>
        <v>309.028824</v>
      </c>
      <c r="DR11" s="14"/>
      <c r="DS11" s="29">
        <f t="shared" si="92"/>
        <v>20542.3925</v>
      </c>
      <c r="DT11" s="29">
        <f t="shared" si="71"/>
        <v>49338.53967700001</v>
      </c>
      <c r="DU11" s="14">
        <f t="shared" si="72"/>
        <v>69880.93217700001</v>
      </c>
      <c r="DV11" s="29">
        <f t="shared" si="73"/>
        <v>12642.324233</v>
      </c>
      <c r="DW11" s="29">
        <f t="shared" si="74"/>
        <v>21189.03129</v>
      </c>
      <c r="DX11" s="14"/>
      <c r="DY11" s="14"/>
      <c r="DZ11" s="14"/>
      <c r="EA11" s="14">
        <f t="shared" si="75"/>
        <v>0</v>
      </c>
      <c r="EB11" s="14"/>
    </row>
    <row r="12" spans="1:132" ht="12">
      <c r="A12" s="2">
        <v>41913</v>
      </c>
      <c r="B12" s="10"/>
      <c r="D12" s="15">
        <v>282050</v>
      </c>
      <c r="E12" s="15">
        <f t="shared" si="0"/>
        <v>282050</v>
      </c>
      <c r="F12" s="15">
        <v>72963</v>
      </c>
      <c r="G12" s="15">
        <v>117945</v>
      </c>
      <c r="I12" s="15"/>
      <c r="J12" s="15">
        <v>7569</v>
      </c>
      <c r="K12" s="15">
        <f t="shared" si="1"/>
        <v>7569</v>
      </c>
      <c r="L12" s="15">
        <v>2189</v>
      </c>
      <c r="M12" s="15">
        <v>-675</v>
      </c>
      <c r="O12" s="15"/>
      <c r="P12" s="15">
        <f t="shared" si="2"/>
        <v>274481</v>
      </c>
      <c r="Q12" s="15">
        <f t="shared" si="3"/>
        <v>274481</v>
      </c>
      <c r="R12" s="15">
        <f t="shared" si="4"/>
        <v>70774</v>
      </c>
      <c r="S12" s="15">
        <f t="shared" si="5"/>
        <v>118620</v>
      </c>
      <c r="U12" s="29">
        <f>'2010C Academic'!I12+'2010C Academic'!O12+'2010C Academic'!U12+'2010C Academic'!AA12+'2010C Academic'!AG12+'2010C Academic'!AM12+'2010C Academic'!AS12+'2010C Academic'!AY12+'2010C Academic'!BE12+'2010C Academic'!BK12+'2010C Academic'!BQ12+'2010C Academic'!BW12+'2010C Academic'!CC12+'2010C Academic'!CI12+'2010C Academic'!CO12+'2010C Academic'!CU12+'2010C Academic'!DA12+'2010C Academic'!DG12+'2010C Academic'!DM12+'2010C Academic'!DS12+'2010C Academic'!DY12+'2010C Academic'!EE12+'2010C Academic'!EK12+'2010C Academic'!EQ12+'2010C Academic'!EW12+'2010C Academic'!FC12+'2010C Academic'!FI12+'2010C Academic'!FO12</f>
        <v>0</v>
      </c>
      <c r="V12" s="29">
        <f>'2010C Academic'!J12+'2010C Academic'!P12+'2010C Academic'!V12+'2010C Academic'!AB12+'2010C Academic'!AH12+'2010C Academic'!AN12+'2010C Academic'!AT12+'2010C Academic'!AZ12+'2010C Academic'!BF12+'2010C Academic'!BL12+'2010C Academic'!BR12+'2010C Academic'!BX12+'2010C Academic'!CD12+'2010C Academic'!CJ12+'2010C Academic'!CP12+'2010C Academic'!CV12+'2010C Academic'!DB12+'2010C Academic'!DH12+'2010C Academic'!DN12+'2010C Academic'!DT12+'2010C Academic'!DZ12+'2010C Academic'!EF12+'2010C Academic'!EL12+'2010C Academic'!ER12+'2010C Academic'!EX12+'2010C Academic'!FD12+'2010C Academic'!FJ12+'2010C Academic'!FP12</f>
        <v>186592.51317719996</v>
      </c>
      <c r="W12" s="29">
        <f t="shared" si="6"/>
        <v>186592.51317719996</v>
      </c>
      <c r="X12" s="29">
        <f>'2010C Academic'!L12+'2010C Academic'!R12+'2010C Academic'!X12+'2010C Academic'!AD12+'2010C Academic'!AJ12+'2010C Academic'!AP12+'2010C Academic'!AV12+'2010C Academic'!BB12+'2010C Academic'!BH12+'2010C Academic'!BN12+'2010C Academic'!BT12+'2010C Academic'!BZ12+'2010C Academic'!CF12+'2010C Academic'!CL12+'2010C Academic'!CR12+'2010C Academic'!CX12+'2010C Academic'!DD12+'2010C Academic'!DJ12+'2010C Academic'!DP12+'2010C Academic'!DV12+'2010C Academic'!EB12+'2010C Academic'!EH12+'2010C Academic'!EN12+'2010C Academic'!ET12+'2010C Academic'!EZ12+'2010C Academic'!FF12+'2010C Academic'!FL12+'2010C Academic'!FR12</f>
        <v>48111.96703279999</v>
      </c>
      <c r="Y12" s="29">
        <f>'2010C Academic'!M12+'2010C Academic'!S12+'2010C Academic'!Y12+'2010C Academic'!AE12+'2010C Academic'!AK12+'2010C Academic'!AQ12+'2010C Academic'!AW12+'2010C Academic'!BC12+'2010C Academic'!BI12+'2010C Academic'!BO12+'2010C Academic'!BU12+'2010C Academic'!CA12+'2010C Academic'!CG12+'2010C Academic'!CM12+'2010C Academic'!CS12+'2010C Academic'!CY12+'2010C Academic'!DE12+'2010C Academic'!DK12+'2010C Academic'!DQ12+'2010C Academic'!DW12+'2010C Academic'!EC12+'2010C Academic'!EI12+'2010C Academic'!EO12+'2010C Academic'!EU12+'2010C Academic'!FA12+'2010C Academic'!FG12+'2010C Academic'!FM12+'2010C Academic'!FS12</f>
        <v>80637.543864</v>
      </c>
      <c r="AA12" s="14"/>
      <c r="AB12" s="21">
        <f t="shared" si="7"/>
        <v>87888.4868228</v>
      </c>
      <c r="AC12" s="14">
        <f t="shared" si="8"/>
        <v>87888.4868228</v>
      </c>
      <c r="AD12" s="14">
        <f t="shared" si="9"/>
        <v>22661.749871199998</v>
      </c>
      <c r="AE12" s="21">
        <f t="shared" si="10"/>
        <v>37981.981656</v>
      </c>
      <c r="AG12" s="29"/>
      <c r="AH12" s="21">
        <f t="shared" si="11"/>
        <v>791.8502369</v>
      </c>
      <c r="AI12" s="29">
        <f t="shared" si="12"/>
        <v>791.8502369</v>
      </c>
      <c r="AJ12" s="29">
        <f t="shared" si="13"/>
        <v>204.1759126</v>
      </c>
      <c r="AK12" s="29">
        <f t="shared" si="14"/>
        <v>342.206838</v>
      </c>
      <c r="AL12" s="10"/>
      <c r="AM12" s="29"/>
      <c r="AN12" s="29">
        <f t="shared" si="15"/>
        <v>3335.2460790999994</v>
      </c>
      <c r="AO12" s="14">
        <f t="shared" si="16"/>
        <v>3335.2460790999994</v>
      </c>
      <c r="AP12" s="29">
        <f t="shared" si="17"/>
        <v>859.9819514</v>
      </c>
      <c r="AQ12" s="29">
        <f t="shared" si="18"/>
        <v>1441.363482</v>
      </c>
      <c r="AR12" s="10"/>
      <c r="AS12" s="29"/>
      <c r="AT12" s="29">
        <f t="shared" si="19"/>
        <v>1420.7960003</v>
      </c>
      <c r="AU12" s="14">
        <f t="shared" si="20"/>
        <v>1420.7960003</v>
      </c>
      <c r="AV12" s="29">
        <f t="shared" si="21"/>
        <v>366.3474562</v>
      </c>
      <c r="AW12" s="29">
        <f t="shared" si="22"/>
        <v>614.012706</v>
      </c>
      <c r="AX12" s="10"/>
      <c r="AY12" s="39"/>
      <c r="AZ12" s="39">
        <f t="shared" si="23"/>
        <v>455.363979</v>
      </c>
      <c r="BA12" s="3">
        <f t="shared" si="24"/>
        <v>455.363979</v>
      </c>
      <c r="BB12" s="29">
        <f t="shared" si="25"/>
        <v>117.414066</v>
      </c>
      <c r="BC12" s="29">
        <f t="shared" si="26"/>
        <v>196.79058</v>
      </c>
      <c r="BD12" s="14"/>
      <c r="BE12" s="29"/>
      <c r="BF12" s="29">
        <f t="shared" si="27"/>
        <v>140.5068239</v>
      </c>
      <c r="BG12" s="14">
        <f t="shared" si="28"/>
        <v>140.5068239</v>
      </c>
      <c r="BH12" s="29">
        <f t="shared" si="29"/>
        <v>36.2292106</v>
      </c>
      <c r="BI12" s="29">
        <f t="shared" si="30"/>
        <v>60.721578</v>
      </c>
      <c r="BJ12" s="14"/>
      <c r="BK12" s="29"/>
      <c r="BL12" s="29">
        <f t="shared" si="31"/>
        <v>3004.7984031999995</v>
      </c>
      <c r="BM12" s="14">
        <f t="shared" si="32"/>
        <v>3004.7984031999995</v>
      </c>
      <c r="BN12" s="29">
        <f t="shared" si="33"/>
        <v>774.7771328</v>
      </c>
      <c r="BO12" s="29">
        <f t="shared" si="34"/>
        <v>1298.5568640000001</v>
      </c>
      <c r="BP12" s="14"/>
      <c r="BQ12" s="29"/>
      <c r="BR12" s="29">
        <f t="shared" si="35"/>
        <v>52.4533191</v>
      </c>
      <c r="BS12" s="14">
        <f t="shared" si="36"/>
        <v>52.4533191</v>
      </c>
      <c r="BT12" s="29">
        <f t="shared" si="37"/>
        <v>13.5249114</v>
      </c>
      <c r="BU12" s="29">
        <f t="shared" si="38"/>
        <v>22.668282</v>
      </c>
      <c r="BV12" s="14"/>
      <c r="BW12" s="29"/>
      <c r="BX12" s="29">
        <f t="shared" si="39"/>
        <v>11655.6160802</v>
      </c>
      <c r="BY12" s="14">
        <f t="shared" si="40"/>
        <v>11655.6160802</v>
      </c>
      <c r="BZ12" s="29">
        <f t="shared" si="41"/>
        <v>3005.3612908</v>
      </c>
      <c r="CA12" s="29">
        <f t="shared" si="42"/>
        <v>5037.103404</v>
      </c>
      <c r="CB12" s="14"/>
      <c r="CC12" s="29"/>
      <c r="CD12" s="29">
        <f t="shared" si="43"/>
        <v>414.2467252</v>
      </c>
      <c r="CE12" s="14">
        <f t="shared" si="44"/>
        <v>414.2467252</v>
      </c>
      <c r="CF12" s="29">
        <f t="shared" si="45"/>
        <v>106.8121208</v>
      </c>
      <c r="CG12" s="29">
        <f t="shared" si="46"/>
        <v>179.02130400000001</v>
      </c>
      <c r="CH12" s="14"/>
      <c r="CI12" s="29"/>
      <c r="CJ12" s="29">
        <f t="shared" si="47"/>
        <v>12375.3876065</v>
      </c>
      <c r="CK12" s="14">
        <f t="shared" si="48"/>
        <v>12375.3876065</v>
      </c>
      <c r="CL12" s="29">
        <f t="shared" si="49"/>
        <v>3190.951951</v>
      </c>
      <c r="CM12" s="29">
        <f t="shared" si="50"/>
        <v>5348.16063</v>
      </c>
      <c r="CN12" s="14"/>
      <c r="CO12" s="29"/>
      <c r="CP12" s="29">
        <f t="shared" si="51"/>
        <v>3698.6040269</v>
      </c>
      <c r="CQ12" s="14">
        <f t="shared" si="52"/>
        <v>3698.6040269</v>
      </c>
      <c r="CR12" s="29">
        <f t="shared" si="53"/>
        <v>953.6725726</v>
      </c>
      <c r="CS12" s="29">
        <f t="shared" si="54"/>
        <v>1598.392638</v>
      </c>
      <c r="CT12" s="14"/>
      <c r="CU12" s="29"/>
      <c r="CV12" s="29">
        <f t="shared" si="55"/>
        <v>327.9498988</v>
      </c>
      <c r="CW12" s="14">
        <f t="shared" si="56"/>
        <v>327.9498988</v>
      </c>
      <c r="CX12" s="29">
        <f t="shared" si="57"/>
        <v>84.5607752</v>
      </c>
      <c r="CY12" s="29">
        <f t="shared" si="58"/>
        <v>141.727176</v>
      </c>
      <c r="CZ12" s="14"/>
      <c r="DA12" s="29"/>
      <c r="DB12" s="29">
        <f t="shared" si="59"/>
        <v>101.5030738</v>
      </c>
      <c r="DC12" s="14">
        <f t="shared" si="60"/>
        <v>101.5030738</v>
      </c>
      <c r="DD12" s="29">
        <f t="shared" si="61"/>
        <v>26.1722252</v>
      </c>
      <c r="DE12" s="29">
        <f t="shared" si="62"/>
        <v>43.865676</v>
      </c>
      <c r="DF12" s="14"/>
      <c r="DG12" s="29"/>
      <c r="DH12" s="29">
        <f t="shared" si="63"/>
        <v>368.68287919999995</v>
      </c>
      <c r="DI12" s="14">
        <f t="shared" si="64"/>
        <v>368.68287919999995</v>
      </c>
      <c r="DJ12" s="29">
        <f t="shared" si="65"/>
        <v>95.0636368</v>
      </c>
      <c r="DK12" s="29">
        <f t="shared" si="66"/>
        <v>159.33038399999998</v>
      </c>
      <c r="DL12" s="14"/>
      <c r="DM12" s="29"/>
      <c r="DN12" s="29">
        <f t="shared" si="67"/>
        <v>715.0779011999999</v>
      </c>
      <c r="DO12" s="14">
        <f t="shared" si="68"/>
        <v>715.0779011999999</v>
      </c>
      <c r="DP12" s="29">
        <f t="shared" si="69"/>
        <v>184.3804248</v>
      </c>
      <c r="DQ12" s="29">
        <f t="shared" si="70"/>
        <v>309.028824</v>
      </c>
      <c r="DR12" s="14"/>
      <c r="DS12" s="29"/>
      <c r="DT12" s="29">
        <f t="shared" si="71"/>
        <v>49030.40378950001</v>
      </c>
      <c r="DU12" s="14">
        <f t="shared" si="72"/>
        <v>49030.40378950001</v>
      </c>
      <c r="DV12" s="29">
        <f t="shared" si="73"/>
        <v>12642.324233</v>
      </c>
      <c r="DW12" s="29">
        <f t="shared" si="74"/>
        <v>21189.03129</v>
      </c>
      <c r="DX12" s="14"/>
      <c r="DY12" s="14"/>
      <c r="DZ12" s="14"/>
      <c r="EA12" s="14">
        <f t="shared" si="75"/>
        <v>0</v>
      </c>
      <c r="EB12" s="14"/>
    </row>
    <row r="13" spans="1:132" ht="12">
      <c r="A13" s="2">
        <v>42095</v>
      </c>
      <c r="C13" s="15">
        <v>135000</v>
      </c>
      <c r="D13" s="15">
        <v>282050</v>
      </c>
      <c r="E13" s="15">
        <f t="shared" si="0"/>
        <v>417050</v>
      </c>
      <c r="F13" s="15">
        <v>72963</v>
      </c>
      <c r="G13" s="15">
        <v>117945</v>
      </c>
      <c r="I13" s="15">
        <v>5000</v>
      </c>
      <c r="J13" s="15">
        <v>7569</v>
      </c>
      <c r="K13" s="15">
        <f t="shared" si="1"/>
        <v>12569</v>
      </c>
      <c r="L13" s="15">
        <v>2189</v>
      </c>
      <c r="M13" s="15">
        <v>-675</v>
      </c>
      <c r="O13" s="15">
        <f t="shared" si="76"/>
        <v>130000</v>
      </c>
      <c r="P13" s="15">
        <f t="shared" si="2"/>
        <v>274481</v>
      </c>
      <c r="Q13" s="15">
        <f t="shared" si="3"/>
        <v>404481</v>
      </c>
      <c r="R13" s="15">
        <f t="shared" si="4"/>
        <v>70774</v>
      </c>
      <c r="S13" s="15">
        <f t="shared" si="5"/>
        <v>118620</v>
      </c>
      <c r="U13" s="29">
        <f>'2010C Academic'!I13+'2010C Academic'!O13+'2010C Academic'!U13+'2010C Academic'!AA13+'2010C Academic'!AG13+'2010C Academic'!AM13+'2010C Academic'!AS13+'2010C Academic'!AY13+'2010C Academic'!BE13+'2010C Academic'!BK13+'2010C Academic'!BQ13+'2010C Academic'!BW13+'2010C Academic'!CC13+'2010C Academic'!CI13+'2010C Academic'!CO13+'2010C Academic'!CU13+'2010C Academic'!DA13+'2010C Academic'!DG13+'2010C Academic'!DM13+'2010C Academic'!DS13+'2010C Academic'!DY13+'2010C Academic'!EE13+'2010C Academic'!EK13+'2010C Academic'!EQ13+'2010C Academic'!EW13+'2010C Academic'!FC13+'2010C Academic'!FI13+'2010C Academic'!FO13</f>
        <v>88374.156</v>
      </c>
      <c r="V13" s="29">
        <f>'2010C Academic'!J13+'2010C Academic'!P13+'2010C Academic'!V13+'2010C Academic'!AB13+'2010C Academic'!AH13+'2010C Academic'!AN13+'2010C Academic'!AT13+'2010C Academic'!AZ13+'2010C Academic'!BF13+'2010C Academic'!BL13+'2010C Academic'!BR13+'2010C Academic'!BX13+'2010C Academic'!CD13+'2010C Academic'!CJ13+'2010C Academic'!CP13+'2010C Academic'!CV13+'2010C Academic'!DB13+'2010C Academic'!DH13+'2010C Academic'!DN13+'2010C Academic'!DT13+'2010C Academic'!DZ13+'2010C Academic'!EF13+'2010C Academic'!EL13+'2010C Academic'!ER13+'2010C Academic'!EX13+'2010C Academic'!FD13+'2010C Academic'!FJ13+'2010C Academic'!FP13</f>
        <v>186592.51317719996</v>
      </c>
      <c r="W13" s="29">
        <f t="shared" si="6"/>
        <v>274966.66917719995</v>
      </c>
      <c r="X13" s="29">
        <f>'2010C Academic'!L13+'2010C Academic'!R13+'2010C Academic'!X13+'2010C Academic'!AD13+'2010C Academic'!AJ13+'2010C Academic'!AP13+'2010C Academic'!AV13+'2010C Academic'!BB13+'2010C Academic'!BH13+'2010C Academic'!BN13+'2010C Academic'!BT13+'2010C Academic'!BZ13+'2010C Academic'!CF13+'2010C Academic'!CL13+'2010C Academic'!CR13+'2010C Academic'!CX13+'2010C Academic'!DD13+'2010C Academic'!DJ13+'2010C Academic'!DP13+'2010C Academic'!DV13+'2010C Academic'!EB13+'2010C Academic'!EH13+'2010C Academic'!EN13+'2010C Academic'!ET13+'2010C Academic'!EZ13+'2010C Academic'!FF13+'2010C Academic'!FL13+'2010C Academic'!FR13</f>
        <v>48111.96703279999</v>
      </c>
      <c r="Y13" s="29">
        <f>'2010C Academic'!M13+'2010C Academic'!S13+'2010C Academic'!Y13+'2010C Academic'!AE13+'2010C Academic'!AK13+'2010C Academic'!AQ13+'2010C Academic'!AW13+'2010C Academic'!BC13+'2010C Academic'!BI13+'2010C Academic'!BO13+'2010C Academic'!BU13+'2010C Academic'!CA13+'2010C Academic'!CG13+'2010C Academic'!CM13+'2010C Academic'!CS13+'2010C Academic'!CY13+'2010C Academic'!DE13+'2010C Academic'!DK13+'2010C Academic'!DQ13+'2010C Academic'!DW13+'2010C Academic'!EC13+'2010C Academic'!EI13+'2010C Academic'!EO13+'2010C Academic'!EU13+'2010C Academic'!FA13+'2010C Academic'!FG13+'2010C Academic'!FM13+'2010C Academic'!FS13</f>
        <v>80637.543864</v>
      </c>
      <c r="AA13" s="14">
        <f>AG13+AM13+AS13+AY13+BE13+BK13+BQ13+BW13+CC13+CI13+CO13+CU13+DA13+DG13+DM13+DS13+DY13</f>
        <v>41625.844</v>
      </c>
      <c r="AB13" s="21">
        <f t="shared" si="7"/>
        <v>87888.4868228</v>
      </c>
      <c r="AC13" s="14">
        <f t="shared" si="8"/>
        <v>129514.3308228</v>
      </c>
      <c r="AD13" s="14">
        <f t="shared" si="9"/>
        <v>22661.749871199998</v>
      </c>
      <c r="AE13" s="21">
        <f t="shared" si="10"/>
        <v>37981.981656</v>
      </c>
      <c r="AG13" s="29">
        <f t="shared" si="77"/>
        <v>375.03700000000003</v>
      </c>
      <c r="AH13" s="21">
        <f t="shared" si="11"/>
        <v>791.8502369</v>
      </c>
      <c r="AI13" s="29">
        <f t="shared" si="12"/>
        <v>1166.8872369</v>
      </c>
      <c r="AJ13" s="29">
        <f t="shared" si="13"/>
        <v>204.1759126</v>
      </c>
      <c r="AK13" s="29">
        <f t="shared" si="14"/>
        <v>342.206838</v>
      </c>
      <c r="AM13" s="29">
        <f t="shared" si="78"/>
        <v>1579.6429999999998</v>
      </c>
      <c r="AN13" s="29">
        <f t="shared" si="15"/>
        <v>3335.2460790999994</v>
      </c>
      <c r="AO13" s="14">
        <f t="shared" si="16"/>
        <v>4914.889079099999</v>
      </c>
      <c r="AP13" s="29">
        <f t="shared" si="17"/>
        <v>859.9819514</v>
      </c>
      <c r="AQ13" s="29">
        <f t="shared" si="18"/>
        <v>1441.363482</v>
      </c>
      <c r="AS13" s="29">
        <f t="shared" si="79"/>
        <v>672.9190000000001</v>
      </c>
      <c r="AT13" s="29">
        <f t="shared" si="19"/>
        <v>1420.7960003</v>
      </c>
      <c r="AU13" s="14">
        <f t="shared" si="20"/>
        <v>2093.7150003</v>
      </c>
      <c r="AV13" s="29">
        <f t="shared" si="21"/>
        <v>366.3474562</v>
      </c>
      <c r="AW13" s="29">
        <f t="shared" si="22"/>
        <v>614.012706</v>
      </c>
      <c r="AY13" s="39">
        <f t="shared" si="80"/>
        <v>215.67</v>
      </c>
      <c r="AZ13" s="39">
        <f t="shared" si="23"/>
        <v>455.363979</v>
      </c>
      <c r="BA13" s="3">
        <f t="shared" si="24"/>
        <v>671.0339789999999</v>
      </c>
      <c r="BB13" s="29">
        <f t="shared" si="25"/>
        <v>117.414066</v>
      </c>
      <c r="BC13" s="29">
        <f t="shared" si="26"/>
        <v>196.79058</v>
      </c>
      <c r="BD13" s="14"/>
      <c r="BE13" s="29">
        <f t="shared" si="81"/>
        <v>66.547</v>
      </c>
      <c r="BF13" s="29">
        <f t="shared" si="27"/>
        <v>140.5068239</v>
      </c>
      <c r="BG13" s="14">
        <f t="shared" si="28"/>
        <v>207.0538239</v>
      </c>
      <c r="BH13" s="29">
        <f t="shared" si="29"/>
        <v>36.2292106</v>
      </c>
      <c r="BI13" s="29">
        <f t="shared" si="30"/>
        <v>60.721578</v>
      </c>
      <c r="BJ13" s="14"/>
      <c r="BK13" s="29">
        <f t="shared" si="82"/>
        <v>1423.1359999999997</v>
      </c>
      <c r="BL13" s="29">
        <f t="shared" si="31"/>
        <v>3004.7984031999995</v>
      </c>
      <c r="BM13" s="14">
        <f t="shared" si="32"/>
        <v>4427.934403199999</v>
      </c>
      <c r="BN13" s="29">
        <f t="shared" si="33"/>
        <v>774.7771328</v>
      </c>
      <c r="BO13" s="29">
        <f t="shared" si="34"/>
        <v>1298.5568640000001</v>
      </c>
      <c r="BP13" s="14"/>
      <c r="BQ13" s="29">
        <f t="shared" si="83"/>
        <v>24.842999999999996</v>
      </c>
      <c r="BR13" s="29">
        <f t="shared" si="35"/>
        <v>52.4533191</v>
      </c>
      <c r="BS13" s="14">
        <f t="shared" si="36"/>
        <v>77.2963191</v>
      </c>
      <c r="BT13" s="29">
        <f t="shared" si="37"/>
        <v>13.5249114</v>
      </c>
      <c r="BU13" s="29">
        <f t="shared" si="38"/>
        <v>22.668282</v>
      </c>
      <c r="BV13" s="14"/>
      <c r="BW13" s="29">
        <f t="shared" si="84"/>
        <v>5520.346</v>
      </c>
      <c r="BX13" s="29">
        <f t="shared" si="39"/>
        <v>11655.6160802</v>
      </c>
      <c r="BY13" s="14">
        <f t="shared" si="40"/>
        <v>17175.9620802</v>
      </c>
      <c r="BZ13" s="29">
        <f t="shared" si="41"/>
        <v>3005.3612908</v>
      </c>
      <c r="CA13" s="29">
        <f t="shared" si="42"/>
        <v>5037.103404</v>
      </c>
      <c r="CB13" s="14"/>
      <c r="CC13" s="29">
        <f t="shared" si="85"/>
        <v>196.196</v>
      </c>
      <c r="CD13" s="29">
        <f t="shared" si="43"/>
        <v>414.2467252</v>
      </c>
      <c r="CE13" s="14">
        <f t="shared" si="44"/>
        <v>610.4427252</v>
      </c>
      <c r="CF13" s="29">
        <f t="shared" si="45"/>
        <v>106.8121208</v>
      </c>
      <c r="CG13" s="29">
        <f t="shared" si="46"/>
        <v>179.02130400000001</v>
      </c>
      <c r="CH13" s="14"/>
      <c r="CI13" s="29">
        <f t="shared" si="86"/>
        <v>5861.245</v>
      </c>
      <c r="CJ13" s="29">
        <f t="shared" si="47"/>
        <v>12375.3876065</v>
      </c>
      <c r="CK13" s="14">
        <f t="shared" si="48"/>
        <v>18236.6326065</v>
      </c>
      <c r="CL13" s="29">
        <f t="shared" si="49"/>
        <v>3190.951951</v>
      </c>
      <c r="CM13" s="29">
        <f t="shared" si="50"/>
        <v>5348.16063</v>
      </c>
      <c r="CN13" s="14"/>
      <c r="CO13" s="29">
        <f t="shared" si="87"/>
        <v>1751.737</v>
      </c>
      <c r="CP13" s="29">
        <f t="shared" si="51"/>
        <v>3698.6040269</v>
      </c>
      <c r="CQ13" s="14">
        <f t="shared" si="52"/>
        <v>5450.3410269</v>
      </c>
      <c r="CR13" s="29">
        <f t="shared" si="53"/>
        <v>953.6725726</v>
      </c>
      <c r="CS13" s="29">
        <f t="shared" si="54"/>
        <v>1598.392638</v>
      </c>
      <c r="CT13" s="14"/>
      <c r="CU13" s="29">
        <f t="shared" si="88"/>
        <v>155.32399999999998</v>
      </c>
      <c r="CV13" s="29">
        <f t="shared" si="55"/>
        <v>327.9498988</v>
      </c>
      <c r="CW13" s="14">
        <f t="shared" si="56"/>
        <v>483.2738988</v>
      </c>
      <c r="CX13" s="29">
        <f t="shared" si="57"/>
        <v>84.5607752</v>
      </c>
      <c r="CY13" s="29">
        <f t="shared" si="58"/>
        <v>141.727176</v>
      </c>
      <c r="CZ13" s="14"/>
      <c r="DA13" s="29">
        <f t="shared" si="89"/>
        <v>48.074</v>
      </c>
      <c r="DB13" s="29">
        <f t="shared" si="59"/>
        <v>101.5030738</v>
      </c>
      <c r="DC13" s="14">
        <f t="shared" si="60"/>
        <v>149.5770738</v>
      </c>
      <c r="DD13" s="29">
        <f t="shared" si="61"/>
        <v>26.1722252</v>
      </c>
      <c r="DE13" s="29">
        <f t="shared" si="62"/>
        <v>43.865676</v>
      </c>
      <c r="DF13" s="14"/>
      <c r="DG13" s="29">
        <f t="shared" si="90"/>
        <v>174.61599999999999</v>
      </c>
      <c r="DH13" s="29">
        <f t="shared" si="63"/>
        <v>368.68287919999995</v>
      </c>
      <c r="DI13" s="14">
        <f t="shared" si="64"/>
        <v>543.2988791999999</v>
      </c>
      <c r="DJ13" s="29">
        <f t="shared" si="65"/>
        <v>95.0636368</v>
      </c>
      <c r="DK13" s="29">
        <f t="shared" si="66"/>
        <v>159.33038399999998</v>
      </c>
      <c r="DL13" s="14"/>
      <c r="DM13" s="29">
        <f t="shared" si="91"/>
        <v>338.676</v>
      </c>
      <c r="DN13" s="29">
        <f t="shared" si="67"/>
        <v>715.0779011999999</v>
      </c>
      <c r="DO13" s="14">
        <f t="shared" si="68"/>
        <v>1053.7539012</v>
      </c>
      <c r="DP13" s="29">
        <f t="shared" si="69"/>
        <v>184.3804248</v>
      </c>
      <c r="DQ13" s="29">
        <f t="shared" si="70"/>
        <v>309.028824</v>
      </c>
      <c r="DR13" s="14"/>
      <c r="DS13" s="29">
        <f t="shared" si="92"/>
        <v>23221.835</v>
      </c>
      <c r="DT13" s="29">
        <f t="shared" si="71"/>
        <v>49030.40378950001</v>
      </c>
      <c r="DU13" s="14">
        <f t="shared" si="72"/>
        <v>72252.2387895</v>
      </c>
      <c r="DV13" s="29">
        <f t="shared" si="73"/>
        <v>12642.324233</v>
      </c>
      <c r="DW13" s="29">
        <f t="shared" si="74"/>
        <v>21189.03129</v>
      </c>
      <c r="DX13" s="14"/>
      <c r="DY13" s="14"/>
      <c r="DZ13" s="14"/>
      <c r="EA13" s="14">
        <f t="shared" si="75"/>
        <v>0</v>
      </c>
      <c r="EB13" s="14"/>
    </row>
    <row r="14" spans="1:132" ht="12">
      <c r="A14" s="2">
        <v>42278</v>
      </c>
      <c r="D14" s="15">
        <v>280025</v>
      </c>
      <c r="E14" s="15">
        <f t="shared" si="0"/>
        <v>280025</v>
      </c>
      <c r="F14" s="15">
        <v>72963</v>
      </c>
      <c r="G14" s="15">
        <v>117945</v>
      </c>
      <c r="I14" s="15"/>
      <c r="J14" s="15">
        <v>7494</v>
      </c>
      <c r="K14" s="15">
        <f t="shared" si="1"/>
        <v>7494</v>
      </c>
      <c r="L14" s="15">
        <v>2189</v>
      </c>
      <c r="M14" s="15">
        <v>-675</v>
      </c>
      <c r="O14" s="15"/>
      <c r="P14" s="15">
        <f t="shared" si="2"/>
        <v>272531</v>
      </c>
      <c r="Q14" s="15">
        <f t="shared" si="3"/>
        <v>272531</v>
      </c>
      <c r="R14" s="15">
        <f t="shared" si="4"/>
        <v>70774</v>
      </c>
      <c r="S14" s="15">
        <f t="shared" si="5"/>
        <v>118620</v>
      </c>
      <c r="U14" s="29">
        <f>'2010C Academic'!I14+'2010C Academic'!O14+'2010C Academic'!U14+'2010C Academic'!AA14+'2010C Academic'!AG14+'2010C Academic'!AM14+'2010C Academic'!AS14+'2010C Academic'!AY14+'2010C Academic'!BE14+'2010C Academic'!BK14+'2010C Academic'!BQ14+'2010C Academic'!BW14+'2010C Academic'!CC14+'2010C Academic'!CI14+'2010C Academic'!CO14+'2010C Academic'!CU14+'2010C Academic'!DA14+'2010C Academic'!DG14+'2010C Academic'!DM14+'2010C Academic'!DS14+'2010C Academic'!DY14+'2010C Academic'!EE14+'2010C Academic'!EK14+'2010C Academic'!EQ14+'2010C Academic'!EW14+'2010C Academic'!FC14+'2010C Academic'!FI14+'2010C Academic'!FO14</f>
        <v>0</v>
      </c>
      <c r="V14" s="29">
        <f>'2010C Academic'!J14+'2010C Academic'!P14+'2010C Academic'!V14+'2010C Academic'!AB14+'2010C Academic'!AH14+'2010C Academic'!AN14+'2010C Academic'!AT14+'2010C Academic'!AZ14+'2010C Academic'!BF14+'2010C Academic'!BL14+'2010C Academic'!BR14+'2010C Academic'!BX14+'2010C Academic'!CD14+'2010C Academic'!CJ14+'2010C Academic'!CP14+'2010C Academic'!CV14+'2010C Academic'!DB14+'2010C Academic'!DH14+'2010C Academic'!DN14+'2010C Academic'!DT14+'2010C Academic'!DZ14+'2010C Academic'!EF14+'2010C Academic'!EL14+'2010C Academic'!ER14+'2010C Academic'!EX14+'2010C Academic'!FD14+'2010C Academic'!FJ14+'2010C Academic'!FP14</f>
        <v>185266.9008372</v>
      </c>
      <c r="W14" s="29">
        <f t="shared" si="6"/>
        <v>185266.9008372</v>
      </c>
      <c r="X14" s="29">
        <f>'2010C Academic'!L14+'2010C Academic'!R14+'2010C Academic'!X14+'2010C Academic'!AD14+'2010C Academic'!AJ14+'2010C Academic'!AP14+'2010C Academic'!AV14+'2010C Academic'!BB14+'2010C Academic'!BH14+'2010C Academic'!BN14+'2010C Academic'!BT14+'2010C Academic'!BZ14+'2010C Academic'!CF14+'2010C Academic'!CL14+'2010C Academic'!CR14+'2010C Academic'!CX14+'2010C Academic'!DD14+'2010C Academic'!DJ14+'2010C Academic'!DP14+'2010C Academic'!DV14+'2010C Academic'!EB14+'2010C Academic'!EH14+'2010C Academic'!EN14+'2010C Academic'!ET14+'2010C Academic'!EZ14+'2010C Academic'!FF14+'2010C Academic'!FL14+'2010C Academic'!FR14</f>
        <v>48111.96703279999</v>
      </c>
      <c r="Y14" s="29">
        <f>'2010C Academic'!M14+'2010C Academic'!S14+'2010C Academic'!Y14+'2010C Academic'!AE14+'2010C Academic'!AK14+'2010C Academic'!AQ14+'2010C Academic'!AW14+'2010C Academic'!BC14+'2010C Academic'!BI14+'2010C Academic'!BO14+'2010C Academic'!BU14+'2010C Academic'!CA14+'2010C Academic'!CG14+'2010C Academic'!CM14+'2010C Academic'!CS14+'2010C Academic'!CY14+'2010C Academic'!DE14+'2010C Academic'!DK14+'2010C Academic'!DQ14+'2010C Academic'!DW14+'2010C Academic'!EC14+'2010C Academic'!EI14+'2010C Academic'!EO14+'2010C Academic'!EU14+'2010C Academic'!FA14+'2010C Academic'!FG14+'2010C Academic'!FM14+'2010C Academic'!FS14</f>
        <v>80637.543864</v>
      </c>
      <c r="AA14" s="14"/>
      <c r="AB14" s="21">
        <f t="shared" si="7"/>
        <v>87264.0991628</v>
      </c>
      <c r="AC14" s="14">
        <f t="shared" si="8"/>
        <v>87264.0991628</v>
      </c>
      <c r="AD14" s="14">
        <f t="shared" si="9"/>
        <v>22661.749871199998</v>
      </c>
      <c r="AE14" s="21">
        <f t="shared" si="10"/>
        <v>37981.981656</v>
      </c>
      <c r="AG14" s="29"/>
      <c r="AH14" s="21">
        <f t="shared" si="11"/>
        <v>786.2246819</v>
      </c>
      <c r="AI14" s="29">
        <f t="shared" si="12"/>
        <v>786.2246819</v>
      </c>
      <c r="AJ14" s="29">
        <f t="shared" si="13"/>
        <v>204.1759126</v>
      </c>
      <c r="AK14" s="29">
        <f t="shared" si="14"/>
        <v>342.206838</v>
      </c>
      <c r="AM14" s="29"/>
      <c r="AN14" s="29">
        <f t="shared" si="15"/>
        <v>3311.5514341</v>
      </c>
      <c r="AO14" s="14">
        <f t="shared" si="16"/>
        <v>3311.5514341</v>
      </c>
      <c r="AP14" s="29">
        <f t="shared" si="17"/>
        <v>859.9819514</v>
      </c>
      <c r="AQ14" s="29">
        <f t="shared" si="18"/>
        <v>1441.363482</v>
      </c>
      <c r="AS14" s="29"/>
      <c r="AT14" s="29">
        <f t="shared" si="19"/>
        <v>1410.7022153</v>
      </c>
      <c r="AU14" s="14">
        <f t="shared" si="20"/>
        <v>1410.7022153</v>
      </c>
      <c r="AV14" s="29">
        <f t="shared" si="21"/>
        <v>366.3474562</v>
      </c>
      <c r="AW14" s="29">
        <f t="shared" si="22"/>
        <v>614.012706</v>
      </c>
      <c r="AY14" s="39"/>
      <c r="AZ14" s="39">
        <f t="shared" si="23"/>
        <v>452.12892899999997</v>
      </c>
      <c r="BA14" s="3">
        <f t="shared" si="24"/>
        <v>452.12892899999997</v>
      </c>
      <c r="BB14" s="29">
        <f t="shared" si="25"/>
        <v>117.414066</v>
      </c>
      <c r="BC14" s="29">
        <f t="shared" si="26"/>
        <v>196.79058</v>
      </c>
      <c r="BD14" s="14"/>
      <c r="BE14" s="29"/>
      <c r="BF14" s="29">
        <f t="shared" si="27"/>
        <v>139.5086189</v>
      </c>
      <c r="BG14" s="14">
        <f t="shared" si="28"/>
        <v>139.5086189</v>
      </c>
      <c r="BH14" s="29">
        <f t="shared" si="29"/>
        <v>36.2292106</v>
      </c>
      <c r="BI14" s="29">
        <f t="shared" si="30"/>
        <v>60.721578</v>
      </c>
      <c r="BJ14" s="14"/>
      <c r="BK14" s="29"/>
      <c r="BL14" s="29">
        <f t="shared" si="31"/>
        <v>2983.4513632</v>
      </c>
      <c r="BM14" s="14">
        <f t="shared" si="32"/>
        <v>2983.4513632</v>
      </c>
      <c r="BN14" s="29">
        <f t="shared" si="33"/>
        <v>774.7771328</v>
      </c>
      <c r="BO14" s="29">
        <f t="shared" si="34"/>
        <v>1298.5568640000001</v>
      </c>
      <c r="BP14" s="14"/>
      <c r="BQ14" s="29"/>
      <c r="BR14" s="29">
        <f t="shared" si="35"/>
        <v>52.080674099999996</v>
      </c>
      <c r="BS14" s="14">
        <f t="shared" si="36"/>
        <v>52.080674099999996</v>
      </c>
      <c r="BT14" s="29">
        <f t="shared" si="37"/>
        <v>13.5249114</v>
      </c>
      <c r="BU14" s="29">
        <f t="shared" si="38"/>
        <v>22.668282</v>
      </c>
      <c r="BV14" s="14"/>
      <c r="BW14" s="29"/>
      <c r="BX14" s="29">
        <f t="shared" si="39"/>
        <v>11572.810890199999</v>
      </c>
      <c r="BY14" s="14">
        <f t="shared" si="40"/>
        <v>11572.810890199999</v>
      </c>
      <c r="BZ14" s="29">
        <f t="shared" si="41"/>
        <v>3005.3612908</v>
      </c>
      <c r="CA14" s="29">
        <f t="shared" si="42"/>
        <v>5037.103404</v>
      </c>
      <c r="CB14" s="14"/>
      <c r="CC14" s="29"/>
      <c r="CD14" s="29">
        <f t="shared" si="43"/>
        <v>411.3037852</v>
      </c>
      <c r="CE14" s="14">
        <f t="shared" si="44"/>
        <v>411.3037852</v>
      </c>
      <c r="CF14" s="29">
        <f t="shared" si="45"/>
        <v>106.8121208</v>
      </c>
      <c r="CG14" s="29">
        <f t="shared" si="46"/>
        <v>179.02130400000001</v>
      </c>
      <c r="CH14" s="14"/>
      <c r="CI14" s="29"/>
      <c r="CJ14" s="29">
        <f t="shared" si="47"/>
        <v>12287.468931500001</v>
      </c>
      <c r="CK14" s="14">
        <f t="shared" si="48"/>
        <v>12287.468931500001</v>
      </c>
      <c r="CL14" s="29">
        <f t="shared" si="49"/>
        <v>3190.951951</v>
      </c>
      <c r="CM14" s="29">
        <f t="shared" si="50"/>
        <v>5348.16063</v>
      </c>
      <c r="CN14" s="14"/>
      <c r="CO14" s="29"/>
      <c r="CP14" s="29">
        <f t="shared" si="51"/>
        <v>3672.3279719</v>
      </c>
      <c r="CQ14" s="14">
        <f t="shared" si="52"/>
        <v>3672.3279719</v>
      </c>
      <c r="CR14" s="29">
        <f t="shared" si="53"/>
        <v>953.6725726</v>
      </c>
      <c r="CS14" s="29">
        <f t="shared" si="54"/>
        <v>1598.392638</v>
      </c>
      <c r="CT14" s="14"/>
      <c r="CU14" s="29"/>
      <c r="CV14" s="29">
        <f t="shared" si="55"/>
        <v>325.6200388</v>
      </c>
      <c r="CW14" s="14">
        <f t="shared" si="56"/>
        <v>325.6200388</v>
      </c>
      <c r="CX14" s="29">
        <f t="shared" si="57"/>
        <v>84.5607752</v>
      </c>
      <c r="CY14" s="29">
        <f t="shared" si="58"/>
        <v>141.727176</v>
      </c>
      <c r="CZ14" s="14"/>
      <c r="DA14" s="29"/>
      <c r="DB14" s="29">
        <f t="shared" si="59"/>
        <v>100.7819638</v>
      </c>
      <c r="DC14" s="14">
        <f t="shared" si="60"/>
        <v>100.7819638</v>
      </c>
      <c r="DD14" s="29">
        <f t="shared" si="61"/>
        <v>26.1722252</v>
      </c>
      <c r="DE14" s="29">
        <f t="shared" si="62"/>
        <v>43.865676</v>
      </c>
      <c r="DF14" s="14"/>
      <c r="DG14" s="29"/>
      <c r="DH14" s="29">
        <f t="shared" si="63"/>
        <v>366.06363919999995</v>
      </c>
      <c r="DI14" s="14">
        <f t="shared" si="64"/>
        <v>366.06363919999995</v>
      </c>
      <c r="DJ14" s="29">
        <f t="shared" si="65"/>
        <v>95.0636368</v>
      </c>
      <c r="DK14" s="29">
        <f t="shared" si="66"/>
        <v>159.33038399999998</v>
      </c>
      <c r="DL14" s="14"/>
      <c r="DM14" s="29"/>
      <c r="DN14" s="29">
        <f t="shared" si="67"/>
        <v>709.9977611999999</v>
      </c>
      <c r="DO14" s="14">
        <f t="shared" si="68"/>
        <v>709.9977611999999</v>
      </c>
      <c r="DP14" s="29">
        <f t="shared" si="69"/>
        <v>184.3804248</v>
      </c>
      <c r="DQ14" s="29">
        <f t="shared" si="70"/>
        <v>309.028824</v>
      </c>
      <c r="DR14" s="14"/>
      <c r="DS14" s="29"/>
      <c r="DT14" s="29">
        <f t="shared" si="71"/>
        <v>48682.07626450001</v>
      </c>
      <c r="DU14" s="14">
        <f t="shared" si="72"/>
        <v>48682.07626450001</v>
      </c>
      <c r="DV14" s="29">
        <f t="shared" si="73"/>
        <v>12642.324233</v>
      </c>
      <c r="DW14" s="29">
        <f t="shared" si="74"/>
        <v>21189.03129</v>
      </c>
      <c r="DX14" s="14"/>
      <c r="DY14" s="14"/>
      <c r="DZ14" s="14"/>
      <c r="EA14" s="14">
        <f t="shared" si="75"/>
        <v>0</v>
      </c>
      <c r="EB14" s="14"/>
    </row>
    <row r="15" spans="1:132" ht="12">
      <c r="A15" s="2">
        <v>42461</v>
      </c>
      <c r="C15" s="15">
        <v>130000</v>
      </c>
      <c r="D15" s="15">
        <v>280025</v>
      </c>
      <c r="E15" s="15">
        <f t="shared" si="0"/>
        <v>410025</v>
      </c>
      <c r="F15" s="15">
        <v>72963</v>
      </c>
      <c r="G15" s="15">
        <v>117945</v>
      </c>
      <c r="I15" s="15">
        <v>5000</v>
      </c>
      <c r="J15" s="15">
        <v>7494</v>
      </c>
      <c r="K15" s="15">
        <f t="shared" si="1"/>
        <v>12494</v>
      </c>
      <c r="L15" s="15">
        <v>2189</v>
      </c>
      <c r="M15" s="15">
        <v>-675</v>
      </c>
      <c r="O15" s="15">
        <f t="shared" si="76"/>
        <v>125000</v>
      </c>
      <c r="P15" s="15">
        <f t="shared" si="2"/>
        <v>272531</v>
      </c>
      <c r="Q15" s="15">
        <f t="shared" si="3"/>
        <v>397531</v>
      </c>
      <c r="R15" s="15">
        <f t="shared" si="4"/>
        <v>70774</v>
      </c>
      <c r="S15" s="15">
        <f t="shared" si="5"/>
        <v>118620</v>
      </c>
      <c r="U15" s="29">
        <f>'2010C Academic'!I15+'2010C Academic'!O15+'2010C Academic'!U15+'2010C Academic'!AA15+'2010C Academic'!AG15+'2010C Academic'!AM15+'2010C Academic'!AS15+'2010C Academic'!AY15+'2010C Academic'!BE15+'2010C Academic'!BK15+'2010C Academic'!BQ15+'2010C Academic'!BW15+'2010C Academic'!CC15+'2010C Academic'!CI15+'2010C Academic'!CO15+'2010C Academic'!CU15+'2010C Academic'!DA15+'2010C Academic'!DG15+'2010C Academic'!DM15+'2010C Academic'!DS15+'2010C Academic'!DY15+'2010C Academic'!EE15+'2010C Academic'!EK15+'2010C Academic'!EQ15+'2010C Academic'!EW15+'2010C Academic'!FC15+'2010C Academic'!FI15+'2010C Academic'!FO15</f>
        <v>84975.15000000001</v>
      </c>
      <c r="V15" s="29">
        <f>'2010C Academic'!J15+'2010C Academic'!P15+'2010C Academic'!V15+'2010C Academic'!AB15+'2010C Academic'!AH15+'2010C Academic'!AN15+'2010C Academic'!AT15+'2010C Academic'!AZ15+'2010C Academic'!BF15+'2010C Academic'!BL15+'2010C Academic'!BR15+'2010C Academic'!BX15+'2010C Academic'!CD15+'2010C Academic'!CJ15+'2010C Academic'!CP15+'2010C Academic'!CV15+'2010C Academic'!DB15+'2010C Academic'!DH15+'2010C Academic'!DN15+'2010C Academic'!DT15+'2010C Academic'!DZ15+'2010C Academic'!EF15+'2010C Academic'!EL15+'2010C Academic'!ER15+'2010C Academic'!EX15+'2010C Academic'!FD15+'2010C Academic'!FJ15+'2010C Academic'!FP15</f>
        <v>185266.9008372</v>
      </c>
      <c r="W15" s="29">
        <f t="shared" si="6"/>
        <v>270242.0508372</v>
      </c>
      <c r="X15" s="29">
        <f>'2010C Academic'!L15+'2010C Academic'!R15+'2010C Academic'!X15+'2010C Academic'!AD15+'2010C Academic'!AJ15+'2010C Academic'!AP15+'2010C Academic'!AV15+'2010C Academic'!BB15+'2010C Academic'!BH15+'2010C Academic'!BN15+'2010C Academic'!BT15+'2010C Academic'!BZ15+'2010C Academic'!CF15+'2010C Academic'!CL15+'2010C Academic'!CR15+'2010C Academic'!CX15+'2010C Academic'!DD15+'2010C Academic'!DJ15+'2010C Academic'!DP15+'2010C Academic'!DV15+'2010C Academic'!EB15+'2010C Academic'!EH15+'2010C Academic'!EN15+'2010C Academic'!ET15+'2010C Academic'!EZ15+'2010C Academic'!FF15+'2010C Academic'!FL15+'2010C Academic'!FR15</f>
        <v>48111.96703279999</v>
      </c>
      <c r="Y15" s="29">
        <f>'2010C Academic'!M15+'2010C Academic'!S15+'2010C Academic'!Y15+'2010C Academic'!AE15+'2010C Academic'!AK15+'2010C Academic'!AQ15+'2010C Academic'!AW15+'2010C Academic'!BC15+'2010C Academic'!BI15+'2010C Academic'!BO15+'2010C Academic'!BU15+'2010C Academic'!CA15+'2010C Academic'!CG15+'2010C Academic'!CM15+'2010C Academic'!CS15+'2010C Academic'!CY15+'2010C Academic'!DE15+'2010C Academic'!DK15+'2010C Academic'!DQ15+'2010C Academic'!DW15+'2010C Academic'!EC15+'2010C Academic'!EI15+'2010C Academic'!EO15+'2010C Academic'!EU15+'2010C Academic'!FA15+'2010C Academic'!FG15+'2010C Academic'!FM15+'2010C Academic'!FS15</f>
        <v>80637.543864</v>
      </c>
      <c r="AA15" s="14">
        <f>AG15+AM15+AS15+AY15+BE15+BK15+BQ15+BW15+CC15+CI15+CO15+CU15+DA15+DG15+DM15+DS15+DY15</f>
        <v>40024.85</v>
      </c>
      <c r="AB15" s="21">
        <f t="shared" si="7"/>
        <v>87264.0991628</v>
      </c>
      <c r="AC15" s="14">
        <f t="shared" si="8"/>
        <v>127288.94916280001</v>
      </c>
      <c r="AD15" s="14">
        <f t="shared" si="9"/>
        <v>22661.749871199998</v>
      </c>
      <c r="AE15" s="21">
        <f t="shared" si="10"/>
        <v>37981.981656</v>
      </c>
      <c r="AG15" s="29">
        <f t="shared" si="77"/>
        <v>360.6125</v>
      </c>
      <c r="AH15" s="21">
        <f t="shared" si="11"/>
        <v>786.2246819</v>
      </c>
      <c r="AI15" s="29">
        <f t="shared" si="12"/>
        <v>1146.8371819</v>
      </c>
      <c r="AJ15" s="29">
        <f t="shared" si="13"/>
        <v>204.1759126</v>
      </c>
      <c r="AK15" s="29">
        <f t="shared" si="14"/>
        <v>342.206838</v>
      </c>
      <c r="AM15" s="29">
        <f t="shared" si="78"/>
        <v>1518.8875</v>
      </c>
      <c r="AN15" s="29">
        <f t="shared" si="15"/>
        <v>3311.5514341</v>
      </c>
      <c r="AO15" s="14">
        <f t="shared" si="16"/>
        <v>4830.4389341</v>
      </c>
      <c r="AP15" s="29">
        <f t="shared" si="17"/>
        <v>859.9819514</v>
      </c>
      <c r="AQ15" s="29">
        <f t="shared" si="18"/>
        <v>1441.363482</v>
      </c>
      <c r="AS15" s="29">
        <f t="shared" si="79"/>
        <v>647.0375</v>
      </c>
      <c r="AT15" s="29">
        <f t="shared" si="19"/>
        <v>1410.7022153</v>
      </c>
      <c r="AU15" s="14">
        <f t="shared" si="20"/>
        <v>2057.7397153</v>
      </c>
      <c r="AV15" s="29">
        <f t="shared" si="21"/>
        <v>366.3474562</v>
      </c>
      <c r="AW15" s="29">
        <f t="shared" si="22"/>
        <v>614.012706</v>
      </c>
      <c r="AY15" s="39">
        <f t="shared" si="80"/>
        <v>207.375</v>
      </c>
      <c r="AZ15" s="39">
        <f t="shared" si="23"/>
        <v>452.12892899999997</v>
      </c>
      <c r="BA15" s="3">
        <f t="shared" si="24"/>
        <v>659.503929</v>
      </c>
      <c r="BB15" s="29">
        <f t="shared" si="25"/>
        <v>117.414066</v>
      </c>
      <c r="BC15" s="29">
        <f t="shared" si="26"/>
        <v>196.79058</v>
      </c>
      <c r="BD15" s="14"/>
      <c r="BE15" s="29">
        <f t="shared" si="81"/>
        <v>63.9875</v>
      </c>
      <c r="BF15" s="29">
        <f t="shared" si="27"/>
        <v>139.5086189</v>
      </c>
      <c r="BG15" s="14">
        <f t="shared" si="28"/>
        <v>203.4961189</v>
      </c>
      <c r="BH15" s="29">
        <f t="shared" si="29"/>
        <v>36.2292106</v>
      </c>
      <c r="BI15" s="29">
        <f t="shared" si="30"/>
        <v>60.721578</v>
      </c>
      <c r="BJ15" s="14"/>
      <c r="BK15" s="29">
        <f t="shared" si="82"/>
        <v>1368.4</v>
      </c>
      <c r="BL15" s="29">
        <f t="shared" si="31"/>
        <v>2983.4513632</v>
      </c>
      <c r="BM15" s="14">
        <f t="shared" si="32"/>
        <v>4351.8513631999995</v>
      </c>
      <c r="BN15" s="29">
        <f t="shared" si="33"/>
        <v>774.7771328</v>
      </c>
      <c r="BO15" s="29">
        <f t="shared" si="34"/>
        <v>1298.5568640000001</v>
      </c>
      <c r="BP15" s="14"/>
      <c r="BQ15" s="29">
        <f t="shared" si="83"/>
        <v>23.8875</v>
      </c>
      <c r="BR15" s="29">
        <f t="shared" si="35"/>
        <v>52.080674099999996</v>
      </c>
      <c r="BS15" s="14">
        <f t="shared" si="36"/>
        <v>75.9681741</v>
      </c>
      <c r="BT15" s="29">
        <f t="shared" si="37"/>
        <v>13.5249114</v>
      </c>
      <c r="BU15" s="29">
        <f t="shared" si="38"/>
        <v>22.668282</v>
      </c>
      <c r="BV15" s="14"/>
      <c r="BW15" s="29">
        <f t="shared" si="84"/>
        <v>5308.025</v>
      </c>
      <c r="BX15" s="29">
        <f t="shared" si="39"/>
        <v>11572.810890199999</v>
      </c>
      <c r="BY15" s="14">
        <f t="shared" si="40"/>
        <v>16880.835890199996</v>
      </c>
      <c r="BZ15" s="29">
        <f t="shared" si="41"/>
        <v>3005.3612908</v>
      </c>
      <c r="CA15" s="29">
        <f t="shared" si="42"/>
        <v>5037.103404</v>
      </c>
      <c r="CB15" s="14"/>
      <c r="CC15" s="29">
        <f t="shared" si="85"/>
        <v>188.65</v>
      </c>
      <c r="CD15" s="29">
        <f t="shared" si="43"/>
        <v>411.3037852</v>
      </c>
      <c r="CE15" s="14">
        <f t="shared" si="44"/>
        <v>599.9537852</v>
      </c>
      <c r="CF15" s="29">
        <f t="shared" si="45"/>
        <v>106.8121208</v>
      </c>
      <c r="CG15" s="29">
        <f t="shared" si="46"/>
        <v>179.02130400000001</v>
      </c>
      <c r="CH15" s="14"/>
      <c r="CI15" s="29">
        <f t="shared" si="86"/>
        <v>5635.8125</v>
      </c>
      <c r="CJ15" s="29">
        <f t="shared" si="47"/>
        <v>12287.468931500001</v>
      </c>
      <c r="CK15" s="14">
        <f t="shared" si="48"/>
        <v>17923.2814315</v>
      </c>
      <c r="CL15" s="29">
        <f t="shared" si="49"/>
        <v>3190.951951</v>
      </c>
      <c r="CM15" s="29">
        <f t="shared" si="50"/>
        <v>5348.16063</v>
      </c>
      <c r="CN15" s="14"/>
      <c r="CO15" s="29">
        <f t="shared" si="87"/>
        <v>1684.3625</v>
      </c>
      <c r="CP15" s="29">
        <f t="shared" si="51"/>
        <v>3672.3279719</v>
      </c>
      <c r="CQ15" s="14">
        <f t="shared" si="52"/>
        <v>5356.6904719</v>
      </c>
      <c r="CR15" s="29">
        <f t="shared" si="53"/>
        <v>953.6725726</v>
      </c>
      <c r="CS15" s="29">
        <f t="shared" si="54"/>
        <v>1598.392638</v>
      </c>
      <c r="CT15" s="14"/>
      <c r="CU15" s="29">
        <f t="shared" si="88"/>
        <v>149.35</v>
      </c>
      <c r="CV15" s="29">
        <f t="shared" si="55"/>
        <v>325.6200388</v>
      </c>
      <c r="CW15" s="14">
        <f t="shared" si="56"/>
        <v>474.9700388</v>
      </c>
      <c r="CX15" s="29">
        <f t="shared" si="57"/>
        <v>84.5607752</v>
      </c>
      <c r="CY15" s="29">
        <f t="shared" si="58"/>
        <v>141.727176</v>
      </c>
      <c r="CZ15" s="14"/>
      <c r="DA15" s="29">
        <f t="shared" si="89"/>
        <v>46.225</v>
      </c>
      <c r="DB15" s="29">
        <f t="shared" si="59"/>
        <v>100.7819638</v>
      </c>
      <c r="DC15" s="14">
        <f t="shared" si="60"/>
        <v>147.0069638</v>
      </c>
      <c r="DD15" s="29">
        <f t="shared" si="61"/>
        <v>26.1722252</v>
      </c>
      <c r="DE15" s="29">
        <f t="shared" si="62"/>
        <v>43.865676</v>
      </c>
      <c r="DF15" s="14"/>
      <c r="DG15" s="29">
        <f t="shared" si="90"/>
        <v>167.9</v>
      </c>
      <c r="DH15" s="29">
        <f t="shared" si="63"/>
        <v>366.06363919999995</v>
      </c>
      <c r="DI15" s="14">
        <f t="shared" si="64"/>
        <v>533.9636392</v>
      </c>
      <c r="DJ15" s="29">
        <f t="shared" si="65"/>
        <v>95.0636368</v>
      </c>
      <c r="DK15" s="29">
        <f t="shared" si="66"/>
        <v>159.33038399999998</v>
      </c>
      <c r="DL15" s="14"/>
      <c r="DM15" s="29">
        <f t="shared" si="91"/>
        <v>325.65</v>
      </c>
      <c r="DN15" s="29">
        <f t="shared" si="67"/>
        <v>709.9977611999999</v>
      </c>
      <c r="DO15" s="14">
        <f t="shared" si="68"/>
        <v>1035.6477611999999</v>
      </c>
      <c r="DP15" s="29">
        <f t="shared" si="69"/>
        <v>184.3804248</v>
      </c>
      <c r="DQ15" s="29">
        <f t="shared" si="70"/>
        <v>309.028824</v>
      </c>
      <c r="DR15" s="14"/>
      <c r="DS15" s="29">
        <f t="shared" si="92"/>
        <v>22328.6875</v>
      </c>
      <c r="DT15" s="29">
        <f t="shared" si="71"/>
        <v>48682.07626450001</v>
      </c>
      <c r="DU15" s="14">
        <f t="shared" si="72"/>
        <v>71010.7637645</v>
      </c>
      <c r="DV15" s="29">
        <f t="shared" si="73"/>
        <v>12642.324233</v>
      </c>
      <c r="DW15" s="29">
        <f t="shared" si="74"/>
        <v>21189.03129</v>
      </c>
      <c r="DX15" s="14"/>
      <c r="DY15" s="14"/>
      <c r="DZ15" s="14"/>
      <c r="EA15" s="14">
        <f t="shared" si="75"/>
        <v>0</v>
      </c>
      <c r="EB15" s="14"/>
    </row>
    <row r="16" spans="1:132" ht="12">
      <c r="A16" s="2">
        <v>42644</v>
      </c>
      <c r="D16" s="15">
        <v>278075</v>
      </c>
      <c r="E16" s="15">
        <f t="shared" si="0"/>
        <v>278075</v>
      </c>
      <c r="F16" s="15">
        <v>72963</v>
      </c>
      <c r="G16" s="15">
        <v>117945</v>
      </c>
      <c r="I16" s="15"/>
      <c r="J16" s="15">
        <v>7419</v>
      </c>
      <c r="K16" s="15">
        <f t="shared" si="1"/>
        <v>7419</v>
      </c>
      <c r="L16" s="15">
        <v>2189</v>
      </c>
      <c r="M16" s="15">
        <v>-675</v>
      </c>
      <c r="O16" s="15"/>
      <c r="P16" s="15">
        <f t="shared" si="2"/>
        <v>270656</v>
      </c>
      <c r="Q16" s="15">
        <f t="shared" si="3"/>
        <v>270656</v>
      </c>
      <c r="R16" s="15">
        <f t="shared" si="4"/>
        <v>70774</v>
      </c>
      <c r="S16" s="15">
        <f t="shared" si="5"/>
        <v>118620</v>
      </c>
      <c r="U16" s="29">
        <f>'2010C Academic'!I16+'2010C Academic'!O16+'2010C Academic'!U16+'2010C Academic'!AA16+'2010C Academic'!AG16+'2010C Academic'!AM16+'2010C Academic'!AS16+'2010C Academic'!AY16+'2010C Academic'!BE16+'2010C Academic'!BK16+'2010C Academic'!BQ16+'2010C Academic'!BW16+'2010C Academic'!CC16+'2010C Academic'!CI16+'2010C Academic'!CO16+'2010C Academic'!CU16+'2010C Academic'!DA16+'2010C Academic'!DG16+'2010C Academic'!DM16+'2010C Academic'!DS16+'2010C Academic'!DY16+'2010C Academic'!EE16+'2010C Academic'!EK16+'2010C Academic'!EQ16+'2010C Academic'!EW16+'2010C Academic'!FC16+'2010C Academic'!FI16+'2010C Academic'!FO16</f>
        <v>0</v>
      </c>
      <c r="V16" s="29">
        <f>'2010C Academic'!J16+'2010C Academic'!P16+'2010C Academic'!V16+'2010C Academic'!AB16+'2010C Academic'!AH16+'2010C Academic'!AN16+'2010C Academic'!AT16+'2010C Academic'!AZ16+'2010C Academic'!BF16+'2010C Academic'!BL16+'2010C Academic'!BR16+'2010C Academic'!BX16+'2010C Academic'!CD16+'2010C Academic'!CJ16+'2010C Academic'!CP16+'2010C Academic'!CV16+'2010C Academic'!DB16+'2010C Academic'!DH16+'2010C Academic'!DN16+'2010C Academic'!DT16+'2010C Academic'!DZ16+'2010C Academic'!EF16+'2010C Academic'!EL16+'2010C Academic'!ER16+'2010C Academic'!EX16+'2010C Academic'!FD16+'2010C Academic'!FJ16+'2010C Academic'!FP16</f>
        <v>183992.27358719998</v>
      </c>
      <c r="W16" s="29">
        <f t="shared" si="6"/>
        <v>183992.27358719998</v>
      </c>
      <c r="X16" s="29">
        <f>'2010C Academic'!L16+'2010C Academic'!R16+'2010C Academic'!X16+'2010C Academic'!AD16+'2010C Academic'!AJ16+'2010C Academic'!AP16+'2010C Academic'!AV16+'2010C Academic'!BB16+'2010C Academic'!BH16+'2010C Academic'!BN16+'2010C Academic'!BT16+'2010C Academic'!BZ16+'2010C Academic'!CF16+'2010C Academic'!CL16+'2010C Academic'!CR16+'2010C Academic'!CX16+'2010C Academic'!DD16+'2010C Academic'!DJ16+'2010C Academic'!DP16+'2010C Academic'!DV16+'2010C Academic'!EB16+'2010C Academic'!EH16+'2010C Academic'!EN16+'2010C Academic'!ET16+'2010C Academic'!EZ16+'2010C Academic'!FF16+'2010C Academic'!FL16+'2010C Academic'!FR16</f>
        <v>48111.96703279999</v>
      </c>
      <c r="Y16" s="29">
        <f>'2010C Academic'!M16+'2010C Academic'!S16+'2010C Academic'!Y16+'2010C Academic'!AE16+'2010C Academic'!AK16+'2010C Academic'!AQ16+'2010C Academic'!AW16+'2010C Academic'!BC16+'2010C Academic'!BI16+'2010C Academic'!BO16+'2010C Academic'!BU16+'2010C Academic'!CA16+'2010C Academic'!CG16+'2010C Academic'!CM16+'2010C Academic'!CS16+'2010C Academic'!CY16+'2010C Academic'!DE16+'2010C Academic'!DK16+'2010C Academic'!DQ16+'2010C Academic'!DW16+'2010C Academic'!EC16+'2010C Academic'!EI16+'2010C Academic'!EO16+'2010C Academic'!EU16+'2010C Academic'!FA16+'2010C Academic'!FG16+'2010C Academic'!FM16+'2010C Academic'!FS16</f>
        <v>80637.543864</v>
      </c>
      <c r="AA16" s="14"/>
      <c r="AB16" s="21">
        <f t="shared" si="7"/>
        <v>86663.72641280001</v>
      </c>
      <c r="AC16" s="14">
        <f t="shared" si="8"/>
        <v>86663.72641280001</v>
      </c>
      <c r="AD16" s="14">
        <f t="shared" si="9"/>
        <v>22661.749871199998</v>
      </c>
      <c r="AE16" s="21">
        <f t="shared" si="10"/>
        <v>37981.981656</v>
      </c>
      <c r="AG16" s="29"/>
      <c r="AH16" s="21">
        <f t="shared" si="11"/>
        <v>780.8154944</v>
      </c>
      <c r="AI16" s="29">
        <f t="shared" si="12"/>
        <v>780.8154944</v>
      </c>
      <c r="AJ16" s="29">
        <f t="shared" si="13"/>
        <v>204.1759126</v>
      </c>
      <c r="AK16" s="29">
        <f t="shared" si="14"/>
        <v>342.206838</v>
      </c>
      <c r="AM16" s="29"/>
      <c r="AN16" s="29">
        <f t="shared" si="15"/>
        <v>3288.7681215999996</v>
      </c>
      <c r="AO16" s="14">
        <f t="shared" si="16"/>
        <v>3288.7681215999996</v>
      </c>
      <c r="AP16" s="29">
        <f t="shared" si="17"/>
        <v>859.9819514</v>
      </c>
      <c r="AQ16" s="29">
        <f t="shared" si="18"/>
        <v>1441.363482</v>
      </c>
      <c r="AS16" s="29"/>
      <c r="AT16" s="29">
        <f t="shared" si="19"/>
        <v>1400.9966528000002</v>
      </c>
      <c r="AU16" s="14">
        <f t="shared" si="20"/>
        <v>1400.9966528000002</v>
      </c>
      <c r="AV16" s="29">
        <f t="shared" si="21"/>
        <v>366.3474562</v>
      </c>
      <c r="AW16" s="29">
        <f t="shared" si="22"/>
        <v>614.012706</v>
      </c>
      <c r="AY16" s="39"/>
      <c r="AZ16" s="39">
        <f t="shared" si="23"/>
        <v>449.018304</v>
      </c>
      <c r="BA16" s="3">
        <f t="shared" si="24"/>
        <v>449.018304</v>
      </c>
      <c r="BB16" s="29">
        <f t="shared" si="25"/>
        <v>117.414066</v>
      </c>
      <c r="BC16" s="29">
        <f t="shared" si="26"/>
        <v>196.79058</v>
      </c>
      <c r="BD16" s="14"/>
      <c r="BE16" s="29"/>
      <c r="BF16" s="29">
        <f t="shared" si="27"/>
        <v>138.5488064</v>
      </c>
      <c r="BG16" s="14">
        <f t="shared" si="28"/>
        <v>138.5488064</v>
      </c>
      <c r="BH16" s="29">
        <f t="shared" si="29"/>
        <v>36.2292106</v>
      </c>
      <c r="BI16" s="29">
        <f t="shared" si="30"/>
        <v>60.721578</v>
      </c>
      <c r="BJ16" s="14"/>
      <c r="BK16" s="29"/>
      <c r="BL16" s="29">
        <f t="shared" si="31"/>
        <v>2962.9253631999995</v>
      </c>
      <c r="BM16" s="14">
        <f t="shared" si="32"/>
        <v>2962.9253631999995</v>
      </c>
      <c r="BN16" s="29">
        <f t="shared" si="33"/>
        <v>774.7771328</v>
      </c>
      <c r="BO16" s="29">
        <f t="shared" si="34"/>
        <v>1298.5568640000001</v>
      </c>
      <c r="BP16" s="14"/>
      <c r="BQ16" s="29"/>
      <c r="BR16" s="29">
        <f t="shared" si="35"/>
        <v>51.72236159999999</v>
      </c>
      <c r="BS16" s="14">
        <f t="shared" si="36"/>
        <v>51.72236159999999</v>
      </c>
      <c r="BT16" s="29">
        <f t="shared" si="37"/>
        <v>13.5249114</v>
      </c>
      <c r="BU16" s="29">
        <f t="shared" si="38"/>
        <v>22.668282</v>
      </c>
      <c r="BV16" s="14"/>
      <c r="BW16" s="29"/>
      <c r="BX16" s="29">
        <f t="shared" si="39"/>
        <v>11493.1905152</v>
      </c>
      <c r="BY16" s="14">
        <f t="shared" si="40"/>
        <v>11493.1905152</v>
      </c>
      <c r="BZ16" s="29">
        <f t="shared" si="41"/>
        <v>3005.3612908</v>
      </c>
      <c r="CA16" s="29">
        <f t="shared" si="42"/>
        <v>5037.103404</v>
      </c>
      <c r="CB16" s="14"/>
      <c r="CC16" s="29"/>
      <c r="CD16" s="29">
        <f t="shared" si="43"/>
        <v>408.4740352</v>
      </c>
      <c r="CE16" s="14">
        <f t="shared" si="44"/>
        <v>408.4740352</v>
      </c>
      <c r="CF16" s="29">
        <f t="shared" si="45"/>
        <v>106.8121208</v>
      </c>
      <c r="CG16" s="29">
        <f t="shared" si="46"/>
        <v>179.02130400000001</v>
      </c>
      <c r="CH16" s="14"/>
      <c r="CI16" s="29"/>
      <c r="CJ16" s="29">
        <f t="shared" si="47"/>
        <v>12202.931744000001</v>
      </c>
      <c r="CK16" s="14">
        <f t="shared" si="48"/>
        <v>12202.931744000001</v>
      </c>
      <c r="CL16" s="29">
        <f t="shared" si="49"/>
        <v>3190.951951</v>
      </c>
      <c r="CM16" s="29">
        <f t="shared" si="50"/>
        <v>5348.16063</v>
      </c>
      <c r="CN16" s="14"/>
      <c r="CO16" s="29"/>
      <c r="CP16" s="29">
        <f t="shared" si="51"/>
        <v>3647.0625344</v>
      </c>
      <c r="CQ16" s="14">
        <f t="shared" si="52"/>
        <v>3647.0625344</v>
      </c>
      <c r="CR16" s="29">
        <f t="shared" si="53"/>
        <v>953.6725726</v>
      </c>
      <c r="CS16" s="29">
        <f t="shared" si="54"/>
        <v>1598.392638</v>
      </c>
      <c r="CT16" s="14"/>
      <c r="CU16" s="29"/>
      <c r="CV16" s="29">
        <f t="shared" si="55"/>
        <v>323.37978880000003</v>
      </c>
      <c r="CW16" s="14">
        <f t="shared" si="56"/>
        <v>323.37978880000003</v>
      </c>
      <c r="CX16" s="29">
        <f t="shared" si="57"/>
        <v>84.5607752</v>
      </c>
      <c r="CY16" s="29">
        <f t="shared" si="58"/>
        <v>141.727176</v>
      </c>
      <c r="CZ16" s="14"/>
      <c r="DA16" s="29"/>
      <c r="DB16" s="29">
        <f t="shared" si="59"/>
        <v>100.0885888</v>
      </c>
      <c r="DC16" s="14">
        <f t="shared" si="60"/>
        <v>100.0885888</v>
      </c>
      <c r="DD16" s="29">
        <f t="shared" si="61"/>
        <v>26.1722252</v>
      </c>
      <c r="DE16" s="29">
        <f t="shared" si="62"/>
        <v>43.865676</v>
      </c>
      <c r="DF16" s="14"/>
      <c r="DG16" s="29"/>
      <c r="DH16" s="29">
        <f t="shared" si="63"/>
        <v>363.5451392</v>
      </c>
      <c r="DI16" s="14">
        <f t="shared" si="64"/>
        <v>363.5451392</v>
      </c>
      <c r="DJ16" s="29">
        <f t="shared" si="65"/>
        <v>95.0636368</v>
      </c>
      <c r="DK16" s="29">
        <f t="shared" si="66"/>
        <v>159.33038399999998</v>
      </c>
      <c r="DL16" s="14"/>
      <c r="DM16" s="29"/>
      <c r="DN16" s="29">
        <f t="shared" si="67"/>
        <v>705.1130111999998</v>
      </c>
      <c r="DO16" s="14">
        <f t="shared" si="68"/>
        <v>705.1130111999998</v>
      </c>
      <c r="DP16" s="29">
        <f t="shared" si="69"/>
        <v>184.3804248</v>
      </c>
      <c r="DQ16" s="29">
        <f t="shared" si="70"/>
        <v>309.028824</v>
      </c>
      <c r="DR16" s="14"/>
      <c r="DS16" s="29"/>
      <c r="DT16" s="29">
        <f t="shared" si="71"/>
        <v>48347.145952000006</v>
      </c>
      <c r="DU16" s="14">
        <f t="shared" si="72"/>
        <v>48347.145952000006</v>
      </c>
      <c r="DV16" s="29">
        <f t="shared" si="73"/>
        <v>12642.324233</v>
      </c>
      <c r="DW16" s="29">
        <f t="shared" si="74"/>
        <v>21189.03129</v>
      </c>
      <c r="DX16" s="14"/>
      <c r="DY16" s="14"/>
      <c r="DZ16" s="14"/>
      <c r="EA16" s="14">
        <f t="shared" si="75"/>
        <v>0</v>
      </c>
      <c r="EB16" s="14"/>
    </row>
    <row r="17" spans="1:132" ht="12">
      <c r="A17" s="2">
        <v>42826</v>
      </c>
      <c r="C17" s="15">
        <v>2120000</v>
      </c>
      <c r="D17" s="15">
        <v>278075</v>
      </c>
      <c r="E17" s="15">
        <f t="shared" si="0"/>
        <v>2398075</v>
      </c>
      <c r="F17" s="15">
        <v>72963</v>
      </c>
      <c r="G17" s="15">
        <v>117945</v>
      </c>
      <c r="I17" s="15">
        <v>65000</v>
      </c>
      <c r="J17" s="15">
        <v>7419</v>
      </c>
      <c r="K17" s="15">
        <f t="shared" si="1"/>
        <v>72419</v>
      </c>
      <c r="L17" s="15">
        <v>2189</v>
      </c>
      <c r="M17" s="15">
        <v>-675</v>
      </c>
      <c r="O17" s="15">
        <f t="shared" si="76"/>
        <v>2055000</v>
      </c>
      <c r="P17" s="15">
        <f t="shared" si="2"/>
        <v>270656</v>
      </c>
      <c r="Q17" s="15">
        <f t="shared" si="3"/>
        <v>2325656</v>
      </c>
      <c r="R17" s="15">
        <f t="shared" si="4"/>
        <v>70774</v>
      </c>
      <c r="S17" s="15">
        <f t="shared" si="5"/>
        <v>118620</v>
      </c>
      <c r="U17" s="29">
        <f>'2010C Academic'!I17+'2010C Academic'!O17+'2010C Academic'!U17+'2010C Academic'!AA17+'2010C Academic'!AG17+'2010C Academic'!AM17+'2010C Academic'!AS17+'2010C Academic'!AY17+'2010C Academic'!BE17+'2010C Academic'!BK17+'2010C Academic'!BQ17+'2010C Academic'!BW17+'2010C Academic'!CC17+'2010C Academic'!CI17+'2010C Academic'!CO17+'2010C Academic'!CU17+'2010C Academic'!DA17+'2010C Academic'!DG17+'2010C Academic'!DM17+'2010C Academic'!DS17+'2010C Academic'!DY17+'2010C Academic'!EE17+'2010C Academic'!EK17+'2010C Academic'!EQ17+'2010C Academic'!EW17+'2010C Academic'!FC17+'2010C Academic'!FI17+'2010C Academic'!FO17</f>
        <v>1396991.4659999995</v>
      </c>
      <c r="V17" s="29">
        <f>'2010C Academic'!J17+'2010C Academic'!P17+'2010C Academic'!V17+'2010C Academic'!AB17+'2010C Academic'!AH17+'2010C Academic'!AN17+'2010C Academic'!AT17+'2010C Academic'!AZ17+'2010C Academic'!BF17+'2010C Academic'!BL17+'2010C Academic'!BR17+'2010C Academic'!BX17+'2010C Academic'!CD17+'2010C Academic'!CJ17+'2010C Academic'!CP17+'2010C Academic'!CV17+'2010C Academic'!DB17+'2010C Academic'!DH17+'2010C Academic'!DN17+'2010C Academic'!DT17+'2010C Academic'!DZ17+'2010C Academic'!EF17+'2010C Academic'!EL17+'2010C Academic'!ER17+'2010C Academic'!EX17+'2010C Academic'!FD17+'2010C Academic'!FJ17+'2010C Academic'!FP17</f>
        <v>183992.27358719998</v>
      </c>
      <c r="W17" s="29">
        <f t="shared" si="6"/>
        <v>1580983.7395871994</v>
      </c>
      <c r="X17" s="29">
        <f>'2010C Academic'!L17+'2010C Academic'!R17+'2010C Academic'!X17+'2010C Academic'!AD17+'2010C Academic'!AJ17+'2010C Academic'!AP17+'2010C Academic'!AV17+'2010C Academic'!BB17+'2010C Academic'!BH17+'2010C Academic'!BN17+'2010C Academic'!BT17+'2010C Academic'!BZ17+'2010C Academic'!CF17+'2010C Academic'!CL17+'2010C Academic'!CR17+'2010C Academic'!CX17+'2010C Academic'!DD17+'2010C Academic'!DJ17+'2010C Academic'!DP17+'2010C Academic'!DV17+'2010C Academic'!EB17+'2010C Academic'!EH17+'2010C Academic'!EN17+'2010C Academic'!ET17+'2010C Academic'!EZ17+'2010C Academic'!FF17+'2010C Academic'!FL17+'2010C Academic'!FR17</f>
        <v>48111.96703279999</v>
      </c>
      <c r="Y17" s="29">
        <f>'2010C Academic'!M17+'2010C Academic'!S17+'2010C Academic'!Y17+'2010C Academic'!AE17+'2010C Academic'!AK17+'2010C Academic'!AQ17+'2010C Academic'!AW17+'2010C Academic'!BC17+'2010C Academic'!BI17+'2010C Academic'!BO17+'2010C Academic'!BU17+'2010C Academic'!CA17+'2010C Academic'!CG17+'2010C Academic'!CM17+'2010C Academic'!CS17+'2010C Academic'!CY17+'2010C Academic'!DE17+'2010C Academic'!DK17+'2010C Academic'!DQ17+'2010C Academic'!DW17+'2010C Academic'!EC17+'2010C Academic'!EI17+'2010C Academic'!EO17+'2010C Academic'!EU17+'2010C Academic'!FA17+'2010C Academic'!FG17+'2010C Academic'!FM17+'2010C Academic'!FS17</f>
        <v>80637.543864</v>
      </c>
      <c r="AA17" s="14">
        <f>AG17+AM17+AS17+AY17+BE17+BK17+BQ17+BW17+CC17+CI17+CO17+CU17+DA17+DG17+DM17+DS17+DY17</f>
        <v>658008.534</v>
      </c>
      <c r="AB17" s="21">
        <f t="shared" si="7"/>
        <v>86663.72641280001</v>
      </c>
      <c r="AC17" s="14">
        <f t="shared" si="8"/>
        <v>744672.2604128</v>
      </c>
      <c r="AD17" s="14">
        <f t="shared" si="9"/>
        <v>22661.749871199998</v>
      </c>
      <c r="AE17" s="21">
        <f t="shared" si="10"/>
        <v>37981.981656</v>
      </c>
      <c r="AG17" s="29">
        <f t="shared" si="77"/>
        <v>5928.469500000001</v>
      </c>
      <c r="AH17" s="21">
        <f t="shared" si="11"/>
        <v>780.8154944</v>
      </c>
      <c r="AI17" s="29">
        <f t="shared" si="12"/>
        <v>6709.284994400001</v>
      </c>
      <c r="AJ17" s="29">
        <f t="shared" si="13"/>
        <v>204.1759126</v>
      </c>
      <c r="AK17" s="29">
        <f t="shared" si="14"/>
        <v>342.206838</v>
      </c>
      <c r="AM17" s="29">
        <f t="shared" si="78"/>
        <v>24970.510499999997</v>
      </c>
      <c r="AN17" s="29">
        <f t="shared" si="15"/>
        <v>3288.7681215999996</v>
      </c>
      <c r="AO17" s="14">
        <f t="shared" si="16"/>
        <v>28259.278621599995</v>
      </c>
      <c r="AP17" s="29">
        <f t="shared" si="17"/>
        <v>859.9819514</v>
      </c>
      <c r="AQ17" s="29">
        <f t="shared" si="18"/>
        <v>1441.363482</v>
      </c>
      <c r="AS17" s="29">
        <f t="shared" si="79"/>
        <v>10637.296500000002</v>
      </c>
      <c r="AT17" s="29">
        <f t="shared" si="19"/>
        <v>1400.9966528000002</v>
      </c>
      <c r="AU17" s="14">
        <f t="shared" si="20"/>
        <v>12038.293152800003</v>
      </c>
      <c r="AV17" s="29">
        <f t="shared" si="21"/>
        <v>366.3474562</v>
      </c>
      <c r="AW17" s="29">
        <f t="shared" si="22"/>
        <v>614.012706</v>
      </c>
      <c r="AY17" s="39">
        <f t="shared" si="80"/>
        <v>3409.245</v>
      </c>
      <c r="AZ17" s="39">
        <f t="shared" si="23"/>
        <v>449.018304</v>
      </c>
      <c r="BA17" s="3">
        <f t="shared" si="24"/>
        <v>3858.263304</v>
      </c>
      <c r="BB17" s="29">
        <f t="shared" si="25"/>
        <v>117.414066</v>
      </c>
      <c r="BC17" s="29">
        <f t="shared" si="26"/>
        <v>196.79058</v>
      </c>
      <c r="BD17" s="14"/>
      <c r="BE17" s="29">
        <f t="shared" si="81"/>
        <v>1051.9545</v>
      </c>
      <c r="BF17" s="29">
        <f t="shared" si="27"/>
        <v>138.5488064</v>
      </c>
      <c r="BG17" s="14">
        <f t="shared" si="28"/>
        <v>1190.5033064</v>
      </c>
      <c r="BH17" s="29">
        <f t="shared" si="29"/>
        <v>36.2292106</v>
      </c>
      <c r="BI17" s="29">
        <f t="shared" si="30"/>
        <v>60.721578</v>
      </c>
      <c r="BJ17" s="14"/>
      <c r="BK17" s="29">
        <f t="shared" si="82"/>
        <v>22496.495999999996</v>
      </c>
      <c r="BL17" s="29">
        <f t="shared" si="31"/>
        <v>2962.9253631999995</v>
      </c>
      <c r="BM17" s="14">
        <f t="shared" si="32"/>
        <v>25459.421363199996</v>
      </c>
      <c r="BN17" s="29">
        <f t="shared" si="33"/>
        <v>774.7771328</v>
      </c>
      <c r="BO17" s="29">
        <f t="shared" si="34"/>
        <v>1298.5568640000001</v>
      </c>
      <c r="BP17" s="14"/>
      <c r="BQ17" s="29">
        <f t="shared" si="83"/>
        <v>392.71049999999997</v>
      </c>
      <c r="BR17" s="29">
        <f t="shared" si="35"/>
        <v>51.72236159999999</v>
      </c>
      <c r="BS17" s="14">
        <f t="shared" si="36"/>
        <v>444.43286159999997</v>
      </c>
      <c r="BT17" s="29">
        <f t="shared" si="37"/>
        <v>13.5249114</v>
      </c>
      <c r="BU17" s="29">
        <f t="shared" si="38"/>
        <v>22.668282</v>
      </c>
      <c r="BV17" s="14"/>
      <c r="BW17" s="29">
        <f t="shared" si="84"/>
        <v>87263.931</v>
      </c>
      <c r="BX17" s="29">
        <f t="shared" si="39"/>
        <v>11493.1905152</v>
      </c>
      <c r="BY17" s="14">
        <f t="shared" si="40"/>
        <v>98757.1215152</v>
      </c>
      <c r="BZ17" s="29">
        <f t="shared" si="41"/>
        <v>3005.3612908</v>
      </c>
      <c r="CA17" s="29">
        <f t="shared" si="42"/>
        <v>5037.103404</v>
      </c>
      <c r="CB17" s="14"/>
      <c r="CC17" s="29">
        <f t="shared" si="85"/>
        <v>3101.406</v>
      </c>
      <c r="CD17" s="29">
        <f t="shared" si="43"/>
        <v>408.4740352</v>
      </c>
      <c r="CE17" s="14">
        <f t="shared" si="44"/>
        <v>3509.8800352</v>
      </c>
      <c r="CF17" s="29">
        <f t="shared" si="45"/>
        <v>106.8121208</v>
      </c>
      <c r="CG17" s="29">
        <f t="shared" si="46"/>
        <v>179.02130400000001</v>
      </c>
      <c r="CH17" s="14"/>
      <c r="CI17" s="29">
        <f t="shared" si="86"/>
        <v>92652.7575</v>
      </c>
      <c r="CJ17" s="29">
        <f t="shared" si="47"/>
        <v>12202.931744000001</v>
      </c>
      <c r="CK17" s="14">
        <f t="shared" si="48"/>
        <v>104855.68924400001</v>
      </c>
      <c r="CL17" s="29">
        <f t="shared" si="49"/>
        <v>3190.951951</v>
      </c>
      <c r="CM17" s="29">
        <f t="shared" si="50"/>
        <v>5348.16063</v>
      </c>
      <c r="CN17" s="14"/>
      <c r="CO17" s="29">
        <f t="shared" si="87"/>
        <v>27690.919500000004</v>
      </c>
      <c r="CP17" s="29">
        <f t="shared" si="51"/>
        <v>3647.0625344</v>
      </c>
      <c r="CQ17" s="14">
        <f t="shared" si="52"/>
        <v>31337.982034400004</v>
      </c>
      <c r="CR17" s="29">
        <f t="shared" si="53"/>
        <v>953.6725726</v>
      </c>
      <c r="CS17" s="29">
        <f t="shared" si="54"/>
        <v>1598.392638</v>
      </c>
      <c r="CT17" s="14"/>
      <c r="CU17" s="29">
        <f t="shared" si="88"/>
        <v>2455.314</v>
      </c>
      <c r="CV17" s="29">
        <f t="shared" si="55"/>
        <v>323.37978880000003</v>
      </c>
      <c r="CW17" s="14">
        <f t="shared" si="56"/>
        <v>2778.6937887999998</v>
      </c>
      <c r="CX17" s="29">
        <f t="shared" si="57"/>
        <v>84.5607752</v>
      </c>
      <c r="CY17" s="29">
        <f t="shared" si="58"/>
        <v>141.727176</v>
      </c>
      <c r="CZ17" s="14"/>
      <c r="DA17" s="29">
        <f t="shared" si="89"/>
        <v>759.939</v>
      </c>
      <c r="DB17" s="29">
        <f t="shared" si="59"/>
        <v>100.0885888</v>
      </c>
      <c r="DC17" s="14">
        <f t="shared" si="60"/>
        <v>860.0275888</v>
      </c>
      <c r="DD17" s="29">
        <f t="shared" si="61"/>
        <v>26.1722252</v>
      </c>
      <c r="DE17" s="29">
        <f t="shared" si="62"/>
        <v>43.865676</v>
      </c>
      <c r="DF17" s="14"/>
      <c r="DG17" s="29">
        <f t="shared" si="90"/>
        <v>2760.276</v>
      </c>
      <c r="DH17" s="29">
        <f t="shared" si="63"/>
        <v>363.5451392</v>
      </c>
      <c r="DI17" s="14">
        <f t="shared" si="64"/>
        <v>3123.8211392</v>
      </c>
      <c r="DJ17" s="29">
        <f t="shared" si="65"/>
        <v>95.0636368</v>
      </c>
      <c r="DK17" s="29">
        <f t="shared" si="66"/>
        <v>159.33038399999998</v>
      </c>
      <c r="DL17" s="14"/>
      <c r="DM17" s="29">
        <f t="shared" si="91"/>
        <v>5353.686</v>
      </c>
      <c r="DN17" s="29">
        <f t="shared" si="67"/>
        <v>705.1130111999998</v>
      </c>
      <c r="DO17" s="14">
        <f t="shared" si="68"/>
        <v>6058.7990112</v>
      </c>
      <c r="DP17" s="29">
        <f t="shared" si="69"/>
        <v>184.3804248</v>
      </c>
      <c r="DQ17" s="29">
        <f t="shared" si="70"/>
        <v>309.028824</v>
      </c>
      <c r="DR17" s="14"/>
      <c r="DS17" s="29">
        <f t="shared" si="92"/>
        <v>367083.6225</v>
      </c>
      <c r="DT17" s="29">
        <f t="shared" si="71"/>
        <v>48347.145952000006</v>
      </c>
      <c r="DU17" s="14">
        <f t="shared" si="72"/>
        <v>415430.768452</v>
      </c>
      <c r="DV17" s="29">
        <f t="shared" si="73"/>
        <v>12642.324233</v>
      </c>
      <c r="DW17" s="29">
        <f t="shared" si="74"/>
        <v>21189.03129</v>
      </c>
      <c r="DX17" s="14"/>
      <c r="DY17" s="14"/>
      <c r="DZ17" s="14"/>
      <c r="EA17" s="14">
        <f t="shared" si="75"/>
        <v>0</v>
      </c>
      <c r="EB17" s="14"/>
    </row>
    <row r="18" spans="1:132" ht="12">
      <c r="A18" s="2">
        <v>43009</v>
      </c>
      <c r="D18" s="15">
        <v>251575</v>
      </c>
      <c r="E18" s="15">
        <f t="shared" si="0"/>
        <v>251575</v>
      </c>
      <c r="F18" s="15">
        <v>72963</v>
      </c>
      <c r="G18" s="15">
        <v>117945</v>
      </c>
      <c r="I18" s="15"/>
      <c r="J18" s="15">
        <v>6606</v>
      </c>
      <c r="K18" s="15">
        <f t="shared" si="1"/>
        <v>6606</v>
      </c>
      <c r="L18" s="15">
        <v>2189</v>
      </c>
      <c r="M18" s="15">
        <v>-675</v>
      </c>
      <c r="O18" s="15"/>
      <c r="P18" s="15">
        <f t="shared" si="2"/>
        <v>244969</v>
      </c>
      <c r="Q18" s="15">
        <f t="shared" si="3"/>
        <v>244969</v>
      </c>
      <c r="R18" s="15">
        <f t="shared" si="4"/>
        <v>70774</v>
      </c>
      <c r="S18" s="15">
        <f t="shared" si="5"/>
        <v>118620</v>
      </c>
      <c r="U18" s="29">
        <f>'2010C Academic'!I18+'2010C Academic'!O18+'2010C Academic'!U18+'2010C Academic'!AA18+'2010C Academic'!AG18+'2010C Academic'!AM18+'2010C Academic'!AS18+'2010C Academic'!AY18+'2010C Academic'!BE18+'2010C Academic'!BK18+'2010C Academic'!BQ18+'2010C Academic'!BW18+'2010C Academic'!CC18+'2010C Academic'!CI18+'2010C Academic'!CO18+'2010C Academic'!CU18+'2010C Academic'!DA18+'2010C Academic'!DG18+'2010C Academic'!DM18+'2010C Academic'!DS18+'2010C Academic'!DY18+'2010C Academic'!EE18+'2010C Academic'!EK18+'2010C Academic'!EQ18+'2010C Academic'!EW18+'2010C Academic'!FC18+'2010C Academic'!FI18+'2010C Academic'!FO18</f>
        <v>0</v>
      </c>
      <c r="V18" s="29">
        <f>'2010C Academic'!J18+'2010C Academic'!P18+'2010C Academic'!V18+'2010C Academic'!AB18+'2010C Academic'!AH18+'2010C Academic'!AN18+'2010C Academic'!AT18+'2010C Academic'!AZ18+'2010C Academic'!BF18+'2010C Academic'!BL18+'2010C Academic'!BR18+'2010C Academic'!BX18+'2010C Academic'!CD18+'2010C Academic'!CJ18+'2010C Academic'!CP18+'2010C Academic'!CV18+'2010C Academic'!DB18+'2010C Academic'!DH18+'2010C Academic'!DN18+'2010C Academic'!DT18+'2010C Academic'!DZ18+'2010C Academic'!EF18+'2010C Academic'!EL18+'2010C Academic'!ER18+'2010C Academic'!EX18+'2010C Academic'!FD18+'2010C Academic'!FJ18+'2010C Academic'!FP18</f>
        <v>166530.22016280002</v>
      </c>
      <c r="W18" s="29">
        <f t="shared" si="6"/>
        <v>166530.22016280002</v>
      </c>
      <c r="X18" s="29">
        <f>'2010C Academic'!L18+'2010C Academic'!R18+'2010C Academic'!X18+'2010C Academic'!AD18+'2010C Academic'!AJ18+'2010C Academic'!AP18+'2010C Academic'!AV18+'2010C Academic'!BB18+'2010C Academic'!BH18+'2010C Academic'!BN18+'2010C Academic'!BT18+'2010C Academic'!BZ18+'2010C Academic'!CF18+'2010C Academic'!CL18+'2010C Academic'!CR18+'2010C Academic'!CX18+'2010C Academic'!DD18+'2010C Academic'!DJ18+'2010C Academic'!DP18+'2010C Academic'!DV18+'2010C Academic'!EB18+'2010C Academic'!EH18+'2010C Academic'!EN18+'2010C Academic'!ET18+'2010C Academic'!EZ18+'2010C Academic'!FF18+'2010C Academic'!FL18+'2010C Academic'!FR18</f>
        <v>48111.96703279999</v>
      </c>
      <c r="Y18" s="29">
        <f>'2010C Academic'!M18+'2010C Academic'!S18+'2010C Academic'!Y18+'2010C Academic'!AE18+'2010C Academic'!AK18+'2010C Academic'!AQ18+'2010C Academic'!AW18+'2010C Academic'!BC18+'2010C Academic'!BI18+'2010C Academic'!BO18+'2010C Academic'!BU18+'2010C Academic'!CA18+'2010C Academic'!CG18+'2010C Academic'!CM18+'2010C Academic'!CS18+'2010C Academic'!CY18+'2010C Academic'!DE18+'2010C Academic'!DK18+'2010C Academic'!DQ18+'2010C Academic'!DW18+'2010C Academic'!EC18+'2010C Academic'!EI18+'2010C Academic'!EO18+'2010C Academic'!EU18+'2010C Academic'!FA18+'2010C Academic'!FG18+'2010C Academic'!FM18+'2010C Academic'!FS18</f>
        <v>80637.543864</v>
      </c>
      <c r="AA18" s="14"/>
      <c r="AB18" s="21">
        <f t="shared" si="7"/>
        <v>78438.77983720001</v>
      </c>
      <c r="AC18" s="14">
        <f t="shared" si="8"/>
        <v>78438.77983720001</v>
      </c>
      <c r="AD18" s="14">
        <f t="shared" si="9"/>
        <v>22661.749871199998</v>
      </c>
      <c r="AE18" s="21">
        <f t="shared" si="10"/>
        <v>37981.981656</v>
      </c>
      <c r="AG18" s="29"/>
      <c r="AH18" s="21">
        <f t="shared" si="11"/>
        <v>706.7110681000001</v>
      </c>
      <c r="AI18" s="29">
        <f t="shared" si="12"/>
        <v>706.7110681000001</v>
      </c>
      <c r="AJ18" s="29">
        <f t="shared" si="13"/>
        <v>204.1759126</v>
      </c>
      <c r="AK18" s="29">
        <f t="shared" si="14"/>
        <v>342.206838</v>
      </c>
      <c r="AM18" s="29"/>
      <c r="AN18" s="29">
        <f t="shared" si="15"/>
        <v>2976.6428158999997</v>
      </c>
      <c r="AO18" s="14">
        <f t="shared" si="16"/>
        <v>2976.6428158999997</v>
      </c>
      <c r="AP18" s="29">
        <f t="shared" si="17"/>
        <v>859.9819514</v>
      </c>
      <c r="AQ18" s="29">
        <f t="shared" si="18"/>
        <v>1441.363482</v>
      </c>
      <c r="AS18" s="29"/>
      <c r="AT18" s="29">
        <f t="shared" si="19"/>
        <v>1268.0330347000001</v>
      </c>
      <c r="AU18" s="14">
        <f t="shared" si="20"/>
        <v>1268.0330347000001</v>
      </c>
      <c r="AV18" s="29">
        <f t="shared" si="21"/>
        <v>366.3474562</v>
      </c>
      <c r="AW18" s="29">
        <f t="shared" si="22"/>
        <v>614.012706</v>
      </c>
      <c r="AY18" s="39"/>
      <c r="AZ18" s="39">
        <f t="shared" si="23"/>
        <v>406.403571</v>
      </c>
      <c r="BA18" s="3">
        <f t="shared" si="24"/>
        <v>406.403571</v>
      </c>
      <c r="BB18" s="29">
        <f t="shared" si="25"/>
        <v>117.414066</v>
      </c>
      <c r="BC18" s="29">
        <f t="shared" si="26"/>
        <v>196.79058</v>
      </c>
      <c r="BD18" s="14"/>
      <c r="BE18" s="29"/>
      <c r="BF18" s="29">
        <f t="shared" si="27"/>
        <v>125.39963110000001</v>
      </c>
      <c r="BG18" s="14">
        <f t="shared" si="28"/>
        <v>125.39963110000001</v>
      </c>
      <c r="BH18" s="29">
        <f t="shared" si="29"/>
        <v>36.2292106</v>
      </c>
      <c r="BI18" s="29">
        <f t="shared" si="30"/>
        <v>60.721578</v>
      </c>
      <c r="BJ18" s="14"/>
      <c r="BK18" s="29"/>
      <c r="BL18" s="29">
        <f t="shared" si="31"/>
        <v>2681.7246367999996</v>
      </c>
      <c r="BM18" s="14">
        <f t="shared" si="32"/>
        <v>2681.7246367999996</v>
      </c>
      <c r="BN18" s="29">
        <f t="shared" si="33"/>
        <v>774.7771328</v>
      </c>
      <c r="BO18" s="29">
        <f t="shared" si="34"/>
        <v>1298.5568640000001</v>
      </c>
      <c r="BP18" s="14"/>
      <c r="BQ18" s="29"/>
      <c r="BR18" s="29">
        <f t="shared" si="35"/>
        <v>46.8135759</v>
      </c>
      <c r="BS18" s="14">
        <f t="shared" si="36"/>
        <v>46.8135759</v>
      </c>
      <c r="BT18" s="29">
        <f t="shared" si="37"/>
        <v>13.5249114</v>
      </c>
      <c r="BU18" s="29">
        <f t="shared" si="38"/>
        <v>22.668282</v>
      </c>
      <c r="BV18" s="14"/>
      <c r="BW18" s="29"/>
      <c r="BX18" s="29">
        <f t="shared" si="39"/>
        <v>10402.4126098</v>
      </c>
      <c r="BY18" s="14">
        <f t="shared" si="40"/>
        <v>10402.4126098</v>
      </c>
      <c r="BZ18" s="29">
        <f t="shared" si="41"/>
        <v>3005.3612908</v>
      </c>
      <c r="CA18" s="29">
        <f t="shared" si="42"/>
        <v>5037.103404</v>
      </c>
      <c r="CB18" s="14"/>
      <c r="CC18" s="29"/>
      <c r="CD18" s="29">
        <f t="shared" si="43"/>
        <v>369.7072148</v>
      </c>
      <c r="CE18" s="14">
        <f t="shared" si="44"/>
        <v>369.7072148</v>
      </c>
      <c r="CF18" s="29">
        <f t="shared" si="45"/>
        <v>106.8121208</v>
      </c>
      <c r="CG18" s="29">
        <f t="shared" si="46"/>
        <v>179.02130400000001</v>
      </c>
      <c r="CH18" s="14"/>
      <c r="CI18" s="29"/>
      <c r="CJ18" s="29">
        <f t="shared" si="47"/>
        <v>11044.7948185</v>
      </c>
      <c r="CK18" s="14">
        <f t="shared" si="48"/>
        <v>11044.7948185</v>
      </c>
      <c r="CL18" s="29">
        <f t="shared" si="49"/>
        <v>3190.951951</v>
      </c>
      <c r="CM18" s="29">
        <f t="shared" si="50"/>
        <v>5348.16063</v>
      </c>
      <c r="CN18" s="14"/>
      <c r="CO18" s="29"/>
      <c r="CP18" s="29">
        <f t="shared" si="51"/>
        <v>3300.9327781</v>
      </c>
      <c r="CQ18" s="14">
        <f t="shared" si="52"/>
        <v>3300.9327781</v>
      </c>
      <c r="CR18" s="29">
        <f t="shared" si="53"/>
        <v>953.6725726</v>
      </c>
      <c r="CS18" s="29">
        <f t="shared" si="54"/>
        <v>1598.392638</v>
      </c>
      <c r="CT18" s="14"/>
      <c r="CU18" s="29"/>
      <c r="CV18" s="29">
        <f t="shared" si="55"/>
        <v>292.6889612</v>
      </c>
      <c r="CW18" s="14">
        <f t="shared" si="56"/>
        <v>292.6889612</v>
      </c>
      <c r="CX18" s="29">
        <f t="shared" si="57"/>
        <v>84.5607752</v>
      </c>
      <c r="CY18" s="29">
        <f t="shared" si="58"/>
        <v>141.727176</v>
      </c>
      <c r="CZ18" s="14"/>
      <c r="DA18" s="29"/>
      <c r="DB18" s="29">
        <f t="shared" si="59"/>
        <v>90.5895362</v>
      </c>
      <c r="DC18" s="14">
        <f t="shared" si="60"/>
        <v>90.5895362</v>
      </c>
      <c r="DD18" s="29">
        <f t="shared" si="61"/>
        <v>26.1722252</v>
      </c>
      <c r="DE18" s="29">
        <f t="shared" si="62"/>
        <v>43.865676</v>
      </c>
      <c r="DF18" s="14"/>
      <c r="DG18" s="29"/>
      <c r="DH18" s="29">
        <f t="shared" si="63"/>
        <v>329.0423607999999</v>
      </c>
      <c r="DI18" s="14">
        <f t="shared" si="64"/>
        <v>329.0423607999999</v>
      </c>
      <c r="DJ18" s="29">
        <f t="shared" si="65"/>
        <v>95.0636368</v>
      </c>
      <c r="DK18" s="29">
        <f t="shared" si="66"/>
        <v>159.33038399999998</v>
      </c>
      <c r="DL18" s="14"/>
      <c r="DM18" s="29"/>
      <c r="DN18" s="29">
        <f t="shared" si="67"/>
        <v>638.1932388</v>
      </c>
      <c r="DO18" s="14">
        <f t="shared" si="68"/>
        <v>638.1932388</v>
      </c>
      <c r="DP18" s="29">
        <f t="shared" si="69"/>
        <v>184.3804248</v>
      </c>
      <c r="DQ18" s="29">
        <f t="shared" si="70"/>
        <v>309.028824</v>
      </c>
      <c r="DR18" s="14"/>
      <c r="DS18" s="29"/>
      <c r="DT18" s="29">
        <f t="shared" si="71"/>
        <v>43758.68998550001</v>
      </c>
      <c r="DU18" s="14">
        <f t="shared" si="72"/>
        <v>43758.68998550001</v>
      </c>
      <c r="DV18" s="29">
        <f t="shared" si="73"/>
        <v>12642.324233</v>
      </c>
      <c r="DW18" s="29">
        <f t="shared" si="74"/>
        <v>21189.03129</v>
      </c>
      <c r="DX18" s="14"/>
      <c r="DY18" s="14"/>
      <c r="DZ18" s="14"/>
      <c r="EA18" s="14">
        <f t="shared" si="75"/>
        <v>0</v>
      </c>
      <c r="EB18" s="14"/>
    </row>
    <row r="19" spans="1:132" ht="12">
      <c r="A19" s="30">
        <v>43191</v>
      </c>
      <c r="C19" s="15">
        <v>2185000</v>
      </c>
      <c r="D19" s="15">
        <v>251575</v>
      </c>
      <c r="E19" s="15">
        <f t="shared" si="0"/>
        <v>2436575</v>
      </c>
      <c r="F19" s="15">
        <v>72963</v>
      </c>
      <c r="G19" s="15">
        <v>117945</v>
      </c>
      <c r="I19" s="15">
        <v>65000</v>
      </c>
      <c r="J19" s="15">
        <v>6606</v>
      </c>
      <c r="K19" s="15">
        <f t="shared" si="1"/>
        <v>71606</v>
      </c>
      <c r="L19" s="15">
        <v>2189</v>
      </c>
      <c r="M19" s="15">
        <v>-675</v>
      </c>
      <c r="O19" s="15">
        <f t="shared" si="76"/>
        <v>2120000</v>
      </c>
      <c r="P19" s="15">
        <f t="shared" si="2"/>
        <v>244969</v>
      </c>
      <c r="Q19" s="15">
        <f t="shared" si="3"/>
        <v>2364969</v>
      </c>
      <c r="R19" s="15">
        <f t="shared" si="4"/>
        <v>70774</v>
      </c>
      <c r="S19" s="15">
        <f t="shared" si="5"/>
        <v>118620</v>
      </c>
      <c r="U19" s="29">
        <f>'2010C Academic'!I19+'2010C Academic'!O19+'2010C Academic'!U19+'2010C Academic'!AA19+'2010C Academic'!AG19+'2010C Academic'!AM19+'2010C Academic'!AS19+'2010C Academic'!AY19+'2010C Academic'!BE19+'2010C Academic'!BK19+'2010C Academic'!BQ19+'2010C Academic'!BW19+'2010C Academic'!CC19+'2010C Academic'!CI19+'2010C Academic'!CO19+'2010C Academic'!CU19+'2010C Academic'!DA19+'2010C Academic'!DG19+'2010C Academic'!DM19+'2010C Academic'!DS19+'2010C Academic'!DY19+'2010C Academic'!EE19+'2010C Academic'!EK19+'2010C Academic'!EQ19+'2010C Academic'!EW19+'2010C Academic'!FC19+'2010C Academic'!FI19+'2010C Academic'!FO19</f>
        <v>1441178.544</v>
      </c>
      <c r="V19" s="29">
        <f>'2010C Academic'!J19+'2010C Academic'!P19+'2010C Academic'!V19+'2010C Academic'!AB19+'2010C Academic'!AH19+'2010C Academic'!AN19+'2010C Academic'!AT19+'2010C Academic'!AZ19+'2010C Academic'!BF19+'2010C Academic'!BL19+'2010C Academic'!BR19+'2010C Academic'!BX19+'2010C Academic'!CD19+'2010C Academic'!CJ19+'2010C Academic'!CP19+'2010C Academic'!CV19+'2010C Academic'!DB19+'2010C Academic'!DH19+'2010C Academic'!DN19+'2010C Academic'!DT19+'2010C Academic'!DZ19+'2010C Academic'!EF19+'2010C Academic'!EL19+'2010C Academic'!ER19+'2010C Academic'!EX19+'2010C Academic'!FD19+'2010C Academic'!FJ19+'2010C Academic'!FP19</f>
        <v>166530.22016280002</v>
      </c>
      <c r="W19" s="29">
        <f t="shared" si="6"/>
        <v>1607708.7641628</v>
      </c>
      <c r="X19" s="29">
        <f>'2010C Academic'!L19+'2010C Academic'!R19+'2010C Academic'!X19+'2010C Academic'!AD19+'2010C Academic'!AJ19+'2010C Academic'!AP19+'2010C Academic'!AV19+'2010C Academic'!BB19+'2010C Academic'!BH19+'2010C Academic'!BN19+'2010C Academic'!BT19+'2010C Academic'!BZ19+'2010C Academic'!CF19+'2010C Academic'!CL19+'2010C Academic'!CR19+'2010C Academic'!CX19+'2010C Academic'!DD19+'2010C Academic'!DJ19+'2010C Academic'!DP19+'2010C Academic'!DV19+'2010C Academic'!EB19+'2010C Academic'!EH19+'2010C Academic'!EN19+'2010C Academic'!ET19+'2010C Academic'!EZ19+'2010C Academic'!FF19+'2010C Academic'!FL19+'2010C Academic'!FR19</f>
        <v>48111.96703279999</v>
      </c>
      <c r="Y19" s="29">
        <f>'2010C Academic'!M19+'2010C Academic'!S19+'2010C Academic'!Y19+'2010C Academic'!AE19+'2010C Academic'!AK19+'2010C Academic'!AQ19+'2010C Academic'!AW19+'2010C Academic'!BC19+'2010C Academic'!BI19+'2010C Academic'!BO19+'2010C Academic'!BU19+'2010C Academic'!CA19+'2010C Academic'!CG19+'2010C Academic'!CM19+'2010C Academic'!CS19+'2010C Academic'!CY19+'2010C Academic'!DE19+'2010C Academic'!DK19+'2010C Academic'!DQ19+'2010C Academic'!DW19+'2010C Academic'!EC19+'2010C Academic'!EI19+'2010C Academic'!EO19+'2010C Academic'!EU19+'2010C Academic'!FA19+'2010C Academic'!FG19+'2010C Academic'!FM19+'2010C Academic'!FS19</f>
        <v>80637.543864</v>
      </c>
      <c r="AA19" s="14">
        <f>AG19+AM19+AS19+AY19+BE19+BK19+BQ19+BW19+CC19+CI19+CO19+CU19+DA19+DG19+DM19+DS19+DY19</f>
        <v>678821.456</v>
      </c>
      <c r="AB19" s="21">
        <f t="shared" si="7"/>
        <v>78438.77983720001</v>
      </c>
      <c r="AC19" s="14">
        <f t="shared" si="8"/>
        <v>757260.2358372</v>
      </c>
      <c r="AD19" s="14">
        <f t="shared" si="9"/>
        <v>22661.749871199998</v>
      </c>
      <c r="AE19" s="21">
        <f t="shared" si="10"/>
        <v>37981.981656</v>
      </c>
      <c r="AG19" s="29">
        <f t="shared" si="77"/>
        <v>6115.988</v>
      </c>
      <c r="AH19" s="21">
        <f t="shared" si="11"/>
        <v>706.7110681000001</v>
      </c>
      <c r="AI19" s="29">
        <f t="shared" si="12"/>
        <v>6822.699068100001</v>
      </c>
      <c r="AJ19" s="29">
        <f t="shared" si="13"/>
        <v>204.1759126</v>
      </c>
      <c r="AK19" s="29">
        <f t="shared" si="14"/>
        <v>342.206838</v>
      </c>
      <c r="AM19" s="29">
        <f t="shared" si="78"/>
        <v>25760.332</v>
      </c>
      <c r="AN19" s="29">
        <f t="shared" si="15"/>
        <v>2976.6428158999997</v>
      </c>
      <c r="AO19" s="14">
        <f t="shared" si="16"/>
        <v>28736.974815899997</v>
      </c>
      <c r="AP19" s="29">
        <f t="shared" si="17"/>
        <v>859.9819514</v>
      </c>
      <c r="AQ19" s="29">
        <f t="shared" si="18"/>
        <v>1441.363482</v>
      </c>
      <c r="AS19" s="29">
        <f t="shared" si="79"/>
        <v>10973.756000000001</v>
      </c>
      <c r="AT19" s="29">
        <f t="shared" si="19"/>
        <v>1268.0330347000001</v>
      </c>
      <c r="AU19" s="14">
        <f t="shared" si="20"/>
        <v>12241.789034700001</v>
      </c>
      <c r="AV19" s="29">
        <f t="shared" si="21"/>
        <v>366.3474562</v>
      </c>
      <c r="AW19" s="29">
        <f t="shared" si="22"/>
        <v>614.012706</v>
      </c>
      <c r="AY19" s="39">
        <f t="shared" si="80"/>
        <v>3517.08</v>
      </c>
      <c r="AZ19" s="39">
        <f t="shared" si="23"/>
        <v>406.403571</v>
      </c>
      <c r="BA19" s="3">
        <f t="shared" si="24"/>
        <v>3923.4835709999998</v>
      </c>
      <c r="BB19" s="29">
        <f t="shared" si="25"/>
        <v>117.414066</v>
      </c>
      <c r="BC19" s="29">
        <f t="shared" si="26"/>
        <v>196.79058</v>
      </c>
      <c r="BD19" s="14"/>
      <c r="BE19" s="29">
        <f t="shared" si="81"/>
        <v>1085.228</v>
      </c>
      <c r="BF19" s="29">
        <f t="shared" si="27"/>
        <v>125.39963110000001</v>
      </c>
      <c r="BG19" s="14">
        <f t="shared" si="28"/>
        <v>1210.6276311000001</v>
      </c>
      <c r="BH19" s="29">
        <f t="shared" si="29"/>
        <v>36.2292106</v>
      </c>
      <c r="BI19" s="29">
        <f t="shared" si="30"/>
        <v>60.721578</v>
      </c>
      <c r="BJ19" s="14"/>
      <c r="BK19" s="29">
        <f t="shared" si="82"/>
        <v>23208.064</v>
      </c>
      <c r="BL19" s="29">
        <f t="shared" si="31"/>
        <v>2681.7246367999996</v>
      </c>
      <c r="BM19" s="14">
        <f t="shared" si="32"/>
        <v>25889.788636799996</v>
      </c>
      <c r="BN19" s="29">
        <f t="shared" si="33"/>
        <v>774.7771328</v>
      </c>
      <c r="BO19" s="29">
        <f t="shared" si="34"/>
        <v>1298.5568640000001</v>
      </c>
      <c r="BP19" s="14"/>
      <c r="BQ19" s="29">
        <f t="shared" si="83"/>
        <v>405.13199999999995</v>
      </c>
      <c r="BR19" s="29">
        <f t="shared" si="35"/>
        <v>46.8135759</v>
      </c>
      <c r="BS19" s="14">
        <f t="shared" si="36"/>
        <v>451.94557589999994</v>
      </c>
      <c r="BT19" s="29">
        <f t="shared" si="37"/>
        <v>13.5249114</v>
      </c>
      <c r="BU19" s="29">
        <f t="shared" si="38"/>
        <v>22.668282</v>
      </c>
      <c r="BV19" s="14"/>
      <c r="BW19" s="29">
        <f t="shared" si="84"/>
        <v>90024.10399999999</v>
      </c>
      <c r="BX19" s="29">
        <f t="shared" si="39"/>
        <v>10402.4126098</v>
      </c>
      <c r="BY19" s="14">
        <f t="shared" si="40"/>
        <v>100426.51660979999</v>
      </c>
      <c r="BZ19" s="29">
        <f t="shared" si="41"/>
        <v>3005.3612908</v>
      </c>
      <c r="CA19" s="29">
        <f t="shared" si="42"/>
        <v>5037.103404</v>
      </c>
      <c r="CB19" s="14"/>
      <c r="CC19" s="29">
        <f t="shared" si="85"/>
        <v>3199.5040000000004</v>
      </c>
      <c r="CD19" s="29">
        <f t="shared" si="43"/>
        <v>369.7072148</v>
      </c>
      <c r="CE19" s="14">
        <f t="shared" si="44"/>
        <v>3569.2112148000006</v>
      </c>
      <c r="CF19" s="29">
        <f t="shared" si="45"/>
        <v>106.8121208</v>
      </c>
      <c r="CG19" s="29">
        <f t="shared" si="46"/>
        <v>179.02130400000001</v>
      </c>
      <c r="CH19" s="14"/>
      <c r="CI19" s="29">
        <f t="shared" si="86"/>
        <v>95583.38</v>
      </c>
      <c r="CJ19" s="29">
        <f t="shared" si="47"/>
        <v>11044.7948185</v>
      </c>
      <c r="CK19" s="14">
        <f t="shared" si="48"/>
        <v>106628.1748185</v>
      </c>
      <c r="CL19" s="29">
        <f t="shared" si="49"/>
        <v>3190.951951</v>
      </c>
      <c r="CM19" s="29">
        <f t="shared" si="50"/>
        <v>5348.16063</v>
      </c>
      <c r="CN19" s="14"/>
      <c r="CO19" s="29">
        <f t="shared" si="87"/>
        <v>28566.788000000004</v>
      </c>
      <c r="CP19" s="29">
        <f t="shared" si="51"/>
        <v>3300.9327781</v>
      </c>
      <c r="CQ19" s="14">
        <f t="shared" si="52"/>
        <v>31867.720778100003</v>
      </c>
      <c r="CR19" s="29">
        <f t="shared" si="53"/>
        <v>953.6725726</v>
      </c>
      <c r="CS19" s="29">
        <f t="shared" si="54"/>
        <v>1598.392638</v>
      </c>
      <c r="CT19" s="14"/>
      <c r="CU19" s="29">
        <f t="shared" si="88"/>
        <v>2532.976</v>
      </c>
      <c r="CV19" s="29">
        <f t="shared" si="55"/>
        <v>292.6889612</v>
      </c>
      <c r="CW19" s="14">
        <f t="shared" si="56"/>
        <v>2825.6649612</v>
      </c>
      <c r="CX19" s="29">
        <f t="shared" si="57"/>
        <v>84.5607752</v>
      </c>
      <c r="CY19" s="29">
        <f t="shared" si="58"/>
        <v>141.727176</v>
      </c>
      <c r="CZ19" s="14"/>
      <c r="DA19" s="29">
        <f t="shared" si="89"/>
        <v>783.9759999999999</v>
      </c>
      <c r="DB19" s="29">
        <f t="shared" si="59"/>
        <v>90.5895362</v>
      </c>
      <c r="DC19" s="14">
        <f t="shared" si="60"/>
        <v>874.5655361999999</v>
      </c>
      <c r="DD19" s="29">
        <f t="shared" si="61"/>
        <v>26.1722252</v>
      </c>
      <c r="DE19" s="29">
        <f t="shared" si="62"/>
        <v>43.865676</v>
      </c>
      <c r="DF19" s="14"/>
      <c r="DG19" s="29">
        <f t="shared" si="90"/>
        <v>2847.584</v>
      </c>
      <c r="DH19" s="29">
        <f t="shared" si="63"/>
        <v>329.0423607999999</v>
      </c>
      <c r="DI19" s="14">
        <f t="shared" si="64"/>
        <v>3176.6263608</v>
      </c>
      <c r="DJ19" s="29">
        <f t="shared" si="65"/>
        <v>95.0636368</v>
      </c>
      <c r="DK19" s="29">
        <f t="shared" si="66"/>
        <v>159.33038399999998</v>
      </c>
      <c r="DL19" s="14"/>
      <c r="DM19" s="29">
        <f t="shared" si="91"/>
        <v>5523.023999999999</v>
      </c>
      <c r="DN19" s="29">
        <f t="shared" si="67"/>
        <v>638.1932388</v>
      </c>
      <c r="DO19" s="14">
        <f t="shared" si="68"/>
        <v>6161.2172388</v>
      </c>
      <c r="DP19" s="29">
        <f t="shared" si="69"/>
        <v>184.3804248</v>
      </c>
      <c r="DQ19" s="29">
        <f t="shared" si="70"/>
        <v>309.028824</v>
      </c>
      <c r="DR19" s="14"/>
      <c r="DS19" s="29">
        <f t="shared" si="92"/>
        <v>378694.54</v>
      </c>
      <c r="DT19" s="29">
        <f t="shared" si="71"/>
        <v>43758.68998550001</v>
      </c>
      <c r="DU19" s="14">
        <f t="shared" si="72"/>
        <v>422453.2299855</v>
      </c>
      <c r="DV19" s="29">
        <f t="shared" si="73"/>
        <v>12642.324233</v>
      </c>
      <c r="DW19" s="29">
        <f t="shared" si="74"/>
        <v>21189.03129</v>
      </c>
      <c r="DX19" s="14"/>
      <c r="DY19" s="14"/>
      <c r="DZ19" s="14"/>
      <c r="EA19" s="14">
        <f t="shared" si="75"/>
        <v>0</v>
      </c>
      <c r="EB19" s="14"/>
    </row>
    <row r="20" spans="1:132" ht="12">
      <c r="A20" s="30">
        <v>43374</v>
      </c>
      <c r="D20" s="15">
        <v>207875</v>
      </c>
      <c r="E20" s="15">
        <f t="shared" si="0"/>
        <v>207875</v>
      </c>
      <c r="F20" s="15">
        <v>72963</v>
      </c>
      <c r="G20" s="15">
        <v>117945</v>
      </c>
      <c r="I20" s="15"/>
      <c r="J20" s="15">
        <v>5306</v>
      </c>
      <c r="K20" s="15">
        <f t="shared" si="1"/>
        <v>5306</v>
      </c>
      <c r="L20" s="15">
        <v>2189</v>
      </c>
      <c r="M20" s="15">
        <v>-675</v>
      </c>
      <c r="O20" s="15"/>
      <c r="P20" s="15">
        <f t="shared" si="2"/>
        <v>202569</v>
      </c>
      <c r="Q20" s="15">
        <f t="shared" si="3"/>
        <v>202569</v>
      </c>
      <c r="R20" s="15">
        <f t="shared" si="4"/>
        <v>70774</v>
      </c>
      <c r="S20" s="15">
        <f t="shared" si="5"/>
        <v>118620</v>
      </c>
      <c r="U20" s="29">
        <f>'2010C Academic'!I20+'2010C Academic'!O20+'2010C Academic'!U20+'2010C Academic'!AA20+'2010C Academic'!AG20+'2010C Academic'!AM20+'2010C Academic'!AS20+'2010C Academic'!AY20+'2010C Academic'!BE20+'2010C Academic'!BK20+'2010C Academic'!BQ20+'2010C Academic'!BW20+'2010C Academic'!CC20+'2010C Academic'!CI20+'2010C Academic'!CO20+'2010C Academic'!CU20+'2010C Academic'!DA20+'2010C Academic'!DG20+'2010C Academic'!DM20+'2010C Academic'!DS20+'2010C Academic'!DY20+'2010C Academic'!EE20+'2010C Academic'!EK20+'2010C Academic'!EQ20+'2010C Academic'!EW20+'2010C Academic'!FC20+'2010C Academic'!FI20+'2010C Academic'!FO20</f>
        <v>0</v>
      </c>
      <c r="V20" s="29">
        <f>'2010C Academic'!J20+'2010C Academic'!P20+'2010C Academic'!V20+'2010C Academic'!AB20+'2010C Academic'!AH20+'2010C Academic'!AN20+'2010C Academic'!AT20+'2010C Academic'!AZ20+'2010C Academic'!BF20+'2010C Academic'!BL20+'2010C Academic'!BR20+'2010C Academic'!BX20+'2010C Academic'!CD20+'2010C Academic'!CJ20+'2010C Academic'!CP20+'2010C Academic'!CV20+'2010C Academic'!DB20+'2010C Academic'!DH20+'2010C Academic'!DN20+'2010C Academic'!DT20+'2010C Academic'!DZ20+'2010C Academic'!EF20+'2010C Academic'!EL20+'2010C Academic'!ER20+'2010C Academic'!EX20+'2010C Academic'!FD20+'2010C Academic'!FJ20+'2010C Academic'!FP20</f>
        <v>137706.6492828</v>
      </c>
      <c r="W20" s="29">
        <f t="shared" si="6"/>
        <v>137706.6492828</v>
      </c>
      <c r="X20" s="29">
        <f>'2010C Academic'!L20+'2010C Academic'!R20+'2010C Academic'!X20+'2010C Academic'!AD20+'2010C Academic'!AJ20+'2010C Academic'!AP20+'2010C Academic'!AV20+'2010C Academic'!BB20+'2010C Academic'!BH20+'2010C Academic'!BN20+'2010C Academic'!BT20+'2010C Academic'!BZ20+'2010C Academic'!CF20+'2010C Academic'!CL20+'2010C Academic'!CR20+'2010C Academic'!CX20+'2010C Academic'!DD20+'2010C Academic'!DJ20+'2010C Academic'!DP20+'2010C Academic'!DV20+'2010C Academic'!EB20+'2010C Academic'!EH20+'2010C Academic'!EN20+'2010C Academic'!ET20+'2010C Academic'!EZ20+'2010C Academic'!FF20+'2010C Academic'!FL20+'2010C Academic'!FR20</f>
        <v>48111.96703279999</v>
      </c>
      <c r="Y20" s="29">
        <f>'2010C Academic'!M20+'2010C Academic'!S20+'2010C Academic'!Y20+'2010C Academic'!AE20+'2010C Academic'!AK20+'2010C Academic'!AQ20+'2010C Academic'!AW20+'2010C Academic'!BC20+'2010C Academic'!BI20+'2010C Academic'!BO20+'2010C Academic'!BU20+'2010C Academic'!CA20+'2010C Academic'!CG20+'2010C Academic'!CM20+'2010C Academic'!CS20+'2010C Academic'!CY20+'2010C Academic'!DE20+'2010C Academic'!DK20+'2010C Academic'!DQ20+'2010C Academic'!DW20+'2010C Academic'!EC20+'2010C Academic'!EI20+'2010C Academic'!EO20+'2010C Academic'!EU20+'2010C Academic'!FA20+'2010C Academic'!FG20+'2010C Academic'!FM20+'2010C Academic'!FS20</f>
        <v>80637.543864</v>
      </c>
      <c r="AA20" s="14"/>
      <c r="AB20" s="21">
        <f t="shared" si="7"/>
        <v>64862.3507172</v>
      </c>
      <c r="AC20" s="14">
        <f t="shared" si="8"/>
        <v>64862.3507172</v>
      </c>
      <c r="AD20" s="14">
        <f t="shared" si="9"/>
        <v>22661.749871199998</v>
      </c>
      <c r="AE20" s="21">
        <f t="shared" si="10"/>
        <v>37981.981656</v>
      </c>
      <c r="AG20" s="29"/>
      <c r="AH20" s="21">
        <f t="shared" si="11"/>
        <v>584.3913081000001</v>
      </c>
      <c r="AI20" s="29">
        <f t="shared" si="12"/>
        <v>584.3913081000001</v>
      </c>
      <c r="AJ20" s="29">
        <f t="shared" si="13"/>
        <v>204.1759126</v>
      </c>
      <c r="AK20" s="29">
        <f t="shared" si="14"/>
        <v>342.206838</v>
      </c>
      <c r="AM20" s="29"/>
      <c r="AN20" s="29">
        <f t="shared" si="15"/>
        <v>2461.4361759</v>
      </c>
      <c r="AO20" s="14">
        <f t="shared" si="16"/>
        <v>2461.4361759</v>
      </c>
      <c r="AP20" s="29">
        <f t="shared" si="17"/>
        <v>859.9819514</v>
      </c>
      <c r="AQ20" s="29">
        <f t="shared" si="18"/>
        <v>1441.363482</v>
      </c>
      <c r="AS20" s="29"/>
      <c r="AT20" s="29">
        <f t="shared" si="19"/>
        <v>1048.5579147</v>
      </c>
      <c r="AU20" s="14">
        <f t="shared" si="20"/>
        <v>1048.5579147</v>
      </c>
      <c r="AV20" s="29">
        <f t="shared" si="21"/>
        <v>366.3474562</v>
      </c>
      <c r="AW20" s="29">
        <f t="shared" si="22"/>
        <v>614.012706</v>
      </c>
      <c r="AY20" s="39"/>
      <c r="AZ20" s="39">
        <f t="shared" si="23"/>
        <v>336.06197099999997</v>
      </c>
      <c r="BA20" s="3">
        <f t="shared" si="24"/>
        <v>336.06197099999997</v>
      </c>
      <c r="BB20" s="29">
        <f t="shared" si="25"/>
        <v>117.414066</v>
      </c>
      <c r="BC20" s="29">
        <f t="shared" si="26"/>
        <v>196.79058</v>
      </c>
      <c r="BD20" s="14"/>
      <c r="BE20" s="29"/>
      <c r="BF20" s="29">
        <f t="shared" si="27"/>
        <v>103.6950711</v>
      </c>
      <c r="BG20" s="14">
        <f t="shared" si="28"/>
        <v>103.6950711</v>
      </c>
      <c r="BH20" s="29">
        <f t="shared" si="29"/>
        <v>36.2292106</v>
      </c>
      <c r="BI20" s="29">
        <f t="shared" si="30"/>
        <v>60.721578</v>
      </c>
      <c r="BJ20" s="14"/>
      <c r="BK20" s="29"/>
      <c r="BL20" s="29">
        <f t="shared" si="31"/>
        <v>2217.5633568</v>
      </c>
      <c r="BM20" s="14">
        <f t="shared" si="32"/>
        <v>2217.5633568</v>
      </c>
      <c r="BN20" s="29">
        <f t="shared" si="33"/>
        <v>774.7771328</v>
      </c>
      <c r="BO20" s="29">
        <f t="shared" si="34"/>
        <v>1298.5568640000001</v>
      </c>
      <c r="BP20" s="14"/>
      <c r="BQ20" s="29"/>
      <c r="BR20" s="29">
        <f t="shared" si="35"/>
        <v>38.710935899999996</v>
      </c>
      <c r="BS20" s="14">
        <f t="shared" si="36"/>
        <v>38.710935899999996</v>
      </c>
      <c r="BT20" s="29">
        <f t="shared" si="37"/>
        <v>13.5249114</v>
      </c>
      <c r="BU20" s="29">
        <f t="shared" si="38"/>
        <v>22.668282</v>
      </c>
      <c r="BV20" s="14"/>
      <c r="BW20" s="29"/>
      <c r="BX20" s="29">
        <f t="shared" si="39"/>
        <v>8601.9305298</v>
      </c>
      <c r="BY20" s="14">
        <f t="shared" si="40"/>
        <v>8601.9305298</v>
      </c>
      <c r="BZ20" s="29">
        <f t="shared" si="41"/>
        <v>3005.3612908</v>
      </c>
      <c r="CA20" s="29">
        <f t="shared" si="42"/>
        <v>5037.103404</v>
      </c>
      <c r="CB20" s="14"/>
      <c r="CC20" s="29"/>
      <c r="CD20" s="29">
        <f t="shared" si="43"/>
        <v>305.7171348</v>
      </c>
      <c r="CE20" s="14">
        <f t="shared" si="44"/>
        <v>305.7171348</v>
      </c>
      <c r="CF20" s="29">
        <f t="shared" si="45"/>
        <v>106.8121208</v>
      </c>
      <c r="CG20" s="29">
        <f t="shared" si="46"/>
        <v>179.02130400000001</v>
      </c>
      <c r="CH20" s="14"/>
      <c r="CI20" s="29"/>
      <c r="CJ20" s="29">
        <f t="shared" si="47"/>
        <v>9133.127218500002</v>
      </c>
      <c r="CK20" s="14">
        <f t="shared" si="48"/>
        <v>9133.127218500002</v>
      </c>
      <c r="CL20" s="29">
        <f t="shared" si="49"/>
        <v>3190.951951</v>
      </c>
      <c r="CM20" s="29">
        <f t="shared" si="50"/>
        <v>5348.16063</v>
      </c>
      <c r="CN20" s="14"/>
      <c r="CO20" s="29"/>
      <c r="CP20" s="29">
        <f t="shared" si="51"/>
        <v>2729.5970181</v>
      </c>
      <c r="CQ20" s="14">
        <f t="shared" si="52"/>
        <v>2729.5970181</v>
      </c>
      <c r="CR20" s="29">
        <f t="shared" si="53"/>
        <v>953.6725726</v>
      </c>
      <c r="CS20" s="29">
        <f t="shared" si="54"/>
        <v>1598.392638</v>
      </c>
      <c r="CT20" s="14"/>
      <c r="CU20" s="29"/>
      <c r="CV20" s="29">
        <f t="shared" si="55"/>
        <v>242.0294412</v>
      </c>
      <c r="CW20" s="14">
        <f t="shared" si="56"/>
        <v>242.0294412</v>
      </c>
      <c r="CX20" s="29">
        <f t="shared" si="57"/>
        <v>84.5607752</v>
      </c>
      <c r="CY20" s="29">
        <f t="shared" si="58"/>
        <v>141.727176</v>
      </c>
      <c r="CZ20" s="14"/>
      <c r="DA20" s="29"/>
      <c r="DB20" s="29">
        <f t="shared" si="59"/>
        <v>74.9100162</v>
      </c>
      <c r="DC20" s="14">
        <f t="shared" si="60"/>
        <v>74.9100162</v>
      </c>
      <c r="DD20" s="29">
        <f t="shared" si="61"/>
        <v>26.1722252</v>
      </c>
      <c r="DE20" s="29">
        <f t="shared" si="62"/>
        <v>43.865676</v>
      </c>
      <c r="DF20" s="14"/>
      <c r="DG20" s="29"/>
      <c r="DH20" s="29">
        <f t="shared" si="63"/>
        <v>272.0906808</v>
      </c>
      <c r="DI20" s="14">
        <f t="shared" si="64"/>
        <v>272.0906808</v>
      </c>
      <c r="DJ20" s="29">
        <f t="shared" si="65"/>
        <v>95.0636368</v>
      </c>
      <c r="DK20" s="29">
        <f t="shared" si="66"/>
        <v>159.33038399999998</v>
      </c>
      <c r="DL20" s="14"/>
      <c r="DM20" s="29"/>
      <c r="DN20" s="29">
        <f t="shared" si="67"/>
        <v>527.7327587999999</v>
      </c>
      <c r="DO20" s="14">
        <f t="shared" si="68"/>
        <v>527.7327587999999</v>
      </c>
      <c r="DP20" s="29">
        <f t="shared" si="69"/>
        <v>184.3804248</v>
      </c>
      <c r="DQ20" s="29">
        <f t="shared" si="70"/>
        <v>309.028824</v>
      </c>
      <c r="DR20" s="14"/>
      <c r="DS20" s="29"/>
      <c r="DT20" s="29">
        <f t="shared" si="71"/>
        <v>36184.7991855</v>
      </c>
      <c r="DU20" s="14">
        <f t="shared" si="72"/>
        <v>36184.7991855</v>
      </c>
      <c r="DV20" s="29">
        <f t="shared" si="73"/>
        <v>12642.324233</v>
      </c>
      <c r="DW20" s="29">
        <f t="shared" si="74"/>
        <v>21189.03129</v>
      </c>
      <c r="DX20" s="14"/>
      <c r="DY20" s="14"/>
      <c r="DZ20" s="14"/>
      <c r="EA20" s="14">
        <f t="shared" si="75"/>
        <v>0</v>
      </c>
      <c r="EB20" s="14"/>
    </row>
    <row r="21" spans="1:132" s="31" customFormat="1" ht="12">
      <c r="A21" s="30">
        <v>43556</v>
      </c>
      <c r="C21" s="21">
        <v>2250000</v>
      </c>
      <c r="D21" s="21">
        <v>207875</v>
      </c>
      <c r="E21" s="15">
        <f t="shared" si="0"/>
        <v>2457875</v>
      </c>
      <c r="F21" s="15">
        <v>72963</v>
      </c>
      <c r="G21" s="15">
        <v>117945</v>
      </c>
      <c r="H21" s="29"/>
      <c r="I21" s="21">
        <v>65000</v>
      </c>
      <c r="J21" s="21">
        <v>5306</v>
      </c>
      <c r="K21" s="15">
        <f t="shared" si="1"/>
        <v>70306</v>
      </c>
      <c r="L21" s="15">
        <v>2189</v>
      </c>
      <c r="M21" s="15">
        <v>-675</v>
      </c>
      <c r="N21" s="29"/>
      <c r="O21" s="15">
        <f t="shared" si="76"/>
        <v>2185000</v>
      </c>
      <c r="P21" s="15">
        <f t="shared" si="2"/>
        <v>202569</v>
      </c>
      <c r="Q21" s="15">
        <f t="shared" si="3"/>
        <v>2387569</v>
      </c>
      <c r="R21" s="15">
        <f t="shared" si="4"/>
        <v>70774</v>
      </c>
      <c r="S21" s="15">
        <f t="shared" si="5"/>
        <v>118620</v>
      </c>
      <c r="T21" s="29"/>
      <c r="U21" s="29">
        <f>'2010C Academic'!I21+'2010C Academic'!O21+'2010C Academic'!U21+'2010C Academic'!AA21+'2010C Academic'!AG21+'2010C Academic'!AM21+'2010C Academic'!AS21+'2010C Academic'!AY21+'2010C Academic'!BE21+'2010C Academic'!BK21+'2010C Academic'!BQ21+'2010C Academic'!BW21+'2010C Academic'!CC21+'2010C Academic'!CI21+'2010C Academic'!CO21+'2010C Academic'!CU21+'2010C Academic'!DA21+'2010C Academic'!DG21+'2010C Academic'!DM21+'2010C Academic'!DS21+'2010C Academic'!DY21+'2010C Academic'!EE21+'2010C Academic'!EK21+'2010C Academic'!EQ21+'2010C Academic'!EW21+'2010C Academic'!FC21+'2010C Academic'!FI21+'2010C Academic'!FO21</f>
        <v>1485365.6219999997</v>
      </c>
      <c r="V21" s="29">
        <f>'2010C Academic'!J21+'2010C Academic'!P21+'2010C Academic'!V21+'2010C Academic'!AB21+'2010C Academic'!AH21+'2010C Academic'!AN21+'2010C Academic'!AT21+'2010C Academic'!AZ21+'2010C Academic'!BF21+'2010C Academic'!BL21+'2010C Academic'!BR21+'2010C Academic'!BX21+'2010C Academic'!CD21+'2010C Academic'!CJ21+'2010C Academic'!CP21+'2010C Academic'!CV21+'2010C Academic'!DB21+'2010C Academic'!DH21+'2010C Academic'!DN21+'2010C Academic'!DT21+'2010C Academic'!DZ21+'2010C Academic'!EF21+'2010C Academic'!EL21+'2010C Academic'!ER21+'2010C Academic'!EX21+'2010C Academic'!FD21+'2010C Academic'!FJ21+'2010C Academic'!FP21</f>
        <v>137706.6492828</v>
      </c>
      <c r="W21" s="29">
        <f t="shared" si="6"/>
        <v>1623072.2712827998</v>
      </c>
      <c r="X21" s="29">
        <f>'2010C Academic'!L21+'2010C Academic'!R21+'2010C Academic'!X21+'2010C Academic'!AD21+'2010C Academic'!AJ21+'2010C Academic'!AP21+'2010C Academic'!AV21+'2010C Academic'!BB21+'2010C Academic'!BH21+'2010C Academic'!BN21+'2010C Academic'!BT21+'2010C Academic'!BZ21+'2010C Academic'!CF21+'2010C Academic'!CL21+'2010C Academic'!CR21+'2010C Academic'!CX21+'2010C Academic'!DD21+'2010C Academic'!DJ21+'2010C Academic'!DP21+'2010C Academic'!DV21+'2010C Academic'!EB21+'2010C Academic'!EH21+'2010C Academic'!EN21+'2010C Academic'!ET21+'2010C Academic'!EZ21+'2010C Academic'!FF21+'2010C Academic'!FL21+'2010C Academic'!FR21</f>
        <v>48111.96703279999</v>
      </c>
      <c r="Y21" s="29">
        <f>'2010C Academic'!M21+'2010C Academic'!S21+'2010C Academic'!Y21+'2010C Academic'!AE21+'2010C Academic'!AK21+'2010C Academic'!AQ21+'2010C Academic'!AW21+'2010C Academic'!BC21+'2010C Academic'!BI21+'2010C Academic'!BO21+'2010C Academic'!BU21+'2010C Academic'!CA21+'2010C Academic'!CG21+'2010C Academic'!CM21+'2010C Academic'!CS21+'2010C Academic'!CY21+'2010C Academic'!DE21+'2010C Academic'!DK21+'2010C Academic'!DQ21+'2010C Academic'!DW21+'2010C Academic'!EC21+'2010C Academic'!EI21+'2010C Academic'!EO21+'2010C Academic'!EU21+'2010C Academic'!FA21+'2010C Academic'!FG21+'2010C Academic'!FM21+'2010C Academic'!FS21</f>
        <v>80637.543864</v>
      </c>
      <c r="Z21" s="29"/>
      <c r="AA21" s="14">
        <f>AG21+AM21+AS21+AY21+BE21+BK21+BQ21+BW21+CC21+CI21+CO21+CU21+DA21+DG21+DM21+DS21+DY21</f>
        <v>699634.378</v>
      </c>
      <c r="AB21" s="21">
        <f t="shared" si="7"/>
        <v>64862.3507172</v>
      </c>
      <c r="AC21" s="14">
        <f t="shared" si="8"/>
        <v>764496.7287172</v>
      </c>
      <c r="AD21" s="14">
        <f t="shared" si="9"/>
        <v>22661.749871199998</v>
      </c>
      <c r="AE21" s="21">
        <f t="shared" si="10"/>
        <v>37981.981656</v>
      </c>
      <c r="AF21" s="29"/>
      <c r="AG21" s="29">
        <f t="shared" si="77"/>
        <v>6303.5065</v>
      </c>
      <c r="AH21" s="21">
        <f t="shared" si="11"/>
        <v>584.3913081000001</v>
      </c>
      <c r="AI21" s="29">
        <f t="shared" si="12"/>
        <v>6887.8978081000005</v>
      </c>
      <c r="AJ21" s="29">
        <f t="shared" si="13"/>
        <v>204.1759126</v>
      </c>
      <c r="AK21" s="29">
        <f t="shared" si="14"/>
        <v>342.206838</v>
      </c>
      <c r="AM21" s="29">
        <f t="shared" si="78"/>
        <v>26550.153499999997</v>
      </c>
      <c r="AN21" s="29">
        <f t="shared" si="15"/>
        <v>2461.4361759</v>
      </c>
      <c r="AO21" s="14">
        <f t="shared" si="16"/>
        <v>29011.589675899995</v>
      </c>
      <c r="AP21" s="29">
        <f t="shared" si="17"/>
        <v>859.9819514</v>
      </c>
      <c r="AQ21" s="29">
        <f t="shared" si="18"/>
        <v>1441.363482</v>
      </c>
      <c r="AS21" s="29">
        <f t="shared" si="79"/>
        <v>11310.2155</v>
      </c>
      <c r="AT21" s="29">
        <f t="shared" si="19"/>
        <v>1048.5579147</v>
      </c>
      <c r="AU21" s="14">
        <f t="shared" si="20"/>
        <v>12358.773414700001</v>
      </c>
      <c r="AV21" s="29">
        <f t="shared" si="21"/>
        <v>366.3474562</v>
      </c>
      <c r="AW21" s="29">
        <f t="shared" si="22"/>
        <v>614.012706</v>
      </c>
      <c r="AY21" s="39">
        <f t="shared" si="80"/>
        <v>3624.915</v>
      </c>
      <c r="AZ21" s="39">
        <f t="shared" si="23"/>
        <v>336.06197099999997</v>
      </c>
      <c r="BA21" s="3">
        <f t="shared" si="24"/>
        <v>3960.976971</v>
      </c>
      <c r="BB21" s="29">
        <f t="shared" si="25"/>
        <v>117.414066</v>
      </c>
      <c r="BC21" s="29">
        <f t="shared" si="26"/>
        <v>196.79058</v>
      </c>
      <c r="BD21" s="29"/>
      <c r="BE21" s="29">
        <f t="shared" si="81"/>
        <v>1118.5014999999999</v>
      </c>
      <c r="BF21" s="29">
        <f t="shared" si="27"/>
        <v>103.6950711</v>
      </c>
      <c r="BG21" s="14">
        <f t="shared" si="28"/>
        <v>1222.1965710999998</v>
      </c>
      <c r="BH21" s="29">
        <f t="shared" si="29"/>
        <v>36.2292106</v>
      </c>
      <c r="BI21" s="29">
        <f t="shared" si="30"/>
        <v>60.721578</v>
      </c>
      <c r="BJ21" s="29"/>
      <c r="BK21" s="29">
        <f t="shared" si="82"/>
        <v>23919.631999999998</v>
      </c>
      <c r="BL21" s="29">
        <f t="shared" si="31"/>
        <v>2217.5633568</v>
      </c>
      <c r="BM21" s="14">
        <f t="shared" si="32"/>
        <v>26137.1953568</v>
      </c>
      <c r="BN21" s="29">
        <f t="shared" si="33"/>
        <v>774.7771328</v>
      </c>
      <c r="BO21" s="29">
        <f t="shared" si="34"/>
        <v>1298.5568640000001</v>
      </c>
      <c r="BP21" s="29"/>
      <c r="BQ21" s="29">
        <f t="shared" si="83"/>
        <v>417.5535</v>
      </c>
      <c r="BR21" s="29">
        <f t="shared" si="35"/>
        <v>38.710935899999996</v>
      </c>
      <c r="BS21" s="14">
        <f t="shared" si="36"/>
        <v>456.26443589999997</v>
      </c>
      <c r="BT21" s="29">
        <f t="shared" si="37"/>
        <v>13.5249114</v>
      </c>
      <c r="BU21" s="29">
        <f t="shared" si="38"/>
        <v>22.668282</v>
      </c>
      <c r="BV21" s="29"/>
      <c r="BW21" s="29">
        <f t="shared" si="84"/>
        <v>92784.27699999999</v>
      </c>
      <c r="BX21" s="29">
        <f t="shared" si="39"/>
        <v>8601.9305298</v>
      </c>
      <c r="BY21" s="14">
        <f t="shared" si="40"/>
        <v>101386.20752979998</v>
      </c>
      <c r="BZ21" s="29">
        <f t="shared" si="41"/>
        <v>3005.3612908</v>
      </c>
      <c r="CA21" s="29">
        <f t="shared" si="42"/>
        <v>5037.103404</v>
      </c>
      <c r="CB21" s="29"/>
      <c r="CC21" s="29">
        <f t="shared" si="85"/>
        <v>3297.6020000000003</v>
      </c>
      <c r="CD21" s="29">
        <f t="shared" si="43"/>
        <v>305.7171348</v>
      </c>
      <c r="CE21" s="14">
        <f t="shared" si="44"/>
        <v>3603.3191348000005</v>
      </c>
      <c r="CF21" s="29">
        <f t="shared" si="45"/>
        <v>106.8121208</v>
      </c>
      <c r="CG21" s="29">
        <f t="shared" si="46"/>
        <v>179.02130400000001</v>
      </c>
      <c r="CH21" s="29"/>
      <c r="CI21" s="29">
        <f t="shared" si="86"/>
        <v>98514.0025</v>
      </c>
      <c r="CJ21" s="29">
        <f t="shared" si="47"/>
        <v>9133.127218500002</v>
      </c>
      <c r="CK21" s="14">
        <f t="shared" si="48"/>
        <v>107647.1297185</v>
      </c>
      <c r="CL21" s="29">
        <f t="shared" si="49"/>
        <v>3190.951951</v>
      </c>
      <c r="CM21" s="29">
        <f t="shared" si="50"/>
        <v>5348.16063</v>
      </c>
      <c r="CN21" s="29"/>
      <c r="CO21" s="29">
        <f t="shared" si="87"/>
        <v>29442.656500000005</v>
      </c>
      <c r="CP21" s="29">
        <f t="shared" si="51"/>
        <v>2729.5970181</v>
      </c>
      <c r="CQ21" s="14">
        <f t="shared" si="52"/>
        <v>32172.253518100006</v>
      </c>
      <c r="CR21" s="29">
        <f t="shared" si="53"/>
        <v>953.6725726</v>
      </c>
      <c r="CS21" s="29">
        <f t="shared" si="54"/>
        <v>1598.392638</v>
      </c>
      <c r="CT21" s="29"/>
      <c r="CU21" s="29">
        <f t="shared" si="88"/>
        <v>2610.6380000000004</v>
      </c>
      <c r="CV21" s="29">
        <f t="shared" si="55"/>
        <v>242.0294412</v>
      </c>
      <c r="CW21" s="14">
        <f t="shared" si="56"/>
        <v>2852.6674412</v>
      </c>
      <c r="CX21" s="29">
        <f t="shared" si="57"/>
        <v>84.5607752</v>
      </c>
      <c r="CY21" s="29">
        <f t="shared" si="58"/>
        <v>141.727176</v>
      </c>
      <c r="CZ21" s="29"/>
      <c r="DA21" s="29">
        <f t="shared" si="89"/>
        <v>808.013</v>
      </c>
      <c r="DB21" s="29">
        <f t="shared" si="59"/>
        <v>74.9100162</v>
      </c>
      <c r="DC21" s="14">
        <f t="shared" si="60"/>
        <v>882.9230162</v>
      </c>
      <c r="DD21" s="29">
        <f t="shared" si="61"/>
        <v>26.1722252</v>
      </c>
      <c r="DE21" s="29">
        <f t="shared" si="62"/>
        <v>43.865676</v>
      </c>
      <c r="DF21" s="29"/>
      <c r="DG21" s="29">
        <f t="shared" si="90"/>
        <v>2934.8920000000003</v>
      </c>
      <c r="DH21" s="29">
        <f t="shared" si="63"/>
        <v>272.0906808</v>
      </c>
      <c r="DI21" s="14">
        <f t="shared" si="64"/>
        <v>3206.9826808000003</v>
      </c>
      <c r="DJ21" s="29">
        <f t="shared" si="65"/>
        <v>95.0636368</v>
      </c>
      <c r="DK21" s="29">
        <f t="shared" si="66"/>
        <v>159.33038399999998</v>
      </c>
      <c r="DL21" s="29"/>
      <c r="DM21" s="29">
        <f t="shared" si="91"/>
        <v>5692.361999999999</v>
      </c>
      <c r="DN21" s="29">
        <f t="shared" si="67"/>
        <v>527.7327587999999</v>
      </c>
      <c r="DO21" s="14">
        <f t="shared" si="68"/>
        <v>6220.094758799999</v>
      </c>
      <c r="DP21" s="29">
        <f t="shared" si="69"/>
        <v>184.3804248</v>
      </c>
      <c r="DQ21" s="29">
        <f t="shared" si="70"/>
        <v>309.028824</v>
      </c>
      <c r="DR21" s="29"/>
      <c r="DS21" s="29">
        <f t="shared" si="92"/>
        <v>390305.4575</v>
      </c>
      <c r="DT21" s="29">
        <f t="shared" si="71"/>
        <v>36184.7991855</v>
      </c>
      <c r="DU21" s="14">
        <f t="shared" si="72"/>
        <v>426490.25668550003</v>
      </c>
      <c r="DV21" s="29">
        <f t="shared" si="73"/>
        <v>12642.324233</v>
      </c>
      <c r="DW21" s="29">
        <f t="shared" si="74"/>
        <v>21189.03129</v>
      </c>
      <c r="DX21" s="29"/>
      <c r="DY21" s="14"/>
      <c r="DZ21" s="14"/>
      <c r="EA21" s="14">
        <f t="shared" si="75"/>
        <v>0</v>
      </c>
      <c r="EB21" s="14"/>
    </row>
    <row r="22" spans="1:132" s="31" customFormat="1" ht="12">
      <c r="A22" s="30">
        <v>43739</v>
      </c>
      <c r="C22" s="21"/>
      <c r="D22" s="21">
        <v>162875</v>
      </c>
      <c r="E22" s="15">
        <f t="shared" si="0"/>
        <v>162875</v>
      </c>
      <c r="F22" s="15">
        <v>72963</v>
      </c>
      <c r="G22" s="15">
        <v>117945</v>
      </c>
      <c r="H22" s="29"/>
      <c r="I22" s="21"/>
      <c r="J22" s="21">
        <v>4006</v>
      </c>
      <c r="K22" s="15">
        <f t="shared" si="1"/>
        <v>4006</v>
      </c>
      <c r="L22" s="15">
        <v>2189</v>
      </c>
      <c r="M22" s="15">
        <v>-675</v>
      </c>
      <c r="N22" s="29"/>
      <c r="O22" s="15"/>
      <c r="P22" s="15">
        <f t="shared" si="2"/>
        <v>158869</v>
      </c>
      <c r="Q22" s="15">
        <f t="shared" si="3"/>
        <v>158869</v>
      </c>
      <c r="R22" s="15">
        <f t="shared" si="4"/>
        <v>70774</v>
      </c>
      <c r="S22" s="15">
        <f t="shared" si="5"/>
        <v>118620</v>
      </c>
      <c r="T22" s="29"/>
      <c r="U22" s="29">
        <f>'2010C Academic'!I22+'2010C Academic'!O22+'2010C Academic'!U22+'2010C Academic'!AA22+'2010C Academic'!AG22+'2010C Academic'!AM22+'2010C Academic'!AS22+'2010C Academic'!AY22+'2010C Academic'!BE22+'2010C Academic'!BK22+'2010C Academic'!BQ22+'2010C Academic'!BW22+'2010C Academic'!CC22+'2010C Academic'!CI22+'2010C Academic'!CO22+'2010C Academic'!CU22+'2010C Academic'!DA22+'2010C Academic'!DG22+'2010C Academic'!DM22+'2010C Academic'!DS22+'2010C Academic'!DY22+'2010C Academic'!EE22+'2010C Academic'!EK22+'2010C Academic'!EQ22+'2010C Academic'!EW22+'2010C Academic'!FC22+'2010C Academic'!FI22+'2010C Academic'!FO22</f>
        <v>0</v>
      </c>
      <c r="V22" s="29">
        <f>'2010C Academic'!J22+'2010C Academic'!P22+'2010C Academic'!V22+'2010C Academic'!AB22+'2010C Academic'!AH22+'2010C Academic'!AN22+'2010C Academic'!AT22+'2010C Academic'!AZ22+'2010C Academic'!BF22+'2010C Academic'!BL22+'2010C Academic'!BR22+'2010C Academic'!BX22+'2010C Academic'!CD22+'2010C Academic'!CJ22+'2010C Academic'!CP22+'2010C Academic'!CV22+'2010C Academic'!DB22+'2010C Academic'!DH22+'2010C Academic'!DN22+'2010C Academic'!DT22+'2010C Academic'!DZ22+'2010C Academic'!EF22+'2010C Academic'!EL22+'2010C Academic'!ER22+'2010C Academic'!EX22+'2010C Academic'!FD22+'2010C Academic'!FJ22+'2010C Academic'!FP22</f>
        <v>107999.3368428</v>
      </c>
      <c r="W22" s="29">
        <f t="shared" si="6"/>
        <v>107999.3368428</v>
      </c>
      <c r="X22" s="29">
        <f>'2010C Academic'!L22+'2010C Academic'!R22+'2010C Academic'!X22+'2010C Academic'!AD22+'2010C Academic'!AJ22+'2010C Academic'!AP22+'2010C Academic'!AV22+'2010C Academic'!BB22+'2010C Academic'!BH22+'2010C Academic'!BN22+'2010C Academic'!BT22+'2010C Academic'!BZ22+'2010C Academic'!CF22+'2010C Academic'!CL22+'2010C Academic'!CR22+'2010C Academic'!CX22+'2010C Academic'!DD22+'2010C Academic'!DJ22+'2010C Academic'!DP22+'2010C Academic'!DV22+'2010C Academic'!EB22+'2010C Academic'!EH22+'2010C Academic'!EN22+'2010C Academic'!ET22+'2010C Academic'!EZ22+'2010C Academic'!FF22+'2010C Academic'!FL22+'2010C Academic'!FR22</f>
        <v>48111.96703279999</v>
      </c>
      <c r="Y22" s="29">
        <f>'2010C Academic'!M22+'2010C Academic'!S22+'2010C Academic'!Y22+'2010C Academic'!AE22+'2010C Academic'!AK22+'2010C Academic'!AQ22+'2010C Academic'!AW22+'2010C Academic'!BC22+'2010C Academic'!BI22+'2010C Academic'!BO22+'2010C Academic'!BU22+'2010C Academic'!CA22+'2010C Academic'!CG22+'2010C Academic'!CM22+'2010C Academic'!CS22+'2010C Academic'!CY22+'2010C Academic'!DE22+'2010C Academic'!DK22+'2010C Academic'!DQ22+'2010C Academic'!DW22+'2010C Academic'!EC22+'2010C Academic'!EI22+'2010C Academic'!EO22+'2010C Academic'!EU22+'2010C Academic'!FA22+'2010C Academic'!FG22+'2010C Academic'!FM22+'2010C Academic'!FS22</f>
        <v>80637.543864</v>
      </c>
      <c r="Z22" s="29"/>
      <c r="AA22" s="14"/>
      <c r="AB22" s="21">
        <f t="shared" si="7"/>
        <v>50869.6631572</v>
      </c>
      <c r="AC22" s="14">
        <f t="shared" si="8"/>
        <v>50869.6631572</v>
      </c>
      <c r="AD22" s="14">
        <f t="shared" si="9"/>
        <v>22661.749871199998</v>
      </c>
      <c r="AE22" s="21">
        <f t="shared" si="10"/>
        <v>37981.981656</v>
      </c>
      <c r="AF22" s="29"/>
      <c r="AG22" s="29"/>
      <c r="AH22" s="21">
        <f t="shared" si="11"/>
        <v>458.32117810000005</v>
      </c>
      <c r="AI22" s="29">
        <f t="shared" si="12"/>
        <v>458.32117810000005</v>
      </c>
      <c r="AJ22" s="29">
        <f t="shared" si="13"/>
        <v>204.1759126</v>
      </c>
      <c r="AK22" s="29">
        <f t="shared" si="14"/>
        <v>342.206838</v>
      </c>
      <c r="AM22" s="29"/>
      <c r="AN22" s="29">
        <f t="shared" si="15"/>
        <v>1930.4331058999999</v>
      </c>
      <c r="AO22" s="14">
        <f t="shared" si="16"/>
        <v>1930.4331058999999</v>
      </c>
      <c r="AP22" s="29">
        <f t="shared" si="17"/>
        <v>859.9819514</v>
      </c>
      <c r="AQ22" s="29">
        <f t="shared" si="18"/>
        <v>1441.363482</v>
      </c>
      <c r="AS22" s="29"/>
      <c r="AT22" s="29">
        <f t="shared" si="19"/>
        <v>822.3536047</v>
      </c>
      <c r="AU22" s="14">
        <f t="shared" si="20"/>
        <v>822.3536047</v>
      </c>
      <c r="AV22" s="29">
        <f t="shared" si="21"/>
        <v>366.3474562</v>
      </c>
      <c r="AW22" s="29">
        <f t="shared" si="22"/>
        <v>614.012706</v>
      </c>
      <c r="AY22" s="39"/>
      <c r="AZ22" s="39">
        <f t="shared" si="23"/>
        <v>263.563671</v>
      </c>
      <c r="BA22" s="3">
        <f t="shared" si="24"/>
        <v>263.563671</v>
      </c>
      <c r="BB22" s="29">
        <f t="shared" si="25"/>
        <v>117.414066</v>
      </c>
      <c r="BC22" s="29">
        <f t="shared" si="26"/>
        <v>196.79058</v>
      </c>
      <c r="BD22" s="29"/>
      <c r="BE22" s="29"/>
      <c r="BF22" s="29">
        <f t="shared" si="27"/>
        <v>81.32504109999999</v>
      </c>
      <c r="BG22" s="14">
        <f t="shared" si="28"/>
        <v>81.32504109999999</v>
      </c>
      <c r="BH22" s="29">
        <f t="shared" si="29"/>
        <v>36.2292106</v>
      </c>
      <c r="BI22" s="29">
        <f t="shared" si="30"/>
        <v>60.721578</v>
      </c>
      <c r="BJ22" s="29"/>
      <c r="BK22" s="29"/>
      <c r="BL22" s="29">
        <f t="shared" si="31"/>
        <v>1739.1707168</v>
      </c>
      <c r="BM22" s="14">
        <f t="shared" si="32"/>
        <v>1739.1707168</v>
      </c>
      <c r="BN22" s="29">
        <f t="shared" si="33"/>
        <v>774.7771328</v>
      </c>
      <c r="BO22" s="29">
        <f t="shared" si="34"/>
        <v>1298.5568640000001</v>
      </c>
      <c r="BP22" s="29"/>
      <c r="BQ22" s="29"/>
      <c r="BR22" s="29">
        <f t="shared" si="35"/>
        <v>30.3598659</v>
      </c>
      <c r="BS22" s="14">
        <f t="shared" si="36"/>
        <v>30.3598659</v>
      </c>
      <c r="BT22" s="29">
        <f t="shared" si="37"/>
        <v>13.5249114</v>
      </c>
      <c r="BU22" s="29">
        <f t="shared" si="38"/>
        <v>22.668282</v>
      </c>
      <c r="BV22" s="29"/>
      <c r="BW22" s="29"/>
      <c r="BX22" s="29">
        <f t="shared" si="39"/>
        <v>6746.2449897999995</v>
      </c>
      <c r="BY22" s="14">
        <f t="shared" si="40"/>
        <v>6746.2449897999995</v>
      </c>
      <c r="BZ22" s="29">
        <f t="shared" si="41"/>
        <v>3005.3612908</v>
      </c>
      <c r="CA22" s="29">
        <f t="shared" si="42"/>
        <v>5037.103404</v>
      </c>
      <c r="CB22" s="29"/>
      <c r="CC22" s="29"/>
      <c r="CD22" s="29">
        <f t="shared" si="43"/>
        <v>239.7650948</v>
      </c>
      <c r="CE22" s="14">
        <f t="shared" si="44"/>
        <v>239.7650948</v>
      </c>
      <c r="CF22" s="29">
        <f t="shared" si="45"/>
        <v>106.8121208</v>
      </c>
      <c r="CG22" s="29">
        <f t="shared" si="46"/>
        <v>179.02130400000001</v>
      </c>
      <c r="CH22" s="29"/>
      <c r="CI22" s="29"/>
      <c r="CJ22" s="29">
        <f t="shared" si="47"/>
        <v>7162.8471685</v>
      </c>
      <c r="CK22" s="14">
        <f t="shared" si="48"/>
        <v>7162.8471685</v>
      </c>
      <c r="CL22" s="29">
        <f t="shared" si="49"/>
        <v>3190.951951</v>
      </c>
      <c r="CM22" s="29">
        <f t="shared" si="50"/>
        <v>5348.16063</v>
      </c>
      <c r="CN22" s="29"/>
      <c r="CO22" s="29"/>
      <c r="CP22" s="29">
        <f t="shared" si="51"/>
        <v>2140.7438881</v>
      </c>
      <c r="CQ22" s="14">
        <f t="shared" si="52"/>
        <v>2140.7438881</v>
      </c>
      <c r="CR22" s="29">
        <f t="shared" si="53"/>
        <v>953.6725726</v>
      </c>
      <c r="CS22" s="29">
        <f t="shared" si="54"/>
        <v>1598.392638</v>
      </c>
      <c r="CT22" s="29"/>
      <c r="CU22" s="29"/>
      <c r="CV22" s="29">
        <f t="shared" si="55"/>
        <v>189.81668120000003</v>
      </c>
      <c r="CW22" s="14">
        <f t="shared" si="56"/>
        <v>189.81668120000003</v>
      </c>
      <c r="CX22" s="29">
        <f t="shared" si="57"/>
        <v>84.5607752</v>
      </c>
      <c r="CY22" s="29">
        <f t="shared" si="58"/>
        <v>141.727176</v>
      </c>
      <c r="CZ22" s="29"/>
      <c r="DA22" s="29"/>
      <c r="DB22" s="29">
        <f t="shared" si="59"/>
        <v>58.7497562</v>
      </c>
      <c r="DC22" s="14">
        <f t="shared" si="60"/>
        <v>58.7497562</v>
      </c>
      <c r="DD22" s="29">
        <f t="shared" si="61"/>
        <v>26.1722252</v>
      </c>
      <c r="DE22" s="29">
        <f t="shared" si="62"/>
        <v>43.865676</v>
      </c>
      <c r="DF22" s="29"/>
      <c r="DG22" s="29"/>
      <c r="DH22" s="29">
        <f t="shared" si="63"/>
        <v>213.3928408</v>
      </c>
      <c r="DI22" s="14">
        <f t="shared" si="64"/>
        <v>213.3928408</v>
      </c>
      <c r="DJ22" s="29">
        <f t="shared" si="65"/>
        <v>95.0636368</v>
      </c>
      <c r="DK22" s="29">
        <f t="shared" si="66"/>
        <v>159.33038399999998</v>
      </c>
      <c r="DL22" s="29"/>
      <c r="DM22" s="29"/>
      <c r="DN22" s="29">
        <f t="shared" si="67"/>
        <v>413.8855188</v>
      </c>
      <c r="DO22" s="14">
        <f t="shared" si="68"/>
        <v>413.8855188</v>
      </c>
      <c r="DP22" s="29">
        <f t="shared" si="69"/>
        <v>184.3804248</v>
      </c>
      <c r="DQ22" s="29">
        <f t="shared" si="70"/>
        <v>309.028824</v>
      </c>
      <c r="DR22" s="29"/>
      <c r="DS22" s="29"/>
      <c r="DT22" s="29">
        <f t="shared" si="71"/>
        <v>28378.6900355</v>
      </c>
      <c r="DU22" s="14">
        <f t="shared" si="72"/>
        <v>28378.6900355</v>
      </c>
      <c r="DV22" s="29">
        <f t="shared" si="73"/>
        <v>12642.324233</v>
      </c>
      <c r="DW22" s="29">
        <f t="shared" si="74"/>
        <v>21189.03129</v>
      </c>
      <c r="DX22" s="29"/>
      <c r="DY22" s="14"/>
      <c r="DZ22" s="14"/>
      <c r="EA22" s="14">
        <f t="shared" si="75"/>
        <v>0</v>
      </c>
      <c r="EB22" s="14"/>
    </row>
    <row r="23" spans="1:132" s="31" customFormat="1" ht="12">
      <c r="A23" s="30">
        <v>43922</v>
      </c>
      <c r="C23" s="21">
        <v>2355000</v>
      </c>
      <c r="D23" s="21">
        <v>162875</v>
      </c>
      <c r="E23" s="15">
        <f t="shared" si="0"/>
        <v>2517875</v>
      </c>
      <c r="F23" s="15">
        <v>72963</v>
      </c>
      <c r="G23" s="15">
        <v>117945</v>
      </c>
      <c r="H23" s="29"/>
      <c r="I23" s="21">
        <v>65000</v>
      </c>
      <c r="J23" s="21">
        <v>4006</v>
      </c>
      <c r="K23" s="15">
        <f t="shared" si="1"/>
        <v>69006</v>
      </c>
      <c r="L23" s="15">
        <v>2189</v>
      </c>
      <c r="M23" s="15">
        <v>-675</v>
      </c>
      <c r="N23" s="29"/>
      <c r="O23" s="15">
        <f t="shared" si="76"/>
        <v>2290000</v>
      </c>
      <c r="P23" s="15">
        <f t="shared" si="2"/>
        <v>158869</v>
      </c>
      <c r="Q23" s="15">
        <f t="shared" si="3"/>
        <v>2448869</v>
      </c>
      <c r="R23" s="15">
        <f t="shared" si="4"/>
        <v>70774</v>
      </c>
      <c r="S23" s="15">
        <f t="shared" si="5"/>
        <v>118620</v>
      </c>
      <c r="T23" s="29"/>
      <c r="U23" s="29">
        <f>'2010C Academic'!I23+'2010C Academic'!O23+'2010C Academic'!U23+'2010C Academic'!AA23+'2010C Academic'!AG23+'2010C Academic'!AM23+'2010C Academic'!AS23+'2010C Academic'!AY23+'2010C Academic'!BE23+'2010C Academic'!BK23+'2010C Academic'!BQ23+'2010C Academic'!BW23+'2010C Academic'!CC23+'2010C Academic'!CI23+'2010C Academic'!CO23+'2010C Academic'!CU23+'2010C Academic'!DA23+'2010C Academic'!DG23+'2010C Academic'!DM23+'2010C Academic'!DS23+'2010C Academic'!DY23+'2010C Academic'!EE23+'2010C Academic'!EK23+'2010C Academic'!EQ23+'2010C Academic'!EW23+'2010C Academic'!FC23+'2010C Academic'!FI23+'2010C Academic'!FO23</f>
        <v>1556744.7480000004</v>
      </c>
      <c r="V23" s="29">
        <f>'2010C Academic'!J23+'2010C Academic'!P23+'2010C Academic'!V23+'2010C Academic'!AB23+'2010C Academic'!AH23+'2010C Academic'!AN23+'2010C Academic'!AT23+'2010C Academic'!AZ23+'2010C Academic'!BF23+'2010C Academic'!BL23+'2010C Academic'!BR23+'2010C Academic'!BX23+'2010C Academic'!CD23+'2010C Academic'!CJ23+'2010C Academic'!CP23+'2010C Academic'!CV23+'2010C Academic'!DB23+'2010C Academic'!DH23+'2010C Academic'!DN23+'2010C Academic'!DT23+'2010C Academic'!DZ23+'2010C Academic'!EF23+'2010C Academic'!EL23+'2010C Academic'!ER23+'2010C Academic'!EX23+'2010C Academic'!FD23+'2010C Academic'!FJ23+'2010C Academic'!FP23</f>
        <v>107999.3368428</v>
      </c>
      <c r="W23" s="29">
        <f t="shared" si="6"/>
        <v>1664744.0848428004</v>
      </c>
      <c r="X23" s="29">
        <f>'2010C Academic'!L23+'2010C Academic'!R23+'2010C Academic'!X23+'2010C Academic'!AD23+'2010C Academic'!AJ23+'2010C Academic'!AP23+'2010C Academic'!AV23+'2010C Academic'!BB23+'2010C Academic'!BH23+'2010C Academic'!BN23+'2010C Academic'!BT23+'2010C Academic'!BZ23+'2010C Academic'!CF23+'2010C Academic'!CL23+'2010C Academic'!CR23+'2010C Academic'!CX23+'2010C Academic'!DD23+'2010C Academic'!DJ23+'2010C Academic'!DP23+'2010C Academic'!DV23+'2010C Academic'!EB23+'2010C Academic'!EH23+'2010C Academic'!EN23+'2010C Academic'!ET23+'2010C Academic'!EZ23+'2010C Academic'!FF23+'2010C Academic'!FL23+'2010C Academic'!FR23</f>
        <v>48111.96703279999</v>
      </c>
      <c r="Y23" s="29">
        <f>'2010C Academic'!M23+'2010C Academic'!S23+'2010C Academic'!Y23+'2010C Academic'!AE23+'2010C Academic'!AK23+'2010C Academic'!AQ23+'2010C Academic'!AW23+'2010C Academic'!BC23+'2010C Academic'!BI23+'2010C Academic'!BO23+'2010C Academic'!BU23+'2010C Academic'!CA23+'2010C Academic'!CG23+'2010C Academic'!CM23+'2010C Academic'!CS23+'2010C Academic'!CY23+'2010C Academic'!DE23+'2010C Academic'!DK23+'2010C Academic'!DQ23+'2010C Academic'!DW23+'2010C Academic'!EC23+'2010C Academic'!EI23+'2010C Academic'!EO23+'2010C Academic'!EU23+'2010C Academic'!FA23+'2010C Academic'!FG23+'2010C Academic'!FM23+'2010C Academic'!FS23</f>
        <v>80637.543864</v>
      </c>
      <c r="Z23" s="29"/>
      <c r="AA23" s="14">
        <f>AG23+AM23+AS23+AY23+BE23+BK23+BQ23+BW23+CC23+CI23+CO23+CU23+DA23+DG23+DM23+DS23+DY23</f>
        <v>733255.252</v>
      </c>
      <c r="AB23" s="21">
        <f t="shared" si="7"/>
        <v>50869.6631572</v>
      </c>
      <c r="AC23" s="14">
        <f t="shared" si="8"/>
        <v>784124.9151572</v>
      </c>
      <c r="AD23" s="14">
        <f t="shared" si="9"/>
        <v>22661.749871199998</v>
      </c>
      <c r="AE23" s="21">
        <f t="shared" si="10"/>
        <v>37981.981656</v>
      </c>
      <c r="AF23" s="29"/>
      <c r="AG23" s="29">
        <f t="shared" si="77"/>
        <v>6606.421000000001</v>
      </c>
      <c r="AH23" s="21">
        <f t="shared" si="11"/>
        <v>458.32117810000005</v>
      </c>
      <c r="AI23" s="29">
        <f t="shared" si="12"/>
        <v>7064.742178100001</v>
      </c>
      <c r="AJ23" s="29">
        <f t="shared" si="13"/>
        <v>204.1759126</v>
      </c>
      <c r="AK23" s="29">
        <f t="shared" si="14"/>
        <v>342.206838</v>
      </c>
      <c r="AM23" s="29">
        <f t="shared" si="78"/>
        <v>27826.019</v>
      </c>
      <c r="AN23" s="29">
        <f t="shared" si="15"/>
        <v>1930.4331058999999</v>
      </c>
      <c r="AO23" s="14">
        <f t="shared" si="16"/>
        <v>29756.4521059</v>
      </c>
      <c r="AP23" s="29">
        <f t="shared" si="17"/>
        <v>859.9819514</v>
      </c>
      <c r="AQ23" s="29">
        <f t="shared" si="18"/>
        <v>1441.363482</v>
      </c>
      <c r="AS23" s="29">
        <f t="shared" si="79"/>
        <v>11853.727000000003</v>
      </c>
      <c r="AT23" s="29">
        <f t="shared" si="19"/>
        <v>822.3536047</v>
      </c>
      <c r="AU23" s="14">
        <f t="shared" si="20"/>
        <v>12676.080604700002</v>
      </c>
      <c r="AV23" s="29">
        <f t="shared" si="21"/>
        <v>366.3474562</v>
      </c>
      <c r="AW23" s="29">
        <f t="shared" si="22"/>
        <v>614.012706</v>
      </c>
      <c r="AY23" s="39">
        <f t="shared" si="80"/>
        <v>3799.11</v>
      </c>
      <c r="AZ23" s="39">
        <f t="shared" si="23"/>
        <v>263.563671</v>
      </c>
      <c r="BA23" s="3">
        <f t="shared" si="24"/>
        <v>4062.673671</v>
      </c>
      <c r="BB23" s="29">
        <f t="shared" si="25"/>
        <v>117.414066</v>
      </c>
      <c r="BC23" s="29">
        <f t="shared" si="26"/>
        <v>196.79058</v>
      </c>
      <c r="BD23" s="29"/>
      <c r="BE23" s="29">
        <f t="shared" si="81"/>
        <v>1172.251</v>
      </c>
      <c r="BF23" s="29">
        <f t="shared" si="27"/>
        <v>81.32504109999999</v>
      </c>
      <c r="BG23" s="14">
        <f t="shared" si="28"/>
        <v>1253.5760410999999</v>
      </c>
      <c r="BH23" s="29">
        <f t="shared" si="29"/>
        <v>36.2292106</v>
      </c>
      <c r="BI23" s="29">
        <f t="shared" si="30"/>
        <v>60.721578</v>
      </c>
      <c r="BJ23" s="29"/>
      <c r="BK23" s="29">
        <f t="shared" si="82"/>
        <v>25069.088</v>
      </c>
      <c r="BL23" s="29">
        <f t="shared" si="31"/>
        <v>1739.1707168</v>
      </c>
      <c r="BM23" s="14">
        <f t="shared" si="32"/>
        <v>26808.2587168</v>
      </c>
      <c r="BN23" s="29">
        <f t="shared" si="33"/>
        <v>774.7771328</v>
      </c>
      <c r="BO23" s="29">
        <f t="shared" si="34"/>
        <v>1298.5568640000001</v>
      </c>
      <c r="BP23" s="29"/>
      <c r="BQ23" s="29">
        <f t="shared" si="83"/>
        <v>437.6189999999999</v>
      </c>
      <c r="BR23" s="29">
        <f t="shared" si="35"/>
        <v>30.3598659</v>
      </c>
      <c r="BS23" s="14">
        <f t="shared" si="36"/>
        <v>467.9788658999999</v>
      </c>
      <c r="BT23" s="29">
        <f t="shared" si="37"/>
        <v>13.5249114</v>
      </c>
      <c r="BU23" s="29">
        <f t="shared" si="38"/>
        <v>22.668282</v>
      </c>
      <c r="BV23" s="29"/>
      <c r="BW23" s="29">
        <f t="shared" si="84"/>
        <v>97243.01799999998</v>
      </c>
      <c r="BX23" s="29">
        <f t="shared" si="39"/>
        <v>6746.2449897999995</v>
      </c>
      <c r="BY23" s="14">
        <f t="shared" si="40"/>
        <v>103989.26298979999</v>
      </c>
      <c r="BZ23" s="29">
        <f t="shared" si="41"/>
        <v>3005.3612908</v>
      </c>
      <c r="CA23" s="29">
        <f t="shared" si="42"/>
        <v>5037.103404</v>
      </c>
      <c r="CB23" s="29"/>
      <c r="CC23" s="29">
        <f t="shared" si="85"/>
        <v>3456.0679999999998</v>
      </c>
      <c r="CD23" s="29">
        <f t="shared" si="43"/>
        <v>239.7650948</v>
      </c>
      <c r="CE23" s="14">
        <f t="shared" si="44"/>
        <v>3695.8330948</v>
      </c>
      <c r="CF23" s="29">
        <f t="shared" si="45"/>
        <v>106.8121208</v>
      </c>
      <c r="CG23" s="29">
        <f t="shared" si="46"/>
        <v>179.02130400000001</v>
      </c>
      <c r="CH23" s="29"/>
      <c r="CI23" s="29">
        <f t="shared" si="86"/>
        <v>103248.085</v>
      </c>
      <c r="CJ23" s="29">
        <f t="shared" si="47"/>
        <v>7162.8471685</v>
      </c>
      <c r="CK23" s="14">
        <f t="shared" si="48"/>
        <v>110410.9321685</v>
      </c>
      <c r="CL23" s="29">
        <f t="shared" si="49"/>
        <v>3190.951951</v>
      </c>
      <c r="CM23" s="29">
        <f t="shared" si="50"/>
        <v>5348.16063</v>
      </c>
      <c r="CN23" s="29"/>
      <c r="CO23" s="29">
        <f t="shared" si="87"/>
        <v>30857.521</v>
      </c>
      <c r="CP23" s="29">
        <f t="shared" si="51"/>
        <v>2140.7438881</v>
      </c>
      <c r="CQ23" s="14">
        <f t="shared" si="52"/>
        <v>32998.2648881</v>
      </c>
      <c r="CR23" s="29">
        <f t="shared" si="53"/>
        <v>953.6725726</v>
      </c>
      <c r="CS23" s="29">
        <f t="shared" si="54"/>
        <v>1598.392638</v>
      </c>
      <c r="CT23" s="29"/>
      <c r="CU23" s="29">
        <f t="shared" si="88"/>
        <v>2736.092</v>
      </c>
      <c r="CV23" s="29">
        <f t="shared" si="55"/>
        <v>189.81668120000003</v>
      </c>
      <c r="CW23" s="14">
        <f t="shared" si="56"/>
        <v>2925.9086812</v>
      </c>
      <c r="CX23" s="29">
        <f t="shared" si="57"/>
        <v>84.5607752</v>
      </c>
      <c r="CY23" s="29">
        <f t="shared" si="58"/>
        <v>141.727176</v>
      </c>
      <c r="CZ23" s="29"/>
      <c r="DA23" s="29">
        <f t="shared" si="89"/>
        <v>846.842</v>
      </c>
      <c r="DB23" s="29">
        <f t="shared" si="59"/>
        <v>58.7497562</v>
      </c>
      <c r="DC23" s="14">
        <f t="shared" si="60"/>
        <v>905.5917562</v>
      </c>
      <c r="DD23" s="29">
        <f t="shared" si="61"/>
        <v>26.1722252</v>
      </c>
      <c r="DE23" s="29">
        <f t="shared" si="62"/>
        <v>43.865676</v>
      </c>
      <c r="DF23" s="29"/>
      <c r="DG23" s="29">
        <f t="shared" si="90"/>
        <v>3075.928</v>
      </c>
      <c r="DH23" s="29">
        <f t="shared" si="63"/>
        <v>213.3928408</v>
      </c>
      <c r="DI23" s="14">
        <f t="shared" si="64"/>
        <v>3289.3208408</v>
      </c>
      <c r="DJ23" s="29">
        <f t="shared" si="65"/>
        <v>95.0636368</v>
      </c>
      <c r="DK23" s="29">
        <f t="shared" si="66"/>
        <v>159.33038399999998</v>
      </c>
      <c r="DL23" s="29"/>
      <c r="DM23" s="29">
        <f t="shared" si="91"/>
        <v>5965.907999999999</v>
      </c>
      <c r="DN23" s="29">
        <f t="shared" si="67"/>
        <v>413.8855188</v>
      </c>
      <c r="DO23" s="14">
        <f t="shared" si="68"/>
        <v>6379.793518799999</v>
      </c>
      <c r="DP23" s="29">
        <f t="shared" si="69"/>
        <v>184.3804248</v>
      </c>
      <c r="DQ23" s="29">
        <f t="shared" si="70"/>
        <v>309.028824</v>
      </c>
      <c r="DR23" s="29"/>
      <c r="DS23" s="29">
        <f t="shared" si="92"/>
        <v>409061.555</v>
      </c>
      <c r="DT23" s="29">
        <f t="shared" si="71"/>
        <v>28378.6900355</v>
      </c>
      <c r="DU23" s="14">
        <f t="shared" si="72"/>
        <v>437440.2450355</v>
      </c>
      <c r="DV23" s="29">
        <f t="shared" si="73"/>
        <v>12642.324233</v>
      </c>
      <c r="DW23" s="29">
        <f t="shared" si="74"/>
        <v>21189.03129</v>
      </c>
      <c r="DX23" s="29"/>
      <c r="DY23" s="14"/>
      <c r="DZ23" s="14"/>
      <c r="EA23" s="14">
        <f t="shared" si="75"/>
        <v>0</v>
      </c>
      <c r="EB23" s="14"/>
    </row>
    <row r="24" spans="1:132" s="31" customFormat="1" ht="12">
      <c r="A24" s="30">
        <v>44105</v>
      </c>
      <c r="C24" s="21"/>
      <c r="D24" s="21">
        <v>115775</v>
      </c>
      <c r="E24" s="15">
        <f t="shared" si="0"/>
        <v>115775</v>
      </c>
      <c r="F24" s="15">
        <v>72963</v>
      </c>
      <c r="G24" s="15">
        <v>117945</v>
      </c>
      <c r="H24" s="29"/>
      <c r="I24" s="21"/>
      <c r="J24" s="21">
        <v>2706</v>
      </c>
      <c r="K24" s="15">
        <f t="shared" si="1"/>
        <v>2706</v>
      </c>
      <c r="L24" s="15">
        <v>2189</v>
      </c>
      <c r="M24" s="15">
        <v>-675</v>
      </c>
      <c r="N24" s="29"/>
      <c r="O24" s="15"/>
      <c r="P24" s="15">
        <f t="shared" si="2"/>
        <v>113069</v>
      </c>
      <c r="Q24" s="15">
        <f t="shared" si="3"/>
        <v>113069</v>
      </c>
      <c r="R24" s="15">
        <f t="shared" si="4"/>
        <v>70774</v>
      </c>
      <c r="S24" s="15">
        <f t="shared" si="5"/>
        <v>118620</v>
      </c>
      <c r="T24" s="29"/>
      <c r="U24" s="29">
        <f>'2010C Academic'!I24+'2010C Academic'!O24+'2010C Academic'!U24+'2010C Academic'!AA24+'2010C Academic'!AG24+'2010C Academic'!AM24+'2010C Academic'!AS24+'2010C Academic'!AY24+'2010C Academic'!BE24+'2010C Academic'!BK24+'2010C Academic'!BQ24+'2010C Academic'!BW24+'2010C Academic'!CC24+'2010C Academic'!CI24+'2010C Academic'!CO24+'2010C Academic'!CU24+'2010C Academic'!DA24+'2010C Academic'!DG24+'2010C Academic'!DM24+'2010C Academic'!DS24+'2010C Academic'!DY24+'2010C Academic'!EE24+'2010C Academic'!EK24+'2010C Academic'!EQ24+'2010C Academic'!EW24+'2010C Academic'!FC24+'2010C Academic'!FI24+'2010C Academic'!FO24</f>
        <v>0</v>
      </c>
      <c r="V24" s="29">
        <f>'2010C Academic'!J24+'2010C Academic'!P24+'2010C Academic'!V24+'2010C Academic'!AB24+'2010C Academic'!AH24+'2010C Academic'!AN24+'2010C Academic'!AT24+'2010C Academic'!AZ24+'2010C Academic'!BF24+'2010C Academic'!BL24+'2010C Academic'!BR24+'2010C Academic'!BX24+'2010C Academic'!CD24+'2010C Academic'!CJ24+'2010C Academic'!CP24+'2010C Academic'!CV24+'2010C Academic'!DB24+'2010C Academic'!DH24+'2010C Academic'!DN24+'2010C Academic'!DT24+'2010C Academic'!DZ24+'2010C Academic'!EF24+'2010C Academic'!EL24+'2010C Academic'!ER24+'2010C Academic'!EX24+'2010C Academic'!FD24+'2010C Academic'!FJ24+'2010C Academic'!FP24</f>
        <v>76864.44188280002</v>
      </c>
      <c r="W24" s="29">
        <f t="shared" si="6"/>
        <v>76864.44188280002</v>
      </c>
      <c r="X24" s="29">
        <f>'2010C Academic'!L24+'2010C Academic'!R24+'2010C Academic'!X24+'2010C Academic'!AD24+'2010C Academic'!AJ24+'2010C Academic'!AP24+'2010C Academic'!AV24+'2010C Academic'!BB24+'2010C Academic'!BH24+'2010C Academic'!BN24+'2010C Academic'!BT24+'2010C Academic'!BZ24+'2010C Academic'!CF24+'2010C Academic'!CL24+'2010C Academic'!CR24+'2010C Academic'!CX24+'2010C Academic'!DD24+'2010C Academic'!DJ24+'2010C Academic'!DP24+'2010C Academic'!DV24+'2010C Academic'!EB24+'2010C Academic'!EH24+'2010C Academic'!EN24+'2010C Academic'!ET24+'2010C Academic'!EZ24+'2010C Academic'!FF24+'2010C Academic'!FL24+'2010C Academic'!FR24</f>
        <v>48111.96703279999</v>
      </c>
      <c r="Y24" s="29">
        <f>'2010C Academic'!M24+'2010C Academic'!S24+'2010C Academic'!Y24+'2010C Academic'!AE24+'2010C Academic'!AK24+'2010C Academic'!AQ24+'2010C Academic'!AW24+'2010C Academic'!BC24+'2010C Academic'!BI24+'2010C Academic'!BO24+'2010C Academic'!BU24+'2010C Academic'!CA24+'2010C Academic'!CG24+'2010C Academic'!CM24+'2010C Academic'!CS24+'2010C Academic'!CY24+'2010C Academic'!DE24+'2010C Academic'!DK24+'2010C Academic'!DQ24+'2010C Academic'!DW24+'2010C Academic'!EC24+'2010C Academic'!EI24+'2010C Academic'!EO24+'2010C Academic'!EU24+'2010C Academic'!FA24+'2010C Academic'!FG24+'2010C Academic'!FM24+'2010C Academic'!FS24</f>
        <v>80637.543864</v>
      </c>
      <c r="Z24" s="29"/>
      <c r="AA24" s="14"/>
      <c r="AB24" s="21">
        <f t="shared" si="7"/>
        <v>36204.5581172</v>
      </c>
      <c r="AC24" s="14">
        <f t="shared" si="8"/>
        <v>36204.5581172</v>
      </c>
      <c r="AD24" s="14">
        <f t="shared" si="9"/>
        <v>22661.749871199998</v>
      </c>
      <c r="AE24" s="21">
        <f t="shared" si="10"/>
        <v>37981.981656</v>
      </c>
      <c r="AF24" s="29"/>
      <c r="AG24" s="29"/>
      <c r="AH24" s="21">
        <f t="shared" si="11"/>
        <v>326.19275810000005</v>
      </c>
      <c r="AI24" s="29">
        <f t="shared" si="12"/>
        <v>326.19275810000005</v>
      </c>
      <c r="AJ24" s="29">
        <f t="shared" si="13"/>
        <v>204.1759126</v>
      </c>
      <c r="AK24" s="29">
        <f t="shared" si="14"/>
        <v>342.206838</v>
      </c>
      <c r="AM24" s="29"/>
      <c r="AN24" s="29">
        <f t="shared" si="15"/>
        <v>1373.9127258999997</v>
      </c>
      <c r="AO24" s="14">
        <f t="shared" si="16"/>
        <v>1373.9127258999997</v>
      </c>
      <c r="AP24" s="29">
        <f t="shared" si="17"/>
        <v>859.9819514</v>
      </c>
      <c r="AQ24" s="29">
        <f t="shared" si="18"/>
        <v>1441.363482</v>
      </c>
      <c r="AS24" s="29"/>
      <c r="AT24" s="29">
        <f t="shared" si="19"/>
        <v>585.2790647</v>
      </c>
      <c r="AU24" s="14">
        <f t="shared" si="20"/>
        <v>585.2790647</v>
      </c>
      <c r="AV24" s="29">
        <f t="shared" si="21"/>
        <v>366.3474562</v>
      </c>
      <c r="AW24" s="29">
        <f t="shared" si="22"/>
        <v>614.012706</v>
      </c>
      <c r="AY24" s="39"/>
      <c r="AZ24" s="39">
        <f t="shared" si="23"/>
        <v>187.581471</v>
      </c>
      <c r="BA24" s="3">
        <f t="shared" si="24"/>
        <v>187.581471</v>
      </c>
      <c r="BB24" s="29">
        <f t="shared" si="25"/>
        <v>117.414066</v>
      </c>
      <c r="BC24" s="29">
        <f t="shared" si="26"/>
        <v>196.79058</v>
      </c>
      <c r="BD24" s="29"/>
      <c r="BE24" s="29"/>
      <c r="BF24" s="29">
        <f t="shared" si="27"/>
        <v>57.8800211</v>
      </c>
      <c r="BG24" s="14">
        <f t="shared" si="28"/>
        <v>57.8800211</v>
      </c>
      <c r="BH24" s="29">
        <f t="shared" si="29"/>
        <v>36.2292106</v>
      </c>
      <c r="BI24" s="29">
        <f t="shared" si="30"/>
        <v>60.721578</v>
      </c>
      <c r="BJ24" s="29"/>
      <c r="BK24" s="29"/>
      <c r="BL24" s="29">
        <f t="shared" si="31"/>
        <v>1237.7889567999998</v>
      </c>
      <c r="BM24" s="14">
        <f t="shared" si="32"/>
        <v>1237.7889567999998</v>
      </c>
      <c r="BN24" s="29">
        <f t="shared" si="33"/>
        <v>774.7771328</v>
      </c>
      <c r="BO24" s="29">
        <f t="shared" si="34"/>
        <v>1298.5568640000001</v>
      </c>
      <c r="BP24" s="29"/>
      <c r="BQ24" s="29"/>
      <c r="BR24" s="29">
        <f t="shared" si="35"/>
        <v>21.607485899999997</v>
      </c>
      <c r="BS24" s="14">
        <f t="shared" si="36"/>
        <v>21.607485899999997</v>
      </c>
      <c r="BT24" s="29">
        <f t="shared" si="37"/>
        <v>13.5249114</v>
      </c>
      <c r="BU24" s="29">
        <f t="shared" si="38"/>
        <v>22.668282</v>
      </c>
      <c r="BV24" s="29"/>
      <c r="BW24" s="29"/>
      <c r="BX24" s="29">
        <f t="shared" si="39"/>
        <v>4801.3846298</v>
      </c>
      <c r="BY24" s="14">
        <f t="shared" si="40"/>
        <v>4801.3846298</v>
      </c>
      <c r="BZ24" s="29">
        <f t="shared" si="41"/>
        <v>3005.3612908</v>
      </c>
      <c r="CA24" s="29">
        <f t="shared" si="42"/>
        <v>5037.103404</v>
      </c>
      <c r="CB24" s="29"/>
      <c r="CC24" s="29"/>
      <c r="CD24" s="29">
        <f t="shared" si="43"/>
        <v>170.64373479999998</v>
      </c>
      <c r="CE24" s="14">
        <f t="shared" si="44"/>
        <v>170.64373479999998</v>
      </c>
      <c r="CF24" s="29">
        <f t="shared" si="45"/>
        <v>106.8121208</v>
      </c>
      <c r="CG24" s="29">
        <f t="shared" si="46"/>
        <v>179.02130400000001</v>
      </c>
      <c r="CH24" s="29"/>
      <c r="CI24" s="29"/>
      <c r="CJ24" s="29">
        <f t="shared" si="47"/>
        <v>5097.885468500001</v>
      </c>
      <c r="CK24" s="14">
        <f t="shared" si="48"/>
        <v>5097.885468500001</v>
      </c>
      <c r="CL24" s="29">
        <f t="shared" si="49"/>
        <v>3190.951951</v>
      </c>
      <c r="CM24" s="29">
        <f t="shared" si="50"/>
        <v>5348.16063</v>
      </c>
      <c r="CN24" s="29"/>
      <c r="CO24" s="29"/>
      <c r="CP24" s="29">
        <f t="shared" si="51"/>
        <v>1523.5934681</v>
      </c>
      <c r="CQ24" s="14">
        <f t="shared" si="52"/>
        <v>1523.5934681</v>
      </c>
      <c r="CR24" s="29">
        <f t="shared" si="53"/>
        <v>953.6725726</v>
      </c>
      <c r="CS24" s="29">
        <f t="shared" si="54"/>
        <v>1598.392638</v>
      </c>
      <c r="CT24" s="29"/>
      <c r="CU24" s="29"/>
      <c r="CV24" s="29">
        <f t="shared" si="55"/>
        <v>135.09484120000002</v>
      </c>
      <c r="CW24" s="14">
        <f t="shared" si="56"/>
        <v>135.09484120000002</v>
      </c>
      <c r="CX24" s="29">
        <f t="shared" si="57"/>
        <v>84.5607752</v>
      </c>
      <c r="CY24" s="29">
        <f t="shared" si="58"/>
        <v>141.727176</v>
      </c>
      <c r="CZ24" s="29"/>
      <c r="DA24" s="29"/>
      <c r="DB24" s="29">
        <f t="shared" si="59"/>
        <v>41.8129162</v>
      </c>
      <c r="DC24" s="14">
        <f t="shared" si="60"/>
        <v>41.8129162</v>
      </c>
      <c r="DD24" s="29">
        <f t="shared" si="61"/>
        <v>26.1722252</v>
      </c>
      <c r="DE24" s="29">
        <f t="shared" si="62"/>
        <v>43.865676</v>
      </c>
      <c r="DF24" s="29"/>
      <c r="DG24" s="29"/>
      <c r="DH24" s="29">
        <f t="shared" si="63"/>
        <v>151.8742808</v>
      </c>
      <c r="DI24" s="14">
        <f t="shared" si="64"/>
        <v>151.8742808</v>
      </c>
      <c r="DJ24" s="29">
        <f t="shared" si="65"/>
        <v>95.0636368</v>
      </c>
      <c r="DK24" s="29">
        <f t="shared" si="66"/>
        <v>159.33038399999998</v>
      </c>
      <c r="DL24" s="29"/>
      <c r="DM24" s="29"/>
      <c r="DN24" s="29">
        <f t="shared" si="67"/>
        <v>294.56735879999997</v>
      </c>
      <c r="DO24" s="14">
        <f t="shared" si="68"/>
        <v>294.56735879999997</v>
      </c>
      <c r="DP24" s="29">
        <f t="shared" si="69"/>
        <v>184.3804248</v>
      </c>
      <c r="DQ24" s="29">
        <f t="shared" si="70"/>
        <v>309.028824</v>
      </c>
      <c r="DR24" s="29"/>
      <c r="DS24" s="29"/>
      <c r="DT24" s="29">
        <f t="shared" si="71"/>
        <v>20197.458935500003</v>
      </c>
      <c r="DU24" s="14">
        <f t="shared" si="72"/>
        <v>20197.458935500003</v>
      </c>
      <c r="DV24" s="29">
        <f t="shared" si="73"/>
        <v>12642.324233</v>
      </c>
      <c r="DW24" s="29">
        <f t="shared" si="74"/>
        <v>21189.03129</v>
      </c>
      <c r="DX24" s="29"/>
      <c r="DY24" s="14"/>
      <c r="DZ24" s="14"/>
      <c r="EA24" s="14">
        <f t="shared" si="75"/>
        <v>0</v>
      </c>
      <c r="EB24" s="14"/>
    </row>
    <row r="25" spans="1:132" s="31" customFormat="1" ht="12">
      <c r="A25" s="30">
        <v>44287</v>
      </c>
      <c r="C25" s="21">
        <v>2440000</v>
      </c>
      <c r="D25" s="21">
        <v>115775</v>
      </c>
      <c r="E25" s="15">
        <f t="shared" si="0"/>
        <v>2555775</v>
      </c>
      <c r="F25" s="15">
        <v>72963</v>
      </c>
      <c r="G25" s="15">
        <v>117945</v>
      </c>
      <c r="H25" s="29"/>
      <c r="I25" s="21">
        <v>60000</v>
      </c>
      <c r="J25" s="21">
        <v>2706</v>
      </c>
      <c r="K25" s="15">
        <f t="shared" si="1"/>
        <v>62706</v>
      </c>
      <c r="L25" s="15">
        <v>2189</v>
      </c>
      <c r="M25" s="15">
        <v>-675</v>
      </c>
      <c r="N25" s="29"/>
      <c r="O25" s="15">
        <f t="shared" si="76"/>
        <v>2380000</v>
      </c>
      <c r="P25" s="15">
        <f t="shared" si="2"/>
        <v>113069</v>
      </c>
      <c r="Q25" s="15">
        <f t="shared" si="3"/>
        <v>2493069</v>
      </c>
      <c r="R25" s="15">
        <f t="shared" si="4"/>
        <v>70774</v>
      </c>
      <c r="S25" s="15">
        <f t="shared" si="5"/>
        <v>118620</v>
      </c>
      <c r="T25" s="29"/>
      <c r="U25" s="29">
        <f>'2010C Academic'!I25+'2010C Academic'!O25+'2010C Academic'!U25+'2010C Academic'!AA25+'2010C Academic'!AG25+'2010C Academic'!AM25+'2010C Academic'!AS25+'2010C Academic'!AY25+'2010C Academic'!BE25+'2010C Academic'!BK25+'2010C Academic'!BQ25+'2010C Academic'!BW25+'2010C Academic'!CC25+'2010C Academic'!CI25+'2010C Academic'!CO25+'2010C Academic'!CU25+'2010C Academic'!DA25+'2010C Academic'!DG25+'2010C Academic'!DM25+'2010C Academic'!DS25+'2010C Academic'!DY25+'2010C Academic'!EE25+'2010C Academic'!EK25+'2010C Academic'!EQ25+'2010C Academic'!EW25+'2010C Academic'!FC25+'2010C Academic'!FI25+'2010C Academic'!FO25</f>
        <v>1617926.8559999997</v>
      </c>
      <c r="V25" s="29">
        <f>'2010C Academic'!J25+'2010C Academic'!P25+'2010C Academic'!V25+'2010C Academic'!AB25+'2010C Academic'!AH25+'2010C Academic'!AN25+'2010C Academic'!AT25+'2010C Academic'!AZ25+'2010C Academic'!BF25+'2010C Academic'!BL25+'2010C Academic'!BR25+'2010C Academic'!BX25+'2010C Academic'!CD25+'2010C Academic'!CJ25+'2010C Academic'!CP25+'2010C Academic'!CV25+'2010C Academic'!DB25+'2010C Academic'!DH25+'2010C Academic'!DN25+'2010C Academic'!DT25+'2010C Academic'!DZ25+'2010C Academic'!EF25+'2010C Academic'!EL25+'2010C Academic'!ER25+'2010C Academic'!EX25+'2010C Academic'!FD25+'2010C Academic'!FJ25+'2010C Academic'!FP25</f>
        <v>76864.44188280002</v>
      </c>
      <c r="W25" s="29">
        <f t="shared" si="6"/>
        <v>1694791.2978827998</v>
      </c>
      <c r="X25" s="29">
        <f>'2010C Academic'!L25+'2010C Academic'!R25+'2010C Academic'!X25+'2010C Academic'!AD25+'2010C Academic'!AJ25+'2010C Academic'!AP25+'2010C Academic'!AV25+'2010C Academic'!BB25+'2010C Academic'!BH25+'2010C Academic'!BN25+'2010C Academic'!BT25+'2010C Academic'!BZ25+'2010C Academic'!CF25+'2010C Academic'!CL25+'2010C Academic'!CR25+'2010C Academic'!CX25+'2010C Academic'!DD25+'2010C Academic'!DJ25+'2010C Academic'!DP25+'2010C Academic'!DV25+'2010C Academic'!EB25+'2010C Academic'!EH25+'2010C Academic'!EN25+'2010C Academic'!ET25+'2010C Academic'!EZ25+'2010C Academic'!FF25+'2010C Academic'!FL25+'2010C Academic'!FR25</f>
        <v>48111.96703279999</v>
      </c>
      <c r="Y25" s="29">
        <f>'2010C Academic'!M25+'2010C Academic'!S25+'2010C Academic'!Y25+'2010C Academic'!AE25+'2010C Academic'!AK25+'2010C Academic'!AQ25+'2010C Academic'!AW25+'2010C Academic'!BC25+'2010C Academic'!BI25+'2010C Academic'!BO25+'2010C Academic'!BU25+'2010C Academic'!CA25+'2010C Academic'!CG25+'2010C Academic'!CM25+'2010C Academic'!CS25+'2010C Academic'!CY25+'2010C Academic'!DE25+'2010C Academic'!DK25+'2010C Academic'!DQ25+'2010C Academic'!DW25+'2010C Academic'!EC25+'2010C Academic'!EI25+'2010C Academic'!EO25+'2010C Academic'!EU25+'2010C Academic'!FA25+'2010C Academic'!FG25+'2010C Academic'!FM25+'2010C Academic'!FS25</f>
        <v>80637.543864</v>
      </c>
      <c r="Z25" s="29"/>
      <c r="AA25" s="14">
        <f>AG25+AM25+AS25+AY25+BE25+BK25+BQ25+BW25+CC25+CI25+CO25+CU25+DA25+DG25+DM25+DS25+DY25</f>
        <v>762073.1440000001</v>
      </c>
      <c r="AB25" s="21">
        <f t="shared" si="7"/>
        <v>36204.5581172</v>
      </c>
      <c r="AC25" s="14">
        <f t="shared" si="8"/>
        <v>798277.7021172001</v>
      </c>
      <c r="AD25" s="14">
        <f t="shared" si="9"/>
        <v>22661.749871199998</v>
      </c>
      <c r="AE25" s="21">
        <f t="shared" si="10"/>
        <v>37981.981656</v>
      </c>
      <c r="AF25" s="29"/>
      <c r="AG25" s="29">
        <f t="shared" si="77"/>
        <v>6866.062000000001</v>
      </c>
      <c r="AH25" s="21">
        <f t="shared" si="11"/>
        <v>326.19275810000005</v>
      </c>
      <c r="AI25" s="29">
        <f t="shared" si="12"/>
        <v>7192.254758100001</v>
      </c>
      <c r="AJ25" s="29">
        <f t="shared" si="13"/>
        <v>204.1759126</v>
      </c>
      <c r="AK25" s="29">
        <f t="shared" si="14"/>
        <v>342.206838</v>
      </c>
      <c r="AM25" s="29">
        <f t="shared" si="78"/>
        <v>28919.618</v>
      </c>
      <c r="AN25" s="29">
        <f t="shared" si="15"/>
        <v>1373.9127258999997</v>
      </c>
      <c r="AO25" s="14">
        <f t="shared" si="16"/>
        <v>30293.530725899996</v>
      </c>
      <c r="AP25" s="29">
        <f t="shared" si="17"/>
        <v>859.9819514</v>
      </c>
      <c r="AQ25" s="29">
        <f t="shared" si="18"/>
        <v>1441.363482</v>
      </c>
      <c r="AS25" s="29">
        <f t="shared" si="79"/>
        <v>12319.594000000001</v>
      </c>
      <c r="AT25" s="29">
        <f t="shared" si="19"/>
        <v>585.2790647</v>
      </c>
      <c r="AU25" s="14">
        <f t="shared" si="20"/>
        <v>12904.873064700001</v>
      </c>
      <c r="AV25" s="29">
        <f t="shared" si="21"/>
        <v>366.3474562</v>
      </c>
      <c r="AW25" s="29">
        <f t="shared" si="22"/>
        <v>614.012706</v>
      </c>
      <c r="AY25" s="39">
        <f t="shared" si="80"/>
        <v>3948.42</v>
      </c>
      <c r="AZ25" s="39">
        <f t="shared" si="23"/>
        <v>187.581471</v>
      </c>
      <c r="BA25" s="3">
        <f t="shared" si="24"/>
        <v>4136.0014710000005</v>
      </c>
      <c r="BB25" s="29">
        <f t="shared" si="25"/>
        <v>117.414066</v>
      </c>
      <c r="BC25" s="29">
        <f t="shared" si="26"/>
        <v>196.79058</v>
      </c>
      <c r="BD25" s="29"/>
      <c r="BE25" s="29">
        <f t="shared" si="81"/>
        <v>1218.322</v>
      </c>
      <c r="BF25" s="29">
        <f t="shared" si="27"/>
        <v>57.8800211</v>
      </c>
      <c r="BG25" s="14">
        <f t="shared" si="28"/>
        <v>1276.2020211</v>
      </c>
      <c r="BH25" s="29">
        <f t="shared" si="29"/>
        <v>36.2292106</v>
      </c>
      <c r="BI25" s="29">
        <f t="shared" si="30"/>
        <v>60.721578</v>
      </c>
      <c r="BJ25" s="29"/>
      <c r="BK25" s="29">
        <f t="shared" si="82"/>
        <v>26054.335999999996</v>
      </c>
      <c r="BL25" s="29">
        <f t="shared" si="31"/>
        <v>1237.7889567999998</v>
      </c>
      <c r="BM25" s="14">
        <f t="shared" si="32"/>
        <v>27292.124956799995</v>
      </c>
      <c r="BN25" s="29">
        <f t="shared" si="33"/>
        <v>774.7771328</v>
      </c>
      <c r="BO25" s="29">
        <f t="shared" si="34"/>
        <v>1298.5568640000001</v>
      </c>
      <c r="BP25" s="29"/>
      <c r="BQ25" s="29">
        <f t="shared" si="83"/>
        <v>454.818</v>
      </c>
      <c r="BR25" s="29">
        <f t="shared" si="35"/>
        <v>21.607485899999997</v>
      </c>
      <c r="BS25" s="14">
        <f t="shared" si="36"/>
        <v>476.42548589999996</v>
      </c>
      <c r="BT25" s="29">
        <f t="shared" si="37"/>
        <v>13.5249114</v>
      </c>
      <c r="BU25" s="29">
        <f t="shared" si="38"/>
        <v>22.668282</v>
      </c>
      <c r="BV25" s="29"/>
      <c r="BW25" s="29">
        <f t="shared" si="84"/>
        <v>101064.796</v>
      </c>
      <c r="BX25" s="29">
        <f t="shared" si="39"/>
        <v>4801.3846298</v>
      </c>
      <c r="BY25" s="14">
        <f t="shared" si="40"/>
        <v>105866.1806298</v>
      </c>
      <c r="BZ25" s="29">
        <f t="shared" si="41"/>
        <v>3005.3612908</v>
      </c>
      <c r="CA25" s="29">
        <f t="shared" si="42"/>
        <v>5037.103404</v>
      </c>
      <c r="CB25" s="29"/>
      <c r="CC25" s="29">
        <f t="shared" si="85"/>
        <v>3591.8959999999997</v>
      </c>
      <c r="CD25" s="29">
        <f t="shared" si="43"/>
        <v>170.64373479999998</v>
      </c>
      <c r="CE25" s="14">
        <f t="shared" si="44"/>
        <v>3762.5397347999997</v>
      </c>
      <c r="CF25" s="29">
        <f t="shared" si="45"/>
        <v>106.8121208</v>
      </c>
      <c r="CG25" s="29">
        <f t="shared" si="46"/>
        <v>179.02130400000001</v>
      </c>
      <c r="CH25" s="29"/>
      <c r="CI25" s="29">
        <f t="shared" si="86"/>
        <v>107305.87</v>
      </c>
      <c r="CJ25" s="29">
        <f t="shared" si="47"/>
        <v>5097.885468500001</v>
      </c>
      <c r="CK25" s="14">
        <f t="shared" si="48"/>
        <v>112403.75546849999</v>
      </c>
      <c r="CL25" s="29">
        <f t="shared" si="49"/>
        <v>3190.951951</v>
      </c>
      <c r="CM25" s="29">
        <f t="shared" si="50"/>
        <v>5348.16063</v>
      </c>
      <c r="CN25" s="29"/>
      <c r="CO25" s="29">
        <f t="shared" si="87"/>
        <v>32070.262000000002</v>
      </c>
      <c r="CP25" s="29">
        <f t="shared" si="51"/>
        <v>1523.5934681</v>
      </c>
      <c r="CQ25" s="14">
        <f t="shared" si="52"/>
        <v>33593.8554681</v>
      </c>
      <c r="CR25" s="29">
        <f t="shared" si="53"/>
        <v>953.6725726</v>
      </c>
      <c r="CS25" s="29">
        <f t="shared" si="54"/>
        <v>1598.392638</v>
      </c>
      <c r="CT25" s="29"/>
      <c r="CU25" s="29">
        <f t="shared" si="88"/>
        <v>2843.6240000000003</v>
      </c>
      <c r="CV25" s="29">
        <f t="shared" si="55"/>
        <v>135.09484120000002</v>
      </c>
      <c r="CW25" s="14">
        <f t="shared" si="56"/>
        <v>2978.7188412000005</v>
      </c>
      <c r="CX25" s="29">
        <f t="shared" si="57"/>
        <v>84.5607752</v>
      </c>
      <c r="CY25" s="29">
        <f t="shared" si="58"/>
        <v>141.727176</v>
      </c>
      <c r="CZ25" s="29"/>
      <c r="DA25" s="29">
        <f t="shared" si="89"/>
        <v>880.1239999999999</v>
      </c>
      <c r="DB25" s="29">
        <f t="shared" si="59"/>
        <v>41.8129162</v>
      </c>
      <c r="DC25" s="14">
        <f t="shared" si="60"/>
        <v>921.9369161999999</v>
      </c>
      <c r="DD25" s="29">
        <f t="shared" si="61"/>
        <v>26.1722252</v>
      </c>
      <c r="DE25" s="29">
        <f t="shared" si="62"/>
        <v>43.865676</v>
      </c>
      <c r="DF25" s="29"/>
      <c r="DG25" s="29">
        <f t="shared" si="90"/>
        <v>3196.816</v>
      </c>
      <c r="DH25" s="29">
        <f t="shared" si="63"/>
        <v>151.8742808</v>
      </c>
      <c r="DI25" s="14">
        <f t="shared" si="64"/>
        <v>3348.6902808</v>
      </c>
      <c r="DJ25" s="29">
        <f t="shared" si="65"/>
        <v>95.0636368</v>
      </c>
      <c r="DK25" s="29">
        <f t="shared" si="66"/>
        <v>159.33038399999998</v>
      </c>
      <c r="DL25" s="29"/>
      <c r="DM25" s="29">
        <f t="shared" si="91"/>
        <v>6200.376</v>
      </c>
      <c r="DN25" s="29">
        <f t="shared" si="67"/>
        <v>294.56735879999997</v>
      </c>
      <c r="DO25" s="14">
        <f t="shared" si="68"/>
        <v>6494.9433588</v>
      </c>
      <c r="DP25" s="29">
        <f t="shared" si="69"/>
        <v>184.3804248</v>
      </c>
      <c r="DQ25" s="29">
        <f t="shared" si="70"/>
        <v>309.028824</v>
      </c>
      <c r="DR25" s="29"/>
      <c r="DS25" s="29">
        <f t="shared" si="92"/>
        <v>425138.21</v>
      </c>
      <c r="DT25" s="29">
        <f t="shared" si="71"/>
        <v>20197.458935500003</v>
      </c>
      <c r="DU25" s="14">
        <f t="shared" si="72"/>
        <v>445335.6689355</v>
      </c>
      <c r="DV25" s="29">
        <f t="shared" si="73"/>
        <v>12642.324233</v>
      </c>
      <c r="DW25" s="29">
        <f t="shared" si="74"/>
        <v>21189.03129</v>
      </c>
      <c r="DX25" s="29"/>
      <c r="DY25" s="14"/>
      <c r="DZ25" s="14"/>
      <c r="EA25" s="14">
        <f t="shared" si="75"/>
        <v>0</v>
      </c>
      <c r="EB25" s="14"/>
    </row>
    <row r="26" spans="1:132" s="31" customFormat="1" ht="12">
      <c r="A26" s="30">
        <v>44470</v>
      </c>
      <c r="C26" s="21"/>
      <c r="D26" s="21">
        <v>66975</v>
      </c>
      <c r="E26" s="15">
        <f t="shared" si="0"/>
        <v>66975</v>
      </c>
      <c r="F26" s="15">
        <v>72963</v>
      </c>
      <c r="G26" s="15">
        <v>117945</v>
      </c>
      <c r="H26" s="29"/>
      <c r="I26" s="21"/>
      <c r="J26" s="21">
        <v>1506</v>
      </c>
      <c r="K26" s="15">
        <f t="shared" si="1"/>
        <v>1506</v>
      </c>
      <c r="L26" s="15">
        <v>2189</v>
      </c>
      <c r="M26" s="15">
        <v>-675</v>
      </c>
      <c r="N26" s="29"/>
      <c r="O26" s="15"/>
      <c r="P26" s="15">
        <f t="shared" si="2"/>
        <v>65469</v>
      </c>
      <c r="Q26" s="15">
        <f t="shared" si="3"/>
        <v>65469</v>
      </c>
      <c r="R26" s="15">
        <f t="shared" si="4"/>
        <v>70774</v>
      </c>
      <c r="S26" s="15">
        <f t="shared" si="5"/>
        <v>118620</v>
      </c>
      <c r="T26" s="29"/>
      <c r="U26" s="29">
        <f>'2010C Academic'!I26+'2010C Academic'!O26+'2010C Academic'!U26+'2010C Academic'!AA26+'2010C Academic'!AG26+'2010C Academic'!AM26+'2010C Academic'!AS26+'2010C Academic'!AY26+'2010C Academic'!BE26+'2010C Academic'!BK26+'2010C Academic'!BQ26+'2010C Academic'!BW26+'2010C Academic'!CC26+'2010C Academic'!CI26+'2010C Academic'!CO26+'2010C Academic'!CU26+'2010C Academic'!DA26+'2010C Academic'!DG26+'2010C Academic'!DM26+'2010C Academic'!DS26+'2010C Academic'!DY26+'2010C Academic'!EE26+'2010C Academic'!EK26+'2010C Academic'!EQ26+'2010C Academic'!EW26+'2010C Academic'!FC26+'2010C Academic'!FI26+'2010C Academic'!FO26</f>
        <v>0</v>
      </c>
      <c r="V26" s="29">
        <f>'2010C Academic'!J26+'2010C Academic'!P26+'2010C Academic'!V26+'2010C Academic'!AB26+'2010C Academic'!AH26+'2010C Academic'!AN26+'2010C Academic'!AT26+'2010C Academic'!AZ26+'2010C Academic'!BF26+'2010C Academic'!BL26+'2010C Academic'!BR26+'2010C Academic'!BX26+'2010C Academic'!CD26+'2010C Academic'!CJ26+'2010C Academic'!CP26+'2010C Academic'!CV26+'2010C Academic'!DB26+'2010C Academic'!DH26+'2010C Academic'!DN26+'2010C Academic'!DT26+'2010C Academic'!DZ26+'2010C Academic'!EF26+'2010C Academic'!EL26+'2010C Academic'!ER26+'2010C Academic'!EX26+'2010C Academic'!FD26+'2010C Academic'!FJ26+'2010C Academic'!FP26</f>
        <v>44505.904762800004</v>
      </c>
      <c r="W26" s="29">
        <f t="shared" si="6"/>
        <v>44505.904762800004</v>
      </c>
      <c r="X26" s="29">
        <f>'2010C Academic'!L26+'2010C Academic'!R26+'2010C Academic'!X26+'2010C Academic'!AD26+'2010C Academic'!AJ26+'2010C Academic'!AP26+'2010C Academic'!AV26+'2010C Academic'!BB26+'2010C Academic'!BH26+'2010C Academic'!BN26+'2010C Academic'!BT26+'2010C Academic'!BZ26+'2010C Academic'!CF26+'2010C Academic'!CL26+'2010C Academic'!CR26+'2010C Academic'!CX26+'2010C Academic'!DD26+'2010C Academic'!DJ26+'2010C Academic'!DP26+'2010C Academic'!DV26+'2010C Academic'!EB26+'2010C Academic'!EH26+'2010C Academic'!EN26+'2010C Academic'!ET26+'2010C Academic'!EZ26+'2010C Academic'!FF26+'2010C Academic'!FL26+'2010C Academic'!FR26</f>
        <v>48111.96703279999</v>
      </c>
      <c r="Y26" s="29">
        <f>'2010C Academic'!M26+'2010C Academic'!S26+'2010C Academic'!Y26+'2010C Academic'!AE26+'2010C Academic'!AK26+'2010C Academic'!AQ26+'2010C Academic'!AW26+'2010C Academic'!BC26+'2010C Academic'!BI26+'2010C Academic'!BO26+'2010C Academic'!BU26+'2010C Academic'!CA26+'2010C Academic'!CG26+'2010C Academic'!CM26+'2010C Academic'!CS26+'2010C Academic'!CY26+'2010C Academic'!DE26+'2010C Academic'!DK26+'2010C Academic'!DQ26+'2010C Academic'!DW26+'2010C Academic'!EC26+'2010C Academic'!EI26+'2010C Academic'!EO26+'2010C Academic'!EU26+'2010C Academic'!FA26+'2010C Academic'!FG26+'2010C Academic'!FM26+'2010C Academic'!FS26</f>
        <v>80637.543864</v>
      </c>
      <c r="Z26" s="29"/>
      <c r="AA26" s="14"/>
      <c r="AB26" s="21">
        <f t="shared" si="7"/>
        <v>20963.095237199996</v>
      </c>
      <c r="AC26" s="14">
        <f t="shared" si="8"/>
        <v>20963.095237199996</v>
      </c>
      <c r="AD26" s="14">
        <f t="shared" si="9"/>
        <v>22661.749871199998</v>
      </c>
      <c r="AE26" s="21">
        <f t="shared" si="10"/>
        <v>37981.981656</v>
      </c>
      <c r="AF26" s="29"/>
      <c r="AG26" s="29"/>
      <c r="AH26" s="21">
        <f t="shared" si="11"/>
        <v>188.87151810000003</v>
      </c>
      <c r="AI26" s="29">
        <f t="shared" si="12"/>
        <v>188.87151810000003</v>
      </c>
      <c r="AJ26" s="29">
        <f t="shared" si="13"/>
        <v>204.1759126</v>
      </c>
      <c r="AK26" s="29">
        <f t="shared" si="14"/>
        <v>342.206838</v>
      </c>
      <c r="AM26" s="29"/>
      <c r="AN26" s="29">
        <f t="shared" si="15"/>
        <v>795.5203658999999</v>
      </c>
      <c r="AO26" s="14">
        <f t="shared" si="16"/>
        <v>795.5203658999999</v>
      </c>
      <c r="AP26" s="29">
        <f t="shared" si="17"/>
        <v>859.9819514</v>
      </c>
      <c r="AQ26" s="29">
        <f t="shared" si="18"/>
        <v>1441.363482</v>
      </c>
      <c r="AS26" s="29"/>
      <c r="AT26" s="29">
        <f t="shared" si="19"/>
        <v>338.8871847</v>
      </c>
      <c r="AU26" s="14">
        <f t="shared" si="20"/>
        <v>338.8871847</v>
      </c>
      <c r="AV26" s="29">
        <f t="shared" si="21"/>
        <v>366.3474562</v>
      </c>
      <c r="AW26" s="29">
        <f t="shared" si="22"/>
        <v>614.012706</v>
      </c>
      <c r="AY26" s="39"/>
      <c r="AZ26" s="39">
        <f t="shared" si="23"/>
        <v>108.613071</v>
      </c>
      <c r="BA26" s="3">
        <f t="shared" si="24"/>
        <v>108.613071</v>
      </c>
      <c r="BB26" s="29">
        <f t="shared" si="25"/>
        <v>117.414066</v>
      </c>
      <c r="BC26" s="29">
        <f t="shared" si="26"/>
        <v>196.79058</v>
      </c>
      <c r="BD26" s="29"/>
      <c r="BE26" s="29"/>
      <c r="BF26" s="29">
        <f t="shared" si="27"/>
        <v>33.5135811</v>
      </c>
      <c r="BG26" s="14">
        <f t="shared" si="28"/>
        <v>33.5135811</v>
      </c>
      <c r="BH26" s="29">
        <f t="shared" si="29"/>
        <v>36.2292106</v>
      </c>
      <c r="BI26" s="29">
        <f t="shared" si="30"/>
        <v>60.721578</v>
      </c>
      <c r="BJ26" s="29"/>
      <c r="BK26" s="29"/>
      <c r="BL26" s="29">
        <f t="shared" si="31"/>
        <v>716.7022367999999</v>
      </c>
      <c r="BM26" s="14">
        <f t="shared" si="32"/>
        <v>716.7022367999999</v>
      </c>
      <c r="BN26" s="29">
        <f t="shared" si="33"/>
        <v>774.7771328</v>
      </c>
      <c r="BO26" s="29">
        <f t="shared" si="34"/>
        <v>1298.5568640000001</v>
      </c>
      <c r="BP26" s="29"/>
      <c r="BQ26" s="29"/>
      <c r="BR26" s="29">
        <f t="shared" si="35"/>
        <v>12.5111259</v>
      </c>
      <c r="BS26" s="14">
        <f t="shared" si="36"/>
        <v>12.5111259</v>
      </c>
      <c r="BT26" s="29">
        <f t="shared" si="37"/>
        <v>13.5249114</v>
      </c>
      <c r="BU26" s="29">
        <f t="shared" si="38"/>
        <v>22.668282</v>
      </c>
      <c r="BV26" s="29"/>
      <c r="BW26" s="29"/>
      <c r="BX26" s="29">
        <f t="shared" si="39"/>
        <v>2780.0887097999994</v>
      </c>
      <c r="BY26" s="14">
        <f t="shared" si="40"/>
        <v>2780.0887097999994</v>
      </c>
      <c r="BZ26" s="29">
        <f t="shared" si="41"/>
        <v>3005.3612908</v>
      </c>
      <c r="CA26" s="29">
        <f t="shared" si="42"/>
        <v>5037.103404</v>
      </c>
      <c r="CB26" s="29"/>
      <c r="CC26" s="29"/>
      <c r="CD26" s="29">
        <f t="shared" si="43"/>
        <v>98.80581480000001</v>
      </c>
      <c r="CE26" s="14">
        <f t="shared" si="44"/>
        <v>98.80581480000001</v>
      </c>
      <c r="CF26" s="29">
        <f t="shared" si="45"/>
        <v>106.8121208</v>
      </c>
      <c r="CG26" s="29">
        <f t="shared" si="46"/>
        <v>179.02130400000001</v>
      </c>
      <c r="CH26" s="29"/>
      <c r="CI26" s="29"/>
      <c r="CJ26" s="29">
        <f t="shared" si="47"/>
        <v>2951.7680685</v>
      </c>
      <c r="CK26" s="14">
        <f t="shared" si="48"/>
        <v>2951.7680685</v>
      </c>
      <c r="CL26" s="29">
        <f t="shared" si="49"/>
        <v>3190.951951</v>
      </c>
      <c r="CM26" s="29">
        <f t="shared" si="50"/>
        <v>5348.16063</v>
      </c>
      <c r="CN26" s="29"/>
      <c r="CO26" s="29"/>
      <c r="CP26" s="29">
        <f t="shared" si="51"/>
        <v>882.1882281</v>
      </c>
      <c r="CQ26" s="14">
        <f t="shared" si="52"/>
        <v>882.1882281</v>
      </c>
      <c r="CR26" s="29">
        <f t="shared" si="53"/>
        <v>953.6725726</v>
      </c>
      <c r="CS26" s="29">
        <f t="shared" si="54"/>
        <v>1598.392638</v>
      </c>
      <c r="CT26" s="29"/>
      <c r="CU26" s="29"/>
      <c r="CV26" s="29">
        <f t="shared" si="55"/>
        <v>78.22236120000001</v>
      </c>
      <c r="CW26" s="14">
        <f t="shared" si="56"/>
        <v>78.22236120000001</v>
      </c>
      <c r="CX26" s="29">
        <f t="shared" si="57"/>
        <v>84.5607752</v>
      </c>
      <c r="CY26" s="29">
        <f t="shared" si="58"/>
        <v>141.727176</v>
      </c>
      <c r="CZ26" s="29"/>
      <c r="DA26" s="29"/>
      <c r="DB26" s="29">
        <f t="shared" si="59"/>
        <v>24.2104362</v>
      </c>
      <c r="DC26" s="14">
        <f t="shared" si="60"/>
        <v>24.2104362</v>
      </c>
      <c r="DD26" s="29">
        <f t="shared" si="61"/>
        <v>26.1722252</v>
      </c>
      <c r="DE26" s="29">
        <f t="shared" si="62"/>
        <v>43.865676</v>
      </c>
      <c r="DF26" s="29"/>
      <c r="DG26" s="29"/>
      <c r="DH26" s="29">
        <f t="shared" si="63"/>
        <v>87.9379608</v>
      </c>
      <c r="DI26" s="14">
        <f t="shared" si="64"/>
        <v>87.9379608</v>
      </c>
      <c r="DJ26" s="29">
        <f t="shared" si="65"/>
        <v>95.0636368</v>
      </c>
      <c r="DK26" s="29">
        <f t="shared" si="66"/>
        <v>159.33038399999998</v>
      </c>
      <c r="DL26" s="29"/>
      <c r="DM26" s="29"/>
      <c r="DN26" s="29">
        <f t="shared" si="67"/>
        <v>170.5598388</v>
      </c>
      <c r="DO26" s="14">
        <f t="shared" si="68"/>
        <v>170.5598388</v>
      </c>
      <c r="DP26" s="29">
        <f t="shared" si="69"/>
        <v>184.3804248</v>
      </c>
      <c r="DQ26" s="29">
        <f t="shared" si="70"/>
        <v>309.028824</v>
      </c>
      <c r="DR26" s="29"/>
      <c r="DS26" s="29"/>
      <c r="DT26" s="29">
        <f t="shared" si="71"/>
        <v>11694.6947355</v>
      </c>
      <c r="DU26" s="14">
        <f t="shared" si="72"/>
        <v>11694.6947355</v>
      </c>
      <c r="DV26" s="29">
        <f t="shared" si="73"/>
        <v>12642.324233</v>
      </c>
      <c r="DW26" s="29">
        <f t="shared" si="74"/>
        <v>21189.03129</v>
      </c>
      <c r="DX26" s="29"/>
      <c r="DY26" s="14"/>
      <c r="DZ26" s="14"/>
      <c r="EA26" s="14">
        <f t="shared" si="75"/>
        <v>0</v>
      </c>
      <c r="EB26" s="14"/>
    </row>
    <row r="27" spans="1:132" s="31" customFormat="1" ht="12">
      <c r="A27" s="30">
        <v>44652</v>
      </c>
      <c r="C27" s="21">
        <v>2520000</v>
      </c>
      <c r="D27" s="21">
        <v>66975</v>
      </c>
      <c r="E27" s="15">
        <f t="shared" si="0"/>
        <v>2586975</v>
      </c>
      <c r="F27" s="15">
        <v>72963</v>
      </c>
      <c r="G27" s="15">
        <v>117945</v>
      </c>
      <c r="H27" s="29"/>
      <c r="I27" s="21">
        <v>60000</v>
      </c>
      <c r="J27" s="21">
        <v>1506</v>
      </c>
      <c r="K27" s="15">
        <f t="shared" si="1"/>
        <v>61506</v>
      </c>
      <c r="L27" s="15">
        <v>2189</v>
      </c>
      <c r="M27" s="15">
        <v>-675</v>
      </c>
      <c r="N27" s="29"/>
      <c r="O27" s="15">
        <f t="shared" si="76"/>
        <v>2460000</v>
      </c>
      <c r="P27" s="15">
        <f t="shared" si="2"/>
        <v>65469</v>
      </c>
      <c r="Q27" s="15">
        <f t="shared" si="3"/>
        <v>2525469</v>
      </c>
      <c r="R27" s="15">
        <f t="shared" si="4"/>
        <v>70774</v>
      </c>
      <c r="S27" s="15">
        <f t="shared" si="5"/>
        <v>118620</v>
      </c>
      <c r="T27" s="29"/>
      <c r="U27" s="29">
        <f>'2010C Academic'!I27+'2010C Academic'!O27+'2010C Academic'!U27+'2010C Academic'!AA27+'2010C Academic'!AG27+'2010C Academic'!AM27+'2010C Academic'!AS27+'2010C Academic'!AY27+'2010C Academic'!BE27+'2010C Academic'!BK27+'2010C Academic'!BQ27+'2010C Academic'!BW27+'2010C Academic'!CC27+'2010C Academic'!CI27+'2010C Academic'!CO27+'2010C Academic'!CU27+'2010C Academic'!DA27+'2010C Academic'!DG27+'2010C Academic'!DM27+'2010C Academic'!DS27+'2010C Academic'!DY27+'2010C Academic'!EE27+'2010C Academic'!EK27+'2010C Academic'!EQ27+'2010C Academic'!EW27+'2010C Academic'!FC27+'2010C Academic'!FI27+'2010C Academic'!FO27</f>
        <v>1672310.952</v>
      </c>
      <c r="V27" s="29">
        <f>'2010C Academic'!J27+'2010C Academic'!P27+'2010C Academic'!V27+'2010C Academic'!AB27+'2010C Academic'!AH27+'2010C Academic'!AN27+'2010C Academic'!AT27+'2010C Academic'!AZ27+'2010C Academic'!BF27+'2010C Academic'!BL27+'2010C Academic'!BR27+'2010C Academic'!BX27+'2010C Academic'!CD27+'2010C Academic'!CJ27+'2010C Academic'!CP27+'2010C Academic'!CV27+'2010C Academic'!DB27+'2010C Academic'!DH27+'2010C Academic'!DN27+'2010C Academic'!DT27+'2010C Academic'!DZ27+'2010C Academic'!EF27+'2010C Academic'!EL27+'2010C Academic'!ER27+'2010C Academic'!EX27+'2010C Academic'!FD27+'2010C Academic'!FJ27+'2010C Academic'!FP27</f>
        <v>44505.904762800004</v>
      </c>
      <c r="W27" s="29">
        <f t="shared" si="6"/>
        <v>1716816.8567628001</v>
      </c>
      <c r="X27" s="29">
        <f>'2010C Academic'!L27+'2010C Academic'!R27+'2010C Academic'!X27+'2010C Academic'!AD27+'2010C Academic'!AJ27+'2010C Academic'!AP27+'2010C Academic'!AV27+'2010C Academic'!BB27+'2010C Academic'!BH27+'2010C Academic'!BN27+'2010C Academic'!BT27+'2010C Academic'!BZ27+'2010C Academic'!CF27+'2010C Academic'!CL27+'2010C Academic'!CR27+'2010C Academic'!CX27+'2010C Academic'!DD27+'2010C Academic'!DJ27+'2010C Academic'!DP27+'2010C Academic'!DV27+'2010C Academic'!EB27+'2010C Academic'!EH27+'2010C Academic'!EN27+'2010C Academic'!ET27+'2010C Academic'!EZ27+'2010C Academic'!FF27+'2010C Academic'!FL27+'2010C Academic'!FR27</f>
        <v>48111.96703279999</v>
      </c>
      <c r="Y27" s="29">
        <f>'2010C Academic'!M27+'2010C Academic'!S27+'2010C Academic'!Y27+'2010C Academic'!AE27+'2010C Academic'!AK27+'2010C Academic'!AQ27+'2010C Academic'!AW27+'2010C Academic'!BC27+'2010C Academic'!BI27+'2010C Academic'!BO27+'2010C Academic'!BU27+'2010C Academic'!CA27+'2010C Academic'!CG27+'2010C Academic'!CM27+'2010C Academic'!CS27+'2010C Academic'!CY27+'2010C Academic'!DE27+'2010C Academic'!DK27+'2010C Academic'!DQ27+'2010C Academic'!DW27+'2010C Academic'!EC27+'2010C Academic'!EI27+'2010C Academic'!EO27+'2010C Academic'!EU27+'2010C Academic'!FA27+'2010C Academic'!FG27+'2010C Academic'!FM27+'2010C Academic'!FS27</f>
        <v>80637.543864</v>
      </c>
      <c r="Z27" s="29"/>
      <c r="AA27" s="14">
        <f>AG27+AM27+AS27+AY27+BE27+BK27+BQ27+BW27+CC27+CI27+CO27+CU27+DA27+DG27+DM27+DS27+DY27</f>
        <v>787689.048</v>
      </c>
      <c r="AB27" s="21">
        <f t="shared" si="7"/>
        <v>20963.095237199996</v>
      </c>
      <c r="AC27" s="14">
        <f t="shared" si="8"/>
        <v>808652.1432372</v>
      </c>
      <c r="AD27" s="14">
        <f t="shared" si="9"/>
        <v>22661.749871199998</v>
      </c>
      <c r="AE27" s="21">
        <f t="shared" si="10"/>
        <v>37981.981656</v>
      </c>
      <c r="AF27" s="29"/>
      <c r="AG27" s="29">
        <f t="shared" si="77"/>
        <v>7096.854</v>
      </c>
      <c r="AH27" s="21">
        <f t="shared" si="11"/>
        <v>188.87151810000003</v>
      </c>
      <c r="AI27" s="29">
        <f t="shared" si="12"/>
        <v>7285.7255181</v>
      </c>
      <c r="AJ27" s="29">
        <f t="shared" si="13"/>
        <v>204.1759126</v>
      </c>
      <c r="AK27" s="29">
        <f t="shared" si="14"/>
        <v>342.206838</v>
      </c>
      <c r="AM27" s="29">
        <f t="shared" si="78"/>
        <v>29891.705999999995</v>
      </c>
      <c r="AN27" s="29">
        <f t="shared" si="15"/>
        <v>795.5203658999999</v>
      </c>
      <c r="AO27" s="14">
        <f t="shared" si="16"/>
        <v>30687.226365899995</v>
      </c>
      <c r="AP27" s="29">
        <f t="shared" si="17"/>
        <v>859.9819514</v>
      </c>
      <c r="AQ27" s="29">
        <f t="shared" si="18"/>
        <v>1441.363482</v>
      </c>
      <c r="AS27" s="29">
        <f t="shared" si="79"/>
        <v>12733.698</v>
      </c>
      <c r="AT27" s="29">
        <f t="shared" si="19"/>
        <v>338.8871847</v>
      </c>
      <c r="AU27" s="14">
        <f t="shared" si="20"/>
        <v>13072.5851847</v>
      </c>
      <c r="AV27" s="29">
        <f t="shared" si="21"/>
        <v>366.3474562</v>
      </c>
      <c r="AW27" s="29">
        <f t="shared" si="22"/>
        <v>614.012706</v>
      </c>
      <c r="AY27" s="39">
        <f t="shared" si="80"/>
        <v>4081.14</v>
      </c>
      <c r="AZ27" s="39">
        <f t="shared" si="23"/>
        <v>108.613071</v>
      </c>
      <c r="BA27" s="3">
        <f t="shared" si="24"/>
        <v>4189.753071</v>
      </c>
      <c r="BB27" s="29">
        <f t="shared" si="25"/>
        <v>117.414066</v>
      </c>
      <c r="BC27" s="29">
        <f t="shared" si="26"/>
        <v>196.79058</v>
      </c>
      <c r="BD27" s="29"/>
      <c r="BE27" s="29">
        <f t="shared" si="81"/>
        <v>1259.274</v>
      </c>
      <c r="BF27" s="29">
        <f t="shared" si="27"/>
        <v>33.5135811</v>
      </c>
      <c r="BG27" s="14">
        <f t="shared" si="28"/>
        <v>1292.7875811</v>
      </c>
      <c r="BH27" s="29">
        <f t="shared" si="29"/>
        <v>36.2292106</v>
      </c>
      <c r="BI27" s="29">
        <f t="shared" si="30"/>
        <v>60.721578</v>
      </c>
      <c r="BJ27" s="29"/>
      <c r="BK27" s="29">
        <f t="shared" si="82"/>
        <v>26930.111999999997</v>
      </c>
      <c r="BL27" s="29">
        <f t="shared" si="31"/>
        <v>716.7022367999999</v>
      </c>
      <c r="BM27" s="14">
        <f t="shared" si="32"/>
        <v>27646.814236799997</v>
      </c>
      <c r="BN27" s="29">
        <f t="shared" si="33"/>
        <v>774.7771328</v>
      </c>
      <c r="BO27" s="29">
        <f t="shared" si="34"/>
        <v>1298.5568640000001</v>
      </c>
      <c r="BP27" s="29"/>
      <c r="BQ27" s="29">
        <f t="shared" si="83"/>
        <v>470.106</v>
      </c>
      <c r="BR27" s="29">
        <f t="shared" si="35"/>
        <v>12.5111259</v>
      </c>
      <c r="BS27" s="14">
        <f t="shared" si="36"/>
        <v>482.6171259</v>
      </c>
      <c r="BT27" s="29">
        <f t="shared" si="37"/>
        <v>13.5249114</v>
      </c>
      <c r="BU27" s="29">
        <f t="shared" si="38"/>
        <v>22.668282</v>
      </c>
      <c r="BV27" s="29"/>
      <c r="BW27" s="29">
        <f t="shared" si="84"/>
        <v>104461.93199999999</v>
      </c>
      <c r="BX27" s="29">
        <f t="shared" si="39"/>
        <v>2780.0887097999994</v>
      </c>
      <c r="BY27" s="14">
        <f t="shared" si="40"/>
        <v>107242.02070979998</v>
      </c>
      <c r="BZ27" s="29">
        <f t="shared" si="41"/>
        <v>3005.3612908</v>
      </c>
      <c r="CA27" s="29">
        <f t="shared" si="42"/>
        <v>5037.103404</v>
      </c>
      <c r="CB27" s="29"/>
      <c r="CC27" s="29">
        <f t="shared" si="85"/>
        <v>3712.632</v>
      </c>
      <c r="CD27" s="29">
        <f t="shared" si="43"/>
        <v>98.80581480000001</v>
      </c>
      <c r="CE27" s="14">
        <f t="shared" si="44"/>
        <v>3811.4378148</v>
      </c>
      <c r="CF27" s="29">
        <f t="shared" si="45"/>
        <v>106.8121208</v>
      </c>
      <c r="CG27" s="29">
        <f t="shared" si="46"/>
        <v>179.02130400000001</v>
      </c>
      <c r="CH27" s="29"/>
      <c r="CI27" s="29">
        <f t="shared" si="86"/>
        <v>110912.79</v>
      </c>
      <c r="CJ27" s="29">
        <f t="shared" si="47"/>
        <v>2951.7680685</v>
      </c>
      <c r="CK27" s="14">
        <f t="shared" si="48"/>
        <v>113864.55806849999</v>
      </c>
      <c r="CL27" s="29">
        <f t="shared" si="49"/>
        <v>3190.951951</v>
      </c>
      <c r="CM27" s="29">
        <f t="shared" si="50"/>
        <v>5348.16063</v>
      </c>
      <c r="CN27" s="29"/>
      <c r="CO27" s="29">
        <f t="shared" si="87"/>
        <v>33148.254</v>
      </c>
      <c r="CP27" s="29">
        <f t="shared" si="51"/>
        <v>882.1882281</v>
      </c>
      <c r="CQ27" s="14">
        <f t="shared" si="52"/>
        <v>34030.4422281</v>
      </c>
      <c r="CR27" s="29">
        <f t="shared" si="53"/>
        <v>953.6725726</v>
      </c>
      <c r="CS27" s="29">
        <f t="shared" si="54"/>
        <v>1598.392638</v>
      </c>
      <c r="CT27" s="29"/>
      <c r="CU27" s="29">
        <f t="shared" si="88"/>
        <v>2939.208</v>
      </c>
      <c r="CV27" s="29">
        <f t="shared" si="55"/>
        <v>78.22236120000001</v>
      </c>
      <c r="CW27" s="14">
        <f t="shared" si="56"/>
        <v>3017.4303612</v>
      </c>
      <c r="CX27" s="29">
        <f t="shared" si="57"/>
        <v>84.5607752</v>
      </c>
      <c r="CY27" s="29">
        <f t="shared" si="58"/>
        <v>141.727176</v>
      </c>
      <c r="CZ27" s="29"/>
      <c r="DA27" s="29">
        <f t="shared" si="89"/>
        <v>909.7080000000001</v>
      </c>
      <c r="DB27" s="29">
        <f t="shared" si="59"/>
        <v>24.2104362</v>
      </c>
      <c r="DC27" s="14">
        <f t="shared" si="60"/>
        <v>933.9184362000001</v>
      </c>
      <c r="DD27" s="29">
        <f t="shared" si="61"/>
        <v>26.1722252</v>
      </c>
      <c r="DE27" s="29">
        <f t="shared" si="62"/>
        <v>43.865676</v>
      </c>
      <c r="DF27" s="29"/>
      <c r="DG27" s="29">
        <f t="shared" si="90"/>
        <v>3304.272</v>
      </c>
      <c r="DH27" s="29">
        <f t="shared" si="63"/>
        <v>87.9379608</v>
      </c>
      <c r="DI27" s="14">
        <f t="shared" si="64"/>
        <v>3392.2099608</v>
      </c>
      <c r="DJ27" s="29">
        <f t="shared" si="65"/>
        <v>95.0636368</v>
      </c>
      <c r="DK27" s="29">
        <f t="shared" si="66"/>
        <v>159.33038399999998</v>
      </c>
      <c r="DL27" s="29"/>
      <c r="DM27" s="29">
        <f t="shared" si="91"/>
        <v>6408.7919999999995</v>
      </c>
      <c r="DN27" s="29">
        <f t="shared" si="67"/>
        <v>170.5598388</v>
      </c>
      <c r="DO27" s="14">
        <f t="shared" si="68"/>
        <v>6579.351838799999</v>
      </c>
      <c r="DP27" s="29">
        <f t="shared" si="69"/>
        <v>184.3804248</v>
      </c>
      <c r="DQ27" s="29">
        <f t="shared" si="70"/>
        <v>309.028824</v>
      </c>
      <c r="DR27" s="29"/>
      <c r="DS27" s="29">
        <f t="shared" si="92"/>
        <v>439428.57</v>
      </c>
      <c r="DT27" s="29">
        <f t="shared" si="71"/>
        <v>11694.6947355</v>
      </c>
      <c r="DU27" s="14">
        <f t="shared" si="72"/>
        <v>451123.2647355</v>
      </c>
      <c r="DV27" s="29">
        <f t="shared" si="73"/>
        <v>12642.324233</v>
      </c>
      <c r="DW27" s="29">
        <f t="shared" si="74"/>
        <v>21189.03129</v>
      </c>
      <c r="DX27" s="29"/>
      <c r="DY27" s="14"/>
      <c r="DZ27" s="14"/>
      <c r="EA27" s="14">
        <f t="shared" si="75"/>
        <v>0</v>
      </c>
      <c r="EB27" s="14"/>
    </row>
    <row r="28" spans="1:132" s="31" customFormat="1" ht="12">
      <c r="A28" s="30">
        <v>44835</v>
      </c>
      <c r="C28" s="21"/>
      <c r="D28" s="21">
        <v>35475</v>
      </c>
      <c r="E28" s="15">
        <f t="shared" si="0"/>
        <v>35475</v>
      </c>
      <c r="F28" s="15">
        <v>72963</v>
      </c>
      <c r="G28" s="15">
        <v>117945</v>
      </c>
      <c r="H28" s="29"/>
      <c r="I28" s="21"/>
      <c r="J28" s="21">
        <v>756</v>
      </c>
      <c r="K28" s="15">
        <f t="shared" si="1"/>
        <v>756</v>
      </c>
      <c r="L28" s="15">
        <v>2189</v>
      </c>
      <c r="M28" s="15">
        <v>-675</v>
      </c>
      <c r="N28" s="29"/>
      <c r="O28" s="15"/>
      <c r="P28" s="15">
        <f t="shared" si="2"/>
        <v>34719</v>
      </c>
      <c r="Q28" s="15">
        <f t="shared" si="3"/>
        <v>34719</v>
      </c>
      <c r="R28" s="15">
        <f t="shared" si="4"/>
        <v>70774</v>
      </c>
      <c r="S28" s="15">
        <f t="shared" si="5"/>
        <v>118620</v>
      </c>
      <c r="T28" s="29"/>
      <c r="U28" s="29">
        <f>'2010C Academic'!I28+'2010C Academic'!O28+'2010C Academic'!U28+'2010C Academic'!AA28+'2010C Academic'!AG28+'2010C Academic'!AM28+'2010C Academic'!AS28+'2010C Academic'!AY28+'2010C Academic'!BE28+'2010C Academic'!BK28+'2010C Academic'!BQ28+'2010C Academic'!BW28+'2010C Academic'!CC28+'2010C Academic'!CI28+'2010C Academic'!CO28+'2010C Academic'!CU28+'2010C Academic'!DA28+'2010C Academic'!DG28+'2010C Academic'!DM28+'2010C Academic'!DS28+'2010C Academic'!DY28+'2010C Academic'!EE28+'2010C Academic'!EK28+'2010C Academic'!EQ28+'2010C Academic'!EW28+'2010C Academic'!FC28+'2010C Academic'!FI28+'2010C Academic'!FO28</f>
        <v>0</v>
      </c>
      <c r="V28" s="29">
        <f>'2010C Academic'!J28+'2010C Academic'!P28+'2010C Academic'!V28+'2010C Academic'!AB28+'2010C Academic'!AH28+'2010C Academic'!AN28+'2010C Academic'!AT28+'2010C Academic'!AZ28+'2010C Academic'!BF28+'2010C Academic'!BL28+'2010C Academic'!BR28+'2010C Academic'!BX28+'2010C Academic'!CD28+'2010C Academic'!CJ28+'2010C Academic'!CP28+'2010C Academic'!CV28+'2010C Academic'!DB28+'2010C Academic'!DH28+'2010C Academic'!DN28+'2010C Academic'!DT28+'2010C Academic'!DZ28+'2010C Academic'!EF28+'2010C Academic'!EL28+'2010C Academic'!ER28+'2010C Academic'!EX28+'2010C Academic'!FD28+'2010C Academic'!FJ28+'2010C Academic'!FP28</f>
        <v>23602.017862800003</v>
      </c>
      <c r="W28" s="29">
        <f t="shared" si="6"/>
        <v>23602.017862800003</v>
      </c>
      <c r="X28" s="29">
        <f>'2010C Academic'!L28+'2010C Academic'!R28+'2010C Academic'!X28+'2010C Academic'!AD28+'2010C Academic'!AJ28+'2010C Academic'!AP28+'2010C Academic'!AV28+'2010C Academic'!BB28+'2010C Academic'!BH28+'2010C Academic'!BN28+'2010C Academic'!BT28+'2010C Academic'!BZ28+'2010C Academic'!CF28+'2010C Academic'!CL28+'2010C Academic'!CR28+'2010C Academic'!CX28+'2010C Academic'!DD28+'2010C Academic'!DJ28+'2010C Academic'!DP28+'2010C Academic'!DV28+'2010C Academic'!EB28+'2010C Academic'!EH28+'2010C Academic'!EN28+'2010C Academic'!ET28+'2010C Academic'!EZ28+'2010C Academic'!FF28+'2010C Academic'!FL28+'2010C Academic'!FR28</f>
        <v>48111.96703279999</v>
      </c>
      <c r="Y28" s="29">
        <f>'2010C Academic'!M28+'2010C Academic'!S28+'2010C Academic'!Y28+'2010C Academic'!AE28+'2010C Academic'!AK28+'2010C Academic'!AQ28+'2010C Academic'!AW28+'2010C Academic'!BC28+'2010C Academic'!BI28+'2010C Academic'!BO28+'2010C Academic'!BU28+'2010C Academic'!CA28+'2010C Academic'!CG28+'2010C Academic'!CM28+'2010C Academic'!CS28+'2010C Academic'!CY28+'2010C Academic'!DE28+'2010C Academic'!DK28+'2010C Academic'!DQ28+'2010C Academic'!DW28+'2010C Academic'!EC28+'2010C Academic'!EI28+'2010C Academic'!EO28+'2010C Academic'!EU28+'2010C Academic'!FA28+'2010C Academic'!FG28+'2010C Academic'!FM28+'2010C Academic'!FS28</f>
        <v>80637.543864</v>
      </c>
      <c r="Z28" s="29"/>
      <c r="AA28" s="14"/>
      <c r="AB28" s="21">
        <f t="shared" si="7"/>
        <v>11116.9821372</v>
      </c>
      <c r="AC28" s="14">
        <f t="shared" si="8"/>
        <v>11116.9821372</v>
      </c>
      <c r="AD28" s="14">
        <f t="shared" si="9"/>
        <v>22661.749871199998</v>
      </c>
      <c r="AE28" s="21">
        <f t="shared" si="10"/>
        <v>37981.981656</v>
      </c>
      <c r="AF28" s="29"/>
      <c r="AG28" s="29"/>
      <c r="AH28" s="21">
        <f t="shared" si="11"/>
        <v>100.16084310000001</v>
      </c>
      <c r="AI28" s="29">
        <f t="shared" si="12"/>
        <v>100.16084310000001</v>
      </c>
      <c r="AJ28" s="29">
        <f t="shared" si="13"/>
        <v>204.1759126</v>
      </c>
      <c r="AK28" s="29">
        <f t="shared" si="14"/>
        <v>342.206838</v>
      </c>
      <c r="AM28" s="29"/>
      <c r="AN28" s="29">
        <f t="shared" si="15"/>
        <v>421.87404089999995</v>
      </c>
      <c r="AO28" s="14">
        <f t="shared" si="16"/>
        <v>421.87404089999995</v>
      </c>
      <c r="AP28" s="29">
        <f t="shared" si="17"/>
        <v>859.9819514</v>
      </c>
      <c r="AQ28" s="29">
        <f t="shared" si="18"/>
        <v>1441.363482</v>
      </c>
      <c r="AS28" s="29"/>
      <c r="AT28" s="29">
        <f t="shared" si="19"/>
        <v>179.7159597</v>
      </c>
      <c r="AU28" s="14">
        <f t="shared" si="20"/>
        <v>179.7159597</v>
      </c>
      <c r="AV28" s="29">
        <f t="shared" si="21"/>
        <v>366.3474562</v>
      </c>
      <c r="AW28" s="29">
        <f t="shared" si="22"/>
        <v>614.012706</v>
      </c>
      <c r="AY28" s="39"/>
      <c r="AZ28" s="39">
        <f t="shared" si="23"/>
        <v>57.598821</v>
      </c>
      <c r="BA28" s="3">
        <f t="shared" si="24"/>
        <v>57.598821</v>
      </c>
      <c r="BB28" s="29">
        <f t="shared" si="25"/>
        <v>117.414066</v>
      </c>
      <c r="BC28" s="29">
        <f t="shared" si="26"/>
        <v>196.79058</v>
      </c>
      <c r="BD28" s="29"/>
      <c r="BE28" s="29"/>
      <c r="BF28" s="29">
        <f t="shared" si="27"/>
        <v>17.7726561</v>
      </c>
      <c r="BG28" s="14">
        <f t="shared" si="28"/>
        <v>17.7726561</v>
      </c>
      <c r="BH28" s="29">
        <f t="shared" si="29"/>
        <v>36.2292106</v>
      </c>
      <c r="BI28" s="29">
        <f t="shared" si="30"/>
        <v>60.721578</v>
      </c>
      <c r="BJ28" s="29"/>
      <c r="BK28" s="29"/>
      <c r="BL28" s="29">
        <f t="shared" si="31"/>
        <v>380.07583679999993</v>
      </c>
      <c r="BM28" s="14">
        <f t="shared" si="32"/>
        <v>380.07583679999993</v>
      </c>
      <c r="BN28" s="29">
        <f t="shared" si="33"/>
        <v>774.7771328</v>
      </c>
      <c r="BO28" s="29">
        <f t="shared" si="34"/>
        <v>1298.5568640000001</v>
      </c>
      <c r="BP28" s="29"/>
      <c r="BQ28" s="29"/>
      <c r="BR28" s="29">
        <f t="shared" si="35"/>
        <v>6.634800899999999</v>
      </c>
      <c r="BS28" s="14">
        <f t="shared" si="36"/>
        <v>6.634800899999999</v>
      </c>
      <c r="BT28" s="29">
        <f t="shared" si="37"/>
        <v>13.5249114</v>
      </c>
      <c r="BU28" s="29">
        <f t="shared" si="38"/>
        <v>22.668282</v>
      </c>
      <c r="BV28" s="29"/>
      <c r="BW28" s="29"/>
      <c r="BX28" s="29">
        <f t="shared" si="39"/>
        <v>1474.3145598</v>
      </c>
      <c r="BY28" s="14">
        <f t="shared" si="40"/>
        <v>1474.3145598</v>
      </c>
      <c r="BZ28" s="29">
        <f t="shared" si="41"/>
        <v>3005.3612908</v>
      </c>
      <c r="CA28" s="29">
        <f t="shared" si="42"/>
        <v>5037.103404</v>
      </c>
      <c r="CB28" s="29"/>
      <c r="CC28" s="29"/>
      <c r="CD28" s="29">
        <f t="shared" si="43"/>
        <v>52.397914799999995</v>
      </c>
      <c r="CE28" s="14">
        <f t="shared" si="44"/>
        <v>52.397914799999995</v>
      </c>
      <c r="CF28" s="29">
        <f t="shared" si="45"/>
        <v>106.8121208</v>
      </c>
      <c r="CG28" s="29">
        <f t="shared" si="46"/>
        <v>179.02130400000001</v>
      </c>
      <c r="CH28" s="29"/>
      <c r="CI28" s="29"/>
      <c r="CJ28" s="29">
        <f t="shared" si="47"/>
        <v>1565.3581935</v>
      </c>
      <c r="CK28" s="14">
        <f t="shared" si="48"/>
        <v>1565.3581935</v>
      </c>
      <c r="CL28" s="29">
        <f t="shared" si="49"/>
        <v>3190.951951</v>
      </c>
      <c r="CM28" s="29">
        <f t="shared" si="50"/>
        <v>5348.16063</v>
      </c>
      <c r="CN28" s="29"/>
      <c r="CO28" s="29"/>
      <c r="CP28" s="29">
        <f t="shared" si="51"/>
        <v>467.8350531</v>
      </c>
      <c r="CQ28" s="14">
        <f t="shared" si="52"/>
        <v>467.8350531</v>
      </c>
      <c r="CR28" s="29">
        <f t="shared" si="53"/>
        <v>953.6725726</v>
      </c>
      <c r="CS28" s="29">
        <f t="shared" si="54"/>
        <v>1598.392638</v>
      </c>
      <c r="CT28" s="29"/>
      <c r="CU28" s="29"/>
      <c r="CV28" s="29">
        <f t="shared" si="55"/>
        <v>41.4822612</v>
      </c>
      <c r="CW28" s="14">
        <f t="shared" si="56"/>
        <v>41.4822612</v>
      </c>
      <c r="CX28" s="29">
        <f t="shared" si="57"/>
        <v>84.5607752</v>
      </c>
      <c r="CY28" s="29">
        <f t="shared" si="58"/>
        <v>141.727176</v>
      </c>
      <c r="CZ28" s="29"/>
      <c r="DA28" s="29"/>
      <c r="DB28" s="29">
        <f t="shared" si="59"/>
        <v>12.839086199999999</v>
      </c>
      <c r="DC28" s="14">
        <f t="shared" si="60"/>
        <v>12.839086199999999</v>
      </c>
      <c r="DD28" s="29">
        <f t="shared" si="61"/>
        <v>26.1722252</v>
      </c>
      <c r="DE28" s="29">
        <f t="shared" si="62"/>
        <v>43.865676</v>
      </c>
      <c r="DF28" s="29"/>
      <c r="DG28" s="29"/>
      <c r="DH28" s="29">
        <f t="shared" si="63"/>
        <v>46.6345608</v>
      </c>
      <c r="DI28" s="14">
        <f t="shared" si="64"/>
        <v>46.6345608</v>
      </c>
      <c r="DJ28" s="29">
        <f t="shared" si="65"/>
        <v>95.0636368</v>
      </c>
      <c r="DK28" s="29">
        <f t="shared" si="66"/>
        <v>159.33038399999998</v>
      </c>
      <c r="DL28" s="29"/>
      <c r="DM28" s="29"/>
      <c r="DN28" s="29">
        <f t="shared" si="67"/>
        <v>90.4499388</v>
      </c>
      <c r="DO28" s="14">
        <f t="shared" si="68"/>
        <v>90.4499388</v>
      </c>
      <c r="DP28" s="29">
        <f t="shared" si="69"/>
        <v>184.3804248</v>
      </c>
      <c r="DQ28" s="29">
        <f t="shared" si="70"/>
        <v>309.028824</v>
      </c>
      <c r="DR28" s="29"/>
      <c r="DS28" s="29"/>
      <c r="DT28" s="29">
        <f t="shared" si="71"/>
        <v>6201.837610500001</v>
      </c>
      <c r="DU28" s="14">
        <f t="shared" si="72"/>
        <v>6201.837610500001</v>
      </c>
      <c r="DV28" s="29">
        <f t="shared" si="73"/>
        <v>12642.324233</v>
      </c>
      <c r="DW28" s="29">
        <f t="shared" si="74"/>
        <v>21189.03129</v>
      </c>
      <c r="DX28" s="29"/>
      <c r="DY28" s="14"/>
      <c r="DZ28" s="14"/>
      <c r="EA28" s="14">
        <f t="shared" si="75"/>
        <v>0</v>
      </c>
      <c r="EB28" s="14"/>
    </row>
    <row r="29" spans="1:132" s="31" customFormat="1" ht="12">
      <c r="A29" s="30">
        <v>45017</v>
      </c>
      <c r="C29" s="21">
        <v>2580000</v>
      </c>
      <c r="D29" s="21">
        <v>35475</v>
      </c>
      <c r="E29" s="15">
        <f t="shared" si="0"/>
        <v>2615475</v>
      </c>
      <c r="F29" s="15">
        <v>72968</v>
      </c>
      <c r="G29" s="15">
        <v>117949</v>
      </c>
      <c r="H29" s="29"/>
      <c r="I29" s="21">
        <v>55000</v>
      </c>
      <c r="J29" s="21">
        <v>756</v>
      </c>
      <c r="K29" s="15">
        <f t="shared" si="1"/>
        <v>55756</v>
      </c>
      <c r="L29" s="15">
        <v>2186</v>
      </c>
      <c r="M29" s="15">
        <v>-680</v>
      </c>
      <c r="N29" s="29"/>
      <c r="O29" s="15">
        <f t="shared" si="76"/>
        <v>2525000</v>
      </c>
      <c r="P29" s="15">
        <f t="shared" si="2"/>
        <v>34719</v>
      </c>
      <c r="Q29" s="15">
        <f t="shared" si="3"/>
        <v>2559719</v>
      </c>
      <c r="R29" s="15">
        <f t="shared" si="4"/>
        <v>70782</v>
      </c>
      <c r="S29" s="15">
        <f t="shared" si="5"/>
        <v>118629</v>
      </c>
      <c r="T29" s="29"/>
      <c r="U29" s="29">
        <f>'2010C Academic'!I29+'2010C Academic'!O29+'2010C Academic'!U29+'2010C Academic'!AA29+'2010C Academic'!AG29+'2010C Academic'!AM29+'2010C Academic'!AS29+'2010C Academic'!AY29+'2010C Academic'!BE29+'2010C Academic'!BK29+'2010C Academic'!BQ29+'2010C Academic'!BW29+'2010C Academic'!CC29+'2010C Academic'!CI29+'2010C Academic'!CO29+'2010C Academic'!CU29+'2010C Academic'!DA29+'2010C Academic'!DG29+'2010C Academic'!DM29+'2010C Academic'!DS29+'2010C Academic'!DY29+'2010C Academic'!EE29+'2010C Academic'!EK29+'2010C Academic'!EQ29+'2010C Academic'!EW29+'2010C Academic'!FC29+'2010C Academic'!FI29+'2010C Academic'!FO29</f>
        <v>1716498.0300000003</v>
      </c>
      <c r="V29" s="29">
        <f>'2010C Academic'!J29+'2010C Academic'!P29+'2010C Academic'!V29+'2010C Academic'!AB29+'2010C Academic'!AH29+'2010C Academic'!AN29+'2010C Academic'!AT29+'2010C Academic'!AZ29+'2010C Academic'!BF29+'2010C Academic'!BL29+'2010C Academic'!BR29+'2010C Academic'!BX29+'2010C Academic'!CD29+'2010C Academic'!CJ29+'2010C Academic'!CP29+'2010C Academic'!CV29+'2010C Academic'!DB29+'2010C Academic'!DH29+'2010C Academic'!DN29+'2010C Academic'!DT29+'2010C Academic'!DZ29+'2010C Academic'!EF29+'2010C Academic'!EL29+'2010C Academic'!ER29+'2010C Academic'!EX29+'2010C Academic'!FD29+'2010C Academic'!FJ29+'2010C Academic'!FP29</f>
        <v>23602.017862800003</v>
      </c>
      <c r="W29" s="29">
        <f t="shared" si="6"/>
        <v>1740100.0478628003</v>
      </c>
      <c r="X29" s="29">
        <f>'2010C Academic'!L29+'2010C Academic'!R29+'2010C Academic'!X29+'2010C Academic'!AD29+'2010C Academic'!AJ29+'2010C Academic'!AP29+'2010C Academic'!AV29+'2010C Academic'!BB29+'2010C Academic'!BH29+'2010C Academic'!BN29+'2010C Academic'!BT29+'2010C Academic'!BZ29+'2010C Academic'!CF29+'2010C Academic'!CL29+'2010C Academic'!CR29+'2010C Academic'!CX29+'2010C Academic'!DD29+'2010C Academic'!DJ29+'2010C Academic'!DP29+'2010C Academic'!DV29+'2010C Academic'!EB29+'2010C Academic'!EH29+'2010C Academic'!EN29+'2010C Academic'!ET29+'2010C Academic'!EZ29+'2010C Academic'!FF29+'2010C Academic'!FL29+'2010C Academic'!FR29</f>
        <v>48124.40541040001</v>
      </c>
      <c r="Y29" s="29">
        <f>'2010C Academic'!M29+'2010C Academic'!S29+'2010C Academic'!Y29+'2010C Academic'!AE29+'2010C Academic'!AK29+'2010C Academic'!AQ29+'2010C Academic'!AW29+'2010C Academic'!BC29+'2010C Academic'!BI29+'2010C Academic'!BO29+'2010C Academic'!BU29+'2010C Academic'!CA29+'2010C Academic'!CG29+'2010C Academic'!CM29+'2010C Academic'!CS29+'2010C Academic'!CY29+'2010C Academic'!DE29+'2010C Academic'!DK29+'2010C Academic'!DQ29+'2010C Academic'!DW29+'2010C Academic'!EC29+'2010C Academic'!EI29+'2010C Academic'!EO29+'2010C Academic'!EU29+'2010C Academic'!FA29+'2010C Academic'!FG29+'2010C Academic'!FM29+'2010C Academic'!FS29</f>
        <v>80655.6620388</v>
      </c>
      <c r="Z29" s="29"/>
      <c r="AA29" s="14">
        <f>AG29+AM29+AS29+AY29+BE29+BK29+BQ29+BW29+CC29+CI29+CO29+CU29+DA29+DG29+DM29+DS29+DY29</f>
        <v>808501.97</v>
      </c>
      <c r="AB29" s="21">
        <f t="shared" si="7"/>
        <v>11116.9821372</v>
      </c>
      <c r="AC29" s="14">
        <f t="shared" si="8"/>
        <v>819618.9521371999</v>
      </c>
      <c r="AD29" s="14">
        <f t="shared" si="9"/>
        <v>22664.3114616</v>
      </c>
      <c r="AE29" s="21">
        <f t="shared" si="10"/>
        <v>37984.8634452</v>
      </c>
      <c r="AF29" s="29"/>
      <c r="AG29" s="29">
        <f t="shared" si="77"/>
        <v>7284.372500000001</v>
      </c>
      <c r="AH29" s="21">
        <f t="shared" si="11"/>
        <v>100.16084310000001</v>
      </c>
      <c r="AI29" s="29">
        <f t="shared" si="12"/>
        <v>7384.533343100002</v>
      </c>
      <c r="AJ29" s="29">
        <f t="shared" si="13"/>
        <v>204.19899180000002</v>
      </c>
      <c r="AK29" s="29">
        <f t="shared" si="14"/>
        <v>342.2328021</v>
      </c>
      <c r="AM29" s="29">
        <f t="shared" si="78"/>
        <v>30681.5275</v>
      </c>
      <c r="AN29" s="29">
        <f t="shared" si="15"/>
        <v>421.87404089999995</v>
      </c>
      <c r="AO29" s="14">
        <f t="shared" si="16"/>
        <v>31103.4015409</v>
      </c>
      <c r="AP29" s="29">
        <f t="shared" si="17"/>
        <v>860.0791601999999</v>
      </c>
      <c r="AQ29" s="29">
        <f t="shared" si="18"/>
        <v>1441.4728419</v>
      </c>
      <c r="AS29" s="29">
        <f t="shared" si="79"/>
        <v>13070.1575</v>
      </c>
      <c r="AT29" s="29">
        <f t="shared" si="19"/>
        <v>179.7159597</v>
      </c>
      <c r="AU29" s="14">
        <f t="shared" si="20"/>
        <v>13249.8734597</v>
      </c>
      <c r="AV29" s="29">
        <f t="shared" si="21"/>
        <v>366.3888666</v>
      </c>
      <c r="AW29" s="29">
        <f t="shared" si="22"/>
        <v>614.0592927</v>
      </c>
      <c r="AY29" s="39">
        <f t="shared" si="80"/>
        <v>4188.975</v>
      </c>
      <c r="AZ29" s="39">
        <f t="shared" si="23"/>
        <v>57.598821</v>
      </c>
      <c r="BA29" s="3">
        <f t="shared" si="24"/>
        <v>4246.573821</v>
      </c>
      <c r="BB29" s="29">
        <f t="shared" si="25"/>
        <v>117.427338</v>
      </c>
      <c r="BC29" s="29">
        <f t="shared" si="26"/>
        <v>196.80551100000002</v>
      </c>
      <c r="BD29" s="29"/>
      <c r="BE29" s="29">
        <f t="shared" si="81"/>
        <v>1292.5475</v>
      </c>
      <c r="BF29" s="29">
        <f t="shared" si="27"/>
        <v>17.7726561</v>
      </c>
      <c r="BG29" s="14">
        <f t="shared" si="28"/>
        <v>1310.3201560999998</v>
      </c>
      <c r="BH29" s="29">
        <f t="shared" si="29"/>
        <v>36.233305800000004</v>
      </c>
      <c r="BI29" s="29">
        <f t="shared" si="30"/>
        <v>60.7261851</v>
      </c>
      <c r="BJ29" s="29"/>
      <c r="BK29" s="29">
        <f t="shared" si="82"/>
        <v>27641.68</v>
      </c>
      <c r="BL29" s="29">
        <f t="shared" si="31"/>
        <v>380.07583679999993</v>
      </c>
      <c r="BM29" s="14">
        <f t="shared" si="32"/>
        <v>28021.7558368</v>
      </c>
      <c r="BN29" s="29">
        <f t="shared" si="33"/>
        <v>774.8647104</v>
      </c>
      <c r="BO29" s="29">
        <f t="shared" si="34"/>
        <v>1298.6553888</v>
      </c>
      <c r="BP29" s="29"/>
      <c r="BQ29" s="29">
        <f t="shared" si="83"/>
        <v>482.5274999999999</v>
      </c>
      <c r="BR29" s="29">
        <f t="shared" si="35"/>
        <v>6.634800899999999</v>
      </c>
      <c r="BS29" s="14">
        <f t="shared" si="36"/>
        <v>489.16230089999993</v>
      </c>
      <c r="BT29" s="29">
        <f t="shared" si="37"/>
        <v>13.526440200000001</v>
      </c>
      <c r="BU29" s="29">
        <f t="shared" si="38"/>
        <v>22.670001900000003</v>
      </c>
      <c r="BV29" s="29"/>
      <c r="BW29" s="29">
        <f t="shared" si="84"/>
        <v>107222.105</v>
      </c>
      <c r="BX29" s="29">
        <f t="shared" si="39"/>
        <v>1474.3145598</v>
      </c>
      <c r="BY29" s="14">
        <f t="shared" si="40"/>
        <v>108696.4195598</v>
      </c>
      <c r="BZ29" s="29">
        <f t="shared" si="41"/>
        <v>3005.7010044</v>
      </c>
      <c r="CA29" s="29">
        <f t="shared" si="42"/>
        <v>5037.4855818</v>
      </c>
      <c r="CB29" s="29"/>
      <c r="CC29" s="29">
        <f t="shared" si="85"/>
        <v>3810.73</v>
      </c>
      <c r="CD29" s="29">
        <f t="shared" si="43"/>
        <v>52.397914799999995</v>
      </c>
      <c r="CE29" s="14">
        <f t="shared" si="44"/>
        <v>3863.1279148</v>
      </c>
      <c r="CF29" s="29">
        <f t="shared" si="45"/>
        <v>106.8241944</v>
      </c>
      <c r="CG29" s="29">
        <f t="shared" si="46"/>
        <v>179.0348868</v>
      </c>
      <c r="CH29" s="29"/>
      <c r="CI29" s="29">
        <f t="shared" si="86"/>
        <v>113843.4125</v>
      </c>
      <c r="CJ29" s="29">
        <f t="shared" si="47"/>
        <v>1565.3581935</v>
      </c>
      <c r="CK29" s="14">
        <f t="shared" si="48"/>
        <v>115408.7706935</v>
      </c>
      <c r="CL29" s="29">
        <f t="shared" si="49"/>
        <v>3191.312643</v>
      </c>
      <c r="CM29" s="29">
        <f t="shared" si="50"/>
        <v>5348.5664085</v>
      </c>
      <c r="CN29" s="29"/>
      <c r="CO29" s="29">
        <f t="shared" si="87"/>
        <v>34024.1225</v>
      </c>
      <c r="CP29" s="29">
        <f t="shared" si="51"/>
        <v>467.8350531</v>
      </c>
      <c r="CQ29" s="14">
        <f t="shared" si="52"/>
        <v>34491.9575531</v>
      </c>
      <c r="CR29" s="29">
        <f t="shared" si="53"/>
        <v>953.7803718</v>
      </c>
      <c r="CS29" s="29">
        <f t="shared" si="54"/>
        <v>1598.5139121</v>
      </c>
      <c r="CT29" s="29"/>
      <c r="CU29" s="29">
        <f t="shared" si="88"/>
        <v>3016.87</v>
      </c>
      <c r="CV29" s="29">
        <f t="shared" si="55"/>
        <v>41.4822612</v>
      </c>
      <c r="CW29" s="14">
        <f t="shared" si="56"/>
        <v>3058.3522611999997</v>
      </c>
      <c r="CX29" s="29">
        <f t="shared" si="57"/>
        <v>84.5703336</v>
      </c>
      <c r="CY29" s="29">
        <f t="shared" si="58"/>
        <v>141.7379292</v>
      </c>
      <c r="CZ29" s="29"/>
      <c r="DA29" s="29">
        <f t="shared" si="89"/>
        <v>933.745</v>
      </c>
      <c r="DB29" s="29">
        <f t="shared" si="59"/>
        <v>12.839086199999999</v>
      </c>
      <c r="DC29" s="14">
        <f t="shared" si="60"/>
        <v>946.5840862</v>
      </c>
      <c r="DD29" s="29">
        <f t="shared" si="61"/>
        <v>26.1751836</v>
      </c>
      <c r="DE29" s="29">
        <f t="shared" si="62"/>
        <v>43.8690042</v>
      </c>
      <c r="DF29" s="29"/>
      <c r="DG29" s="29">
        <f t="shared" si="90"/>
        <v>3391.58</v>
      </c>
      <c r="DH29" s="29">
        <f t="shared" si="63"/>
        <v>46.6345608</v>
      </c>
      <c r="DI29" s="14">
        <f t="shared" si="64"/>
        <v>3438.2145608</v>
      </c>
      <c r="DJ29" s="29">
        <f t="shared" si="65"/>
        <v>95.07438239999999</v>
      </c>
      <c r="DK29" s="29">
        <f t="shared" si="66"/>
        <v>159.3424728</v>
      </c>
      <c r="DL29" s="29"/>
      <c r="DM29" s="29">
        <f t="shared" si="91"/>
        <v>6578.129999999999</v>
      </c>
      <c r="DN29" s="29">
        <f t="shared" si="67"/>
        <v>90.4499388</v>
      </c>
      <c r="DO29" s="14">
        <f t="shared" si="68"/>
        <v>6668.5799388</v>
      </c>
      <c r="DP29" s="29">
        <f t="shared" si="69"/>
        <v>184.4012664</v>
      </c>
      <c r="DQ29" s="29">
        <f t="shared" si="70"/>
        <v>309.0522708</v>
      </c>
      <c r="DR29" s="29"/>
      <c r="DS29" s="29">
        <f t="shared" si="92"/>
        <v>451039.4875</v>
      </c>
      <c r="DT29" s="29">
        <f t="shared" si="71"/>
        <v>6201.837610500001</v>
      </c>
      <c r="DU29" s="14">
        <f t="shared" si="72"/>
        <v>457241.3251105</v>
      </c>
      <c r="DV29" s="29">
        <f t="shared" si="73"/>
        <v>12643.753268999999</v>
      </c>
      <c r="DW29" s="29">
        <f t="shared" si="74"/>
        <v>21190.6389555</v>
      </c>
      <c r="DX29" s="29"/>
      <c r="DY29" s="14"/>
      <c r="DZ29" s="14"/>
      <c r="EA29" s="14">
        <f t="shared" si="75"/>
        <v>0</v>
      </c>
      <c r="EB29" s="14"/>
    </row>
    <row r="30" spans="1:132" s="31" customFormat="1" ht="12">
      <c r="A30" s="30">
        <v>45200</v>
      </c>
      <c r="C30" s="21"/>
      <c r="D30" s="21"/>
      <c r="E30" s="15"/>
      <c r="F30" s="15"/>
      <c r="G30" s="15"/>
      <c r="H30" s="29"/>
      <c r="I30" s="21"/>
      <c r="J30" s="21"/>
      <c r="K30" s="15"/>
      <c r="L30" s="15"/>
      <c r="M30" s="15"/>
      <c r="N30" s="29"/>
      <c r="O30" s="21"/>
      <c r="P30" s="21"/>
      <c r="Q30" s="15"/>
      <c r="R30" s="15"/>
      <c r="S30" s="15"/>
      <c r="T30" s="29"/>
      <c r="U30" s="29">
        <f>'2010C Academic'!I30+'2010C Academic'!O30+'2010C Academic'!U30+'2010C Academic'!AA30+'2010C Academic'!AG30+'2010C Academic'!AM30+'2010C Academic'!AS30+'2010C Academic'!AY30+'2010C Academic'!BE30+'2010C Academic'!BK30+'2010C Academic'!BQ30+'2010C Academic'!BW30+'2010C Academic'!CC30+'2010C Academic'!CI30+'2010C Academic'!CO30+'2010C Academic'!CU30+'2010C Academic'!DA30+'2010C Academic'!DG30+'2010C Academic'!DM30+'2010C Academic'!DS30+'2010C Academic'!DY30+'2010C Academic'!EE30+'2010C Academic'!EK30+'2010C Academic'!EQ30+'2010C Academic'!EW30+'2010C Academic'!FC30+'2010C Academic'!FI30+'2010C Academic'!FO30</f>
        <v>0</v>
      </c>
      <c r="V30" s="29">
        <f>'2010C Academic'!J30+'2010C Academic'!P30+'2010C Academic'!V30+'2010C Academic'!AB30+'2010C Academic'!AH30+'2010C Academic'!AN30+'2010C Academic'!AT30+'2010C Academic'!AZ30+'2010C Academic'!BF30+'2010C Academic'!BL30+'2010C Academic'!BR30+'2010C Academic'!BX30+'2010C Academic'!CD30+'2010C Academic'!CJ30+'2010C Academic'!CP30+'2010C Academic'!CV30+'2010C Academic'!DB30+'2010C Academic'!DH30+'2010C Academic'!DN30+'2010C Academic'!DT30+'2010C Academic'!DZ30+'2010C Academic'!EF30+'2010C Academic'!EL30+'2010C Academic'!ER30+'2010C Academic'!EX30+'2010C Academic'!FD30+'2010C Academic'!FJ30+'2010C Academic'!FP30</f>
        <v>0</v>
      </c>
      <c r="W30" s="29">
        <f t="shared" si="6"/>
        <v>0</v>
      </c>
      <c r="X30" s="29">
        <f>'2010C Academic'!L30+'2010C Academic'!R30+'2010C Academic'!X30+'2010C Academic'!AD30+'2010C Academic'!AJ30+'2010C Academic'!AP30+'2010C Academic'!AV30+'2010C Academic'!BB30+'2010C Academic'!BH30+'2010C Academic'!BN30+'2010C Academic'!BT30+'2010C Academic'!BZ30+'2010C Academic'!CF30+'2010C Academic'!CL30+'2010C Academic'!CR30+'2010C Academic'!CX30+'2010C Academic'!DD30+'2010C Academic'!DJ30+'2010C Academic'!DP30+'2010C Academic'!DV30+'2010C Academic'!EB30+'2010C Academic'!EH30+'2010C Academic'!EN30+'2010C Academic'!ET30+'2010C Academic'!EZ30+'2010C Academic'!FF30+'2010C Academic'!FL30+'2010C Academic'!FR30</f>
        <v>0</v>
      </c>
      <c r="Y30" s="29">
        <f>'2010C Academic'!M30+'2010C Academic'!S30+'2010C Academic'!Y30+'2010C Academic'!AE30+'2010C Academic'!AK30+'2010C Academic'!AQ30+'2010C Academic'!AW30+'2010C Academic'!BC30+'2010C Academic'!BI30+'2010C Academic'!BO30+'2010C Academic'!BU30+'2010C Academic'!CA30+'2010C Academic'!CG30+'2010C Academic'!CM30+'2010C Academic'!CS30+'2010C Academic'!CY30+'2010C Academic'!DE30+'2010C Academic'!DK30+'2010C Academic'!DQ30+'2010C Academic'!DW30+'2010C Academic'!EC30+'2010C Academic'!EI30+'2010C Academic'!EO30+'2010C Academic'!EU30+'2010C Academic'!FA30+'2010C Academic'!FG30+'2010C Academic'!FM30+'2010C Academic'!FS30</f>
        <v>0</v>
      </c>
      <c r="Z30" s="29"/>
      <c r="AA30" s="14"/>
      <c r="AB30" s="21">
        <f t="shared" si="7"/>
        <v>0</v>
      </c>
      <c r="AC30" s="14">
        <f t="shared" si="8"/>
        <v>0</v>
      </c>
      <c r="AD30" s="14">
        <f t="shared" si="9"/>
        <v>0</v>
      </c>
      <c r="AE30" s="21">
        <f t="shared" si="10"/>
        <v>0</v>
      </c>
      <c r="AF30" s="29"/>
      <c r="AG30" s="29"/>
      <c r="AH30" s="21">
        <f t="shared" si="11"/>
        <v>0</v>
      </c>
      <c r="AI30" s="29">
        <f t="shared" si="12"/>
        <v>0</v>
      </c>
      <c r="AJ30" s="29">
        <f t="shared" si="13"/>
        <v>0</v>
      </c>
      <c r="AK30" s="29">
        <f t="shared" si="14"/>
        <v>0</v>
      </c>
      <c r="AM30" s="29"/>
      <c r="AN30" s="29">
        <f t="shared" si="15"/>
        <v>0</v>
      </c>
      <c r="AO30" s="14">
        <f t="shared" si="16"/>
        <v>0</v>
      </c>
      <c r="AP30" s="29">
        <f t="shared" si="17"/>
        <v>0</v>
      </c>
      <c r="AQ30" s="29">
        <f t="shared" si="18"/>
        <v>0</v>
      </c>
      <c r="AS30" s="29"/>
      <c r="AT30" s="29">
        <f t="shared" si="19"/>
        <v>0</v>
      </c>
      <c r="AU30" s="14">
        <f t="shared" si="20"/>
        <v>0</v>
      </c>
      <c r="AV30" s="29">
        <f t="shared" si="21"/>
        <v>0</v>
      </c>
      <c r="AW30" s="29">
        <f t="shared" si="22"/>
        <v>0</v>
      </c>
      <c r="AY30" s="39"/>
      <c r="AZ30" s="39">
        <f t="shared" si="23"/>
        <v>0</v>
      </c>
      <c r="BA30" s="3">
        <f t="shared" si="24"/>
        <v>0</v>
      </c>
      <c r="BB30" s="29">
        <f t="shared" si="25"/>
        <v>0</v>
      </c>
      <c r="BC30" s="29">
        <f t="shared" si="26"/>
        <v>0</v>
      </c>
      <c r="BD30" s="29"/>
      <c r="BE30" s="29"/>
      <c r="BF30" s="29">
        <f t="shared" si="27"/>
        <v>0</v>
      </c>
      <c r="BG30" s="14">
        <f t="shared" si="28"/>
        <v>0</v>
      </c>
      <c r="BH30" s="29">
        <f t="shared" si="29"/>
        <v>0</v>
      </c>
      <c r="BI30" s="29">
        <f t="shared" si="30"/>
        <v>0</v>
      </c>
      <c r="BJ30" s="29"/>
      <c r="BK30" s="29"/>
      <c r="BL30" s="29">
        <f t="shared" si="31"/>
        <v>0</v>
      </c>
      <c r="BM30" s="14">
        <f t="shared" si="32"/>
        <v>0</v>
      </c>
      <c r="BN30" s="29">
        <f t="shared" si="33"/>
        <v>0</v>
      </c>
      <c r="BO30" s="29">
        <f t="shared" si="34"/>
        <v>0</v>
      </c>
      <c r="BP30" s="29"/>
      <c r="BQ30" s="29"/>
      <c r="BR30" s="29">
        <f t="shared" si="35"/>
        <v>0</v>
      </c>
      <c r="BS30" s="14">
        <f t="shared" si="36"/>
        <v>0</v>
      </c>
      <c r="BT30" s="29">
        <f t="shared" si="37"/>
        <v>0</v>
      </c>
      <c r="BU30" s="29">
        <f t="shared" si="38"/>
        <v>0</v>
      </c>
      <c r="BV30" s="29"/>
      <c r="BW30" s="29"/>
      <c r="BX30" s="29">
        <f t="shared" si="39"/>
        <v>0</v>
      </c>
      <c r="BY30" s="14">
        <f t="shared" si="40"/>
        <v>0</v>
      </c>
      <c r="BZ30" s="29">
        <f t="shared" si="41"/>
        <v>0</v>
      </c>
      <c r="CA30" s="29">
        <f t="shared" si="42"/>
        <v>0</v>
      </c>
      <c r="CB30" s="29"/>
      <c r="CC30" s="29"/>
      <c r="CD30" s="29">
        <f t="shared" si="43"/>
        <v>0</v>
      </c>
      <c r="CE30" s="14">
        <f t="shared" si="44"/>
        <v>0</v>
      </c>
      <c r="CF30" s="29">
        <f t="shared" si="45"/>
        <v>0</v>
      </c>
      <c r="CG30" s="29">
        <f t="shared" si="46"/>
        <v>0</v>
      </c>
      <c r="CH30" s="29"/>
      <c r="CI30" s="29"/>
      <c r="CJ30" s="29">
        <f t="shared" si="47"/>
        <v>0</v>
      </c>
      <c r="CK30" s="14">
        <f t="shared" si="48"/>
        <v>0</v>
      </c>
      <c r="CL30" s="29">
        <f t="shared" si="49"/>
        <v>0</v>
      </c>
      <c r="CM30" s="29">
        <f t="shared" si="50"/>
        <v>0</v>
      </c>
      <c r="CN30" s="29"/>
      <c r="CO30" s="29"/>
      <c r="CP30" s="29">
        <f t="shared" si="51"/>
        <v>0</v>
      </c>
      <c r="CQ30" s="14">
        <f t="shared" si="52"/>
        <v>0</v>
      </c>
      <c r="CR30" s="29">
        <f t="shared" si="53"/>
        <v>0</v>
      </c>
      <c r="CS30" s="29">
        <f t="shared" si="54"/>
        <v>0</v>
      </c>
      <c r="CT30" s="29"/>
      <c r="CU30" s="29"/>
      <c r="CV30" s="29">
        <f t="shared" si="55"/>
        <v>0</v>
      </c>
      <c r="CW30" s="14">
        <f t="shared" si="56"/>
        <v>0</v>
      </c>
      <c r="CX30" s="29">
        <f t="shared" si="57"/>
        <v>0</v>
      </c>
      <c r="CY30" s="29">
        <f t="shared" si="58"/>
        <v>0</v>
      </c>
      <c r="CZ30" s="29"/>
      <c r="DA30" s="29"/>
      <c r="DB30" s="29">
        <f t="shared" si="59"/>
        <v>0</v>
      </c>
      <c r="DC30" s="14">
        <f t="shared" si="60"/>
        <v>0</v>
      </c>
      <c r="DD30" s="29">
        <f t="shared" si="61"/>
        <v>0</v>
      </c>
      <c r="DE30" s="29">
        <f t="shared" si="62"/>
        <v>0</v>
      </c>
      <c r="DF30" s="29"/>
      <c r="DG30" s="29"/>
      <c r="DH30" s="29">
        <f t="shared" si="63"/>
        <v>0</v>
      </c>
      <c r="DI30" s="14">
        <f t="shared" si="64"/>
        <v>0</v>
      </c>
      <c r="DJ30" s="29">
        <f t="shared" si="65"/>
        <v>0</v>
      </c>
      <c r="DK30" s="29">
        <f t="shared" si="66"/>
        <v>0</v>
      </c>
      <c r="DL30" s="29"/>
      <c r="DM30" s="29"/>
      <c r="DN30" s="29">
        <f t="shared" si="67"/>
        <v>0</v>
      </c>
      <c r="DO30" s="14">
        <f t="shared" si="68"/>
        <v>0</v>
      </c>
      <c r="DP30" s="29">
        <f t="shared" si="69"/>
        <v>0</v>
      </c>
      <c r="DQ30" s="29">
        <f t="shared" si="70"/>
        <v>0</v>
      </c>
      <c r="DR30" s="29"/>
      <c r="DS30" s="29"/>
      <c r="DT30" s="29">
        <f t="shared" si="71"/>
        <v>0</v>
      </c>
      <c r="DU30" s="14">
        <f t="shared" si="72"/>
        <v>0</v>
      </c>
      <c r="DV30" s="29">
        <f t="shared" si="73"/>
        <v>0</v>
      </c>
      <c r="DW30" s="29">
        <f t="shared" si="74"/>
        <v>0</v>
      </c>
      <c r="DX30" s="29"/>
      <c r="DY30" s="14"/>
      <c r="DZ30" s="14"/>
      <c r="EA30" s="14">
        <f t="shared" si="75"/>
        <v>0</v>
      </c>
      <c r="EB30" s="14"/>
    </row>
    <row r="31" spans="1:132" s="31" customFormat="1" ht="12">
      <c r="A31" s="30">
        <v>45383</v>
      </c>
      <c r="C31" s="21"/>
      <c r="D31" s="21"/>
      <c r="E31" s="15"/>
      <c r="F31" s="15"/>
      <c r="G31" s="15"/>
      <c r="H31" s="29"/>
      <c r="I31" s="21"/>
      <c r="J31" s="21"/>
      <c r="K31" s="15"/>
      <c r="L31" s="15"/>
      <c r="M31" s="15"/>
      <c r="N31" s="29"/>
      <c r="O31" s="21"/>
      <c r="P31" s="21"/>
      <c r="Q31" s="15"/>
      <c r="R31" s="15"/>
      <c r="S31" s="15"/>
      <c r="T31" s="29"/>
      <c r="U31" s="29">
        <f>'2010C Academic'!I31+'2010C Academic'!O31+'2010C Academic'!U31+'2010C Academic'!AA31+'2010C Academic'!AG31+'2010C Academic'!AM31+'2010C Academic'!AS31+'2010C Academic'!AY31+'2010C Academic'!BE31+'2010C Academic'!BK31+'2010C Academic'!BQ31+'2010C Academic'!BW31+'2010C Academic'!CC31+'2010C Academic'!CI31+'2010C Academic'!CO31+'2010C Academic'!CU31+'2010C Academic'!DA31+'2010C Academic'!DG31+'2010C Academic'!DM31+'2010C Academic'!DS31+'2010C Academic'!DY31+'2010C Academic'!EE31+'2010C Academic'!EK31+'2010C Academic'!EQ31+'2010C Academic'!EW31+'2010C Academic'!FC31+'2010C Academic'!FI31+'2010C Academic'!FO31</f>
        <v>0</v>
      </c>
      <c r="V31" s="29">
        <f>'2010C Academic'!J31+'2010C Academic'!P31+'2010C Academic'!V31+'2010C Academic'!AB31+'2010C Academic'!AH31+'2010C Academic'!AN31+'2010C Academic'!AT31+'2010C Academic'!AZ31+'2010C Academic'!BF31+'2010C Academic'!BL31+'2010C Academic'!BR31+'2010C Academic'!BX31+'2010C Academic'!CD31+'2010C Academic'!CJ31+'2010C Academic'!CP31+'2010C Academic'!CV31+'2010C Academic'!DB31+'2010C Academic'!DH31+'2010C Academic'!DN31+'2010C Academic'!DT31+'2010C Academic'!DZ31+'2010C Academic'!EF31+'2010C Academic'!EL31+'2010C Academic'!ER31+'2010C Academic'!EX31+'2010C Academic'!FD31+'2010C Academic'!FJ31+'2010C Academic'!FP31</f>
        <v>0</v>
      </c>
      <c r="W31" s="29">
        <f t="shared" si="6"/>
        <v>0</v>
      </c>
      <c r="X31" s="29">
        <f>'2010C Academic'!L31+'2010C Academic'!R31+'2010C Academic'!X31+'2010C Academic'!AD31+'2010C Academic'!AJ31+'2010C Academic'!AP31+'2010C Academic'!AV31+'2010C Academic'!BB31+'2010C Academic'!BH31+'2010C Academic'!BN31+'2010C Academic'!BT31+'2010C Academic'!BZ31+'2010C Academic'!CF31+'2010C Academic'!CL31+'2010C Academic'!CR31+'2010C Academic'!CX31+'2010C Academic'!DD31+'2010C Academic'!DJ31+'2010C Academic'!DP31+'2010C Academic'!DV31+'2010C Academic'!EB31+'2010C Academic'!EH31+'2010C Academic'!EN31+'2010C Academic'!ET31+'2010C Academic'!EZ31+'2010C Academic'!FF31+'2010C Academic'!FL31+'2010C Academic'!FR31</f>
        <v>0</v>
      </c>
      <c r="Y31" s="29">
        <f>'2010C Academic'!M31+'2010C Academic'!S31+'2010C Academic'!Y31+'2010C Academic'!AE31+'2010C Academic'!AK31+'2010C Academic'!AQ31+'2010C Academic'!AW31+'2010C Academic'!BC31+'2010C Academic'!BI31+'2010C Academic'!BO31+'2010C Academic'!BU31+'2010C Academic'!CA31+'2010C Academic'!CG31+'2010C Academic'!CM31+'2010C Academic'!CS31+'2010C Academic'!CY31+'2010C Academic'!DE31+'2010C Academic'!DK31+'2010C Academic'!DQ31+'2010C Academic'!DW31+'2010C Academic'!EC31+'2010C Academic'!EI31+'2010C Academic'!EO31+'2010C Academic'!EU31+'2010C Academic'!FA31+'2010C Academic'!FG31+'2010C Academic'!FM31+'2010C Academic'!FS31</f>
        <v>0</v>
      </c>
      <c r="Z31" s="29"/>
      <c r="AA31" s="14">
        <f>AG31+AM31+AS31+AY31+BE31+BK31+BQ31+BW31+CC31+CI31+CO31+CU31+DA31+DG31+DM31+DS31+DY31</f>
        <v>0</v>
      </c>
      <c r="AB31" s="21">
        <f t="shared" si="7"/>
        <v>0</v>
      </c>
      <c r="AC31" s="14">
        <f t="shared" si="8"/>
        <v>0</v>
      </c>
      <c r="AD31" s="14">
        <f t="shared" si="9"/>
        <v>0</v>
      </c>
      <c r="AE31" s="21">
        <f t="shared" si="10"/>
        <v>0</v>
      </c>
      <c r="AF31" s="29"/>
      <c r="AG31" s="29">
        <f t="shared" si="77"/>
        <v>0</v>
      </c>
      <c r="AH31" s="21">
        <f t="shared" si="11"/>
        <v>0</v>
      </c>
      <c r="AI31" s="29">
        <f t="shared" si="12"/>
        <v>0</v>
      </c>
      <c r="AJ31" s="29">
        <f t="shared" si="13"/>
        <v>0</v>
      </c>
      <c r="AK31" s="29">
        <f t="shared" si="14"/>
        <v>0</v>
      </c>
      <c r="AM31" s="29">
        <f t="shared" si="78"/>
        <v>0</v>
      </c>
      <c r="AN31" s="29">
        <f t="shared" si="15"/>
        <v>0</v>
      </c>
      <c r="AO31" s="14">
        <f t="shared" si="16"/>
        <v>0</v>
      </c>
      <c r="AP31" s="29">
        <f t="shared" si="17"/>
        <v>0</v>
      </c>
      <c r="AQ31" s="29">
        <f t="shared" si="18"/>
        <v>0</v>
      </c>
      <c r="AS31" s="29">
        <f t="shared" si="79"/>
        <v>0</v>
      </c>
      <c r="AT31" s="29">
        <f t="shared" si="19"/>
        <v>0</v>
      </c>
      <c r="AU31" s="14">
        <f t="shared" si="20"/>
        <v>0</v>
      </c>
      <c r="AV31" s="29">
        <f t="shared" si="21"/>
        <v>0</v>
      </c>
      <c r="AW31" s="29">
        <f t="shared" si="22"/>
        <v>0</v>
      </c>
      <c r="AY31" s="39">
        <f t="shared" si="80"/>
        <v>0</v>
      </c>
      <c r="AZ31" s="39">
        <f t="shared" si="23"/>
        <v>0</v>
      </c>
      <c r="BA31" s="3">
        <f t="shared" si="24"/>
        <v>0</v>
      </c>
      <c r="BB31" s="29">
        <f t="shared" si="25"/>
        <v>0</v>
      </c>
      <c r="BC31" s="29">
        <f t="shared" si="26"/>
        <v>0</v>
      </c>
      <c r="BD31" s="29"/>
      <c r="BE31" s="29">
        <f t="shared" si="81"/>
        <v>0</v>
      </c>
      <c r="BF31" s="29">
        <f t="shared" si="27"/>
        <v>0</v>
      </c>
      <c r="BG31" s="14">
        <f t="shared" si="28"/>
        <v>0</v>
      </c>
      <c r="BH31" s="29">
        <f t="shared" si="29"/>
        <v>0</v>
      </c>
      <c r="BI31" s="29">
        <f t="shared" si="30"/>
        <v>0</v>
      </c>
      <c r="BJ31" s="29"/>
      <c r="BK31" s="29">
        <f t="shared" si="82"/>
        <v>0</v>
      </c>
      <c r="BL31" s="29">
        <f t="shared" si="31"/>
        <v>0</v>
      </c>
      <c r="BM31" s="14">
        <f t="shared" si="32"/>
        <v>0</v>
      </c>
      <c r="BN31" s="29">
        <f t="shared" si="33"/>
        <v>0</v>
      </c>
      <c r="BO31" s="29">
        <f t="shared" si="34"/>
        <v>0</v>
      </c>
      <c r="BP31" s="29"/>
      <c r="BQ31" s="29">
        <f t="shared" si="83"/>
        <v>0</v>
      </c>
      <c r="BR31" s="29">
        <f t="shared" si="35"/>
        <v>0</v>
      </c>
      <c r="BS31" s="14">
        <f t="shared" si="36"/>
        <v>0</v>
      </c>
      <c r="BT31" s="29">
        <f t="shared" si="37"/>
        <v>0</v>
      </c>
      <c r="BU31" s="29">
        <f t="shared" si="38"/>
        <v>0</v>
      </c>
      <c r="BV31" s="29"/>
      <c r="BW31" s="29">
        <f t="shared" si="84"/>
        <v>0</v>
      </c>
      <c r="BX31" s="29">
        <f t="shared" si="39"/>
        <v>0</v>
      </c>
      <c r="BY31" s="14">
        <f t="shared" si="40"/>
        <v>0</v>
      </c>
      <c r="BZ31" s="29">
        <f t="shared" si="41"/>
        <v>0</v>
      </c>
      <c r="CA31" s="29">
        <f t="shared" si="42"/>
        <v>0</v>
      </c>
      <c r="CB31" s="29"/>
      <c r="CC31" s="29">
        <f t="shared" si="85"/>
        <v>0</v>
      </c>
      <c r="CD31" s="29">
        <f t="shared" si="43"/>
        <v>0</v>
      </c>
      <c r="CE31" s="14">
        <f t="shared" si="44"/>
        <v>0</v>
      </c>
      <c r="CF31" s="29">
        <f t="shared" si="45"/>
        <v>0</v>
      </c>
      <c r="CG31" s="29">
        <f t="shared" si="46"/>
        <v>0</v>
      </c>
      <c r="CH31" s="29"/>
      <c r="CI31" s="29">
        <f t="shared" si="86"/>
        <v>0</v>
      </c>
      <c r="CJ31" s="29">
        <f t="shared" si="47"/>
        <v>0</v>
      </c>
      <c r="CK31" s="14">
        <f t="shared" si="48"/>
        <v>0</v>
      </c>
      <c r="CL31" s="29">
        <f t="shared" si="49"/>
        <v>0</v>
      </c>
      <c r="CM31" s="29">
        <f t="shared" si="50"/>
        <v>0</v>
      </c>
      <c r="CN31" s="29"/>
      <c r="CO31" s="29">
        <f t="shared" si="87"/>
        <v>0</v>
      </c>
      <c r="CP31" s="29">
        <f t="shared" si="51"/>
        <v>0</v>
      </c>
      <c r="CQ31" s="14">
        <f t="shared" si="52"/>
        <v>0</v>
      </c>
      <c r="CR31" s="29">
        <f t="shared" si="53"/>
        <v>0</v>
      </c>
      <c r="CS31" s="29">
        <f t="shared" si="54"/>
        <v>0</v>
      </c>
      <c r="CT31" s="29"/>
      <c r="CU31" s="29">
        <f t="shared" si="88"/>
        <v>0</v>
      </c>
      <c r="CV31" s="29">
        <f t="shared" si="55"/>
        <v>0</v>
      </c>
      <c r="CW31" s="14">
        <f t="shared" si="56"/>
        <v>0</v>
      </c>
      <c r="CX31" s="29">
        <f t="shared" si="57"/>
        <v>0</v>
      </c>
      <c r="CY31" s="29">
        <f t="shared" si="58"/>
        <v>0</v>
      </c>
      <c r="CZ31" s="29"/>
      <c r="DA31" s="29">
        <f t="shared" si="89"/>
        <v>0</v>
      </c>
      <c r="DB31" s="29">
        <f t="shared" si="59"/>
        <v>0</v>
      </c>
      <c r="DC31" s="14">
        <f t="shared" si="60"/>
        <v>0</v>
      </c>
      <c r="DD31" s="29">
        <f t="shared" si="61"/>
        <v>0</v>
      </c>
      <c r="DE31" s="29">
        <f t="shared" si="62"/>
        <v>0</v>
      </c>
      <c r="DF31" s="29"/>
      <c r="DG31" s="29">
        <f t="shared" si="90"/>
        <v>0</v>
      </c>
      <c r="DH31" s="29">
        <f t="shared" si="63"/>
        <v>0</v>
      </c>
      <c r="DI31" s="14">
        <f t="shared" si="64"/>
        <v>0</v>
      </c>
      <c r="DJ31" s="29">
        <f t="shared" si="65"/>
        <v>0</v>
      </c>
      <c r="DK31" s="29">
        <f t="shared" si="66"/>
        <v>0</v>
      </c>
      <c r="DL31" s="29"/>
      <c r="DM31" s="29">
        <f t="shared" si="91"/>
        <v>0</v>
      </c>
      <c r="DN31" s="29">
        <f t="shared" si="67"/>
        <v>0</v>
      </c>
      <c r="DO31" s="14">
        <f t="shared" si="68"/>
        <v>0</v>
      </c>
      <c r="DP31" s="29">
        <f t="shared" si="69"/>
        <v>0</v>
      </c>
      <c r="DQ31" s="29">
        <f t="shared" si="70"/>
        <v>0</v>
      </c>
      <c r="DR31" s="29"/>
      <c r="DS31" s="29">
        <f t="shared" si="92"/>
        <v>0</v>
      </c>
      <c r="DT31" s="29">
        <f t="shared" si="71"/>
        <v>0</v>
      </c>
      <c r="DU31" s="14">
        <f t="shared" si="72"/>
        <v>0</v>
      </c>
      <c r="DV31" s="29">
        <f t="shared" si="73"/>
        <v>0</v>
      </c>
      <c r="DW31" s="29">
        <f t="shared" si="74"/>
        <v>0</v>
      </c>
      <c r="DX31" s="29"/>
      <c r="DY31" s="14"/>
      <c r="DZ31" s="14"/>
      <c r="EA31" s="14">
        <f t="shared" si="75"/>
        <v>0</v>
      </c>
      <c r="EB31" s="14"/>
    </row>
    <row r="32" spans="3:132" ht="12">
      <c r="C32" s="21"/>
      <c r="D32" s="21"/>
      <c r="E32" s="21"/>
      <c r="F32" s="21"/>
      <c r="G32" s="21"/>
      <c r="I32" s="21"/>
      <c r="J32" s="21"/>
      <c r="K32" s="21"/>
      <c r="L32" s="21"/>
      <c r="M32" s="21"/>
      <c r="O32" s="21"/>
      <c r="P32" s="21"/>
      <c r="Q32" s="21"/>
      <c r="R32" s="21"/>
      <c r="S32" s="21"/>
      <c r="V32" s="29"/>
      <c r="AE32" s="14"/>
      <c r="AK32" s="14"/>
      <c r="AM32" s="14"/>
      <c r="AN32" s="14"/>
      <c r="AQ32" s="14"/>
      <c r="AS32" s="14"/>
      <c r="AT32" s="14"/>
      <c r="AU32" s="14"/>
      <c r="AW32" s="14"/>
      <c r="AY32" s="3"/>
      <c r="AZ32" s="3"/>
      <c r="BA32" s="3"/>
      <c r="BC32" s="14"/>
      <c r="BD32" s="14"/>
      <c r="BE32" s="14"/>
      <c r="BF32" s="14"/>
      <c r="BG32" s="14"/>
      <c r="BH32"/>
      <c r="BI32" s="14"/>
      <c r="BJ32" s="14"/>
      <c r="BK32" s="14"/>
      <c r="BL32" s="14"/>
      <c r="BM32" s="14"/>
      <c r="BN32"/>
      <c r="BO32" s="14"/>
      <c r="BP32" s="14"/>
      <c r="BQ32" s="14"/>
      <c r="BR32" s="14"/>
      <c r="BS32" s="14"/>
      <c r="BT32"/>
      <c r="BU32" s="14"/>
      <c r="BV32" s="14"/>
      <c r="BW32" s="14"/>
      <c r="BX32" s="14"/>
      <c r="BY32" s="14"/>
      <c r="BZ32"/>
      <c r="CA32" s="14"/>
      <c r="CB32" s="14"/>
      <c r="CC32" s="14"/>
      <c r="CD32" s="14"/>
      <c r="CE32" s="14"/>
      <c r="CF32"/>
      <c r="CG32" s="14"/>
      <c r="CH32" s="14"/>
      <c r="CI32" s="14"/>
      <c r="CJ32" s="14"/>
      <c r="CK32" s="14"/>
      <c r="CL32"/>
      <c r="CM32" s="14"/>
      <c r="CN32" s="14"/>
      <c r="CO32" s="14"/>
      <c r="CP32" s="14"/>
      <c r="CQ32" s="14"/>
      <c r="CR32"/>
      <c r="CS32" s="14"/>
      <c r="CT32" s="14"/>
      <c r="CU32" s="14"/>
      <c r="CV32" s="14"/>
      <c r="CW32" s="14"/>
      <c r="CX32"/>
      <c r="CY32" s="14"/>
      <c r="CZ32" s="14"/>
      <c r="DA32" s="14"/>
      <c r="DB32" s="14"/>
      <c r="DC32" s="14"/>
      <c r="DD32"/>
      <c r="DE32" s="14"/>
      <c r="DF32" s="14"/>
      <c r="DG32" s="14"/>
      <c r="DH32" s="14"/>
      <c r="DI32" s="14"/>
      <c r="DJ32"/>
      <c r="DK32" s="14"/>
      <c r="DL32" s="14"/>
      <c r="DM32" s="14"/>
      <c r="DN32" s="14"/>
      <c r="DO32" s="14"/>
      <c r="DP32"/>
      <c r="DQ32" s="14"/>
      <c r="DR32" s="14"/>
      <c r="DS32" s="14"/>
      <c r="DT32" s="14"/>
      <c r="DU32" s="14"/>
      <c r="DV32"/>
      <c r="DW32" s="14"/>
      <c r="DX32" s="14"/>
      <c r="DY32" s="14"/>
      <c r="DZ32" s="14"/>
      <c r="EA32" s="14"/>
      <c r="EB32" s="14"/>
    </row>
    <row r="33" spans="1:132" ht="12.75" thickBot="1">
      <c r="A33" s="12" t="s">
        <v>0</v>
      </c>
      <c r="C33" s="28">
        <f>SUM(C8:C32)</f>
        <v>16960000</v>
      </c>
      <c r="D33" s="28">
        <f>SUM(D8:D32)</f>
        <v>4499300</v>
      </c>
      <c r="E33" s="28">
        <f>SUM(E8:E32)</f>
        <v>21459300</v>
      </c>
      <c r="F33" s="28">
        <f>SUM(F8:F32)</f>
        <v>1605191</v>
      </c>
      <c r="G33" s="28">
        <f>SUM(G8:G32)</f>
        <v>2594794</v>
      </c>
      <c r="I33" s="28">
        <f>SUM(I8:I32)</f>
        <v>455000</v>
      </c>
      <c r="J33" s="28">
        <f>SUM(J8:J32)</f>
        <v>117412</v>
      </c>
      <c r="K33" s="28">
        <f>SUM(K8:K32)</f>
        <v>572412</v>
      </c>
      <c r="L33" s="28">
        <f>SUM(L8:L32)</f>
        <v>48155</v>
      </c>
      <c r="M33" s="28">
        <f>SUM(M8:M32)</f>
        <v>-14855</v>
      </c>
      <c r="O33" s="28">
        <f>SUM(O8:O32)</f>
        <v>16505000</v>
      </c>
      <c r="P33" s="28">
        <f>SUM(P8:P32)</f>
        <v>4381888</v>
      </c>
      <c r="Q33" s="28">
        <f>SUM(Q8:Q32)</f>
        <v>20886888</v>
      </c>
      <c r="R33" s="28">
        <f>SUM(R8:R32)</f>
        <v>1557036</v>
      </c>
      <c r="S33" s="28">
        <f>SUM(S8:S32)</f>
        <v>2609649</v>
      </c>
      <c r="U33" s="28">
        <f>SUM(U8:U32)</f>
        <v>11220118.805999998</v>
      </c>
      <c r="V33" s="28">
        <f>SUM(V8:V32)</f>
        <v>2978812.7206655997</v>
      </c>
      <c r="W33" s="28">
        <f>SUM(W8:W32)</f>
        <v>14198931.5266656</v>
      </c>
      <c r="X33" s="28">
        <f>SUM(X8:X32)</f>
        <v>1058475.7130991993</v>
      </c>
      <c r="Y33" s="28">
        <f>SUM(Y8:Y32)</f>
        <v>1774044.0831828008</v>
      </c>
      <c r="AA33" s="28">
        <f>SUM(AA8:AA32)</f>
        <v>5284881.193999999</v>
      </c>
      <c r="AB33" s="28">
        <f>SUM(AB8:AB32)</f>
        <v>1403075.2793343994</v>
      </c>
      <c r="AC33" s="28">
        <f>SUM(AC8:AC32)</f>
        <v>6687956.4733344</v>
      </c>
      <c r="AD33" s="28">
        <f>SUM(AD8:AD32)</f>
        <v>498561.05875680014</v>
      </c>
      <c r="AE33" s="28">
        <f>SUM(AE8:AE32)</f>
        <v>835606.4782212003</v>
      </c>
      <c r="AG33" s="28">
        <f>SUM(AG8:AG32)</f>
        <v>47615.2745</v>
      </c>
      <c r="AH33" s="28">
        <f>SUM(AH8:AH32)</f>
        <v>12641.308691200004</v>
      </c>
      <c r="AI33" s="28">
        <f>SUM(AI8:AI32)</f>
        <v>60256.58319120001</v>
      </c>
      <c r="AJ33" s="28">
        <f>SUM(AJ8:AJ32)</f>
        <v>4491.893156400001</v>
      </c>
      <c r="AK33" s="28">
        <f>SUM(AK8:AK32)</f>
        <v>7528.576400100001</v>
      </c>
      <c r="AM33" s="28">
        <f>SUM(AM8:AM32)</f>
        <v>200553.9055</v>
      </c>
      <c r="AN33" s="28">
        <f>SUM(AN8:AN32)</f>
        <v>53244.7592768</v>
      </c>
      <c r="AO33" s="28">
        <f>SUM(AO8:AO32)</f>
        <v>253798.6647768</v>
      </c>
      <c r="AP33" s="28">
        <f>SUM(AP8:AP32)</f>
        <v>18919.70013959999</v>
      </c>
      <c r="AQ33" s="28">
        <f>SUM(AQ8:AQ32)</f>
        <v>31710.10596390001</v>
      </c>
      <c r="AS33" s="28">
        <f>SUM(AS8:AS32)</f>
        <v>85434.83150000001</v>
      </c>
      <c r="AT33" s="28">
        <f>SUM(AT8:AT32)</f>
        <v>22681.9668544</v>
      </c>
      <c r="AU33" s="28">
        <f>SUM(AU8:AU32)</f>
        <v>108116.79835440002</v>
      </c>
      <c r="AV33" s="28">
        <f>SUM(AV8:AV32)</f>
        <v>8059.685446800002</v>
      </c>
      <c r="AW33" s="28">
        <f>SUM(AW8:AW32)</f>
        <v>13508.326118699993</v>
      </c>
      <c r="AY33" s="28">
        <f>SUM(AY8:AY32)</f>
        <v>27381.795</v>
      </c>
      <c r="AZ33" s="28">
        <f>SUM(AZ8:AZ32)</f>
        <v>7269.552191999999</v>
      </c>
      <c r="BA33" s="28">
        <f>SUM(BA8:BA32)</f>
        <v>34651.347192</v>
      </c>
      <c r="BB33" s="28">
        <f>SUM(BB8:BB32)</f>
        <v>2583.122724</v>
      </c>
      <c r="BC33" s="28">
        <f>SUM(BC8:BC32)</f>
        <v>4329.4076909999985</v>
      </c>
      <c r="BD33" s="14"/>
      <c r="BE33" s="28">
        <f>SUM(BE8:BE32)</f>
        <v>8448.9095</v>
      </c>
      <c r="BF33" s="28">
        <f>SUM(BF8:BF32)</f>
        <v>2243.0884671999993</v>
      </c>
      <c r="BG33" s="28">
        <f>SUM(BG8:BG32)</f>
        <v>10691.997967199999</v>
      </c>
      <c r="BH33" s="28">
        <f>SUM(BH8:BH32)</f>
        <v>797.0467283999999</v>
      </c>
      <c r="BI33" s="28">
        <f>SUM(BI8:BI32)</f>
        <v>1335.8793231</v>
      </c>
      <c r="BJ33" s="14"/>
      <c r="BK33" s="28">
        <f>SUM(BK8:BK32)</f>
        <v>180683.536</v>
      </c>
      <c r="BL33" s="28">
        <f>SUM(BL8:BL32)</f>
        <v>47969.404313600004</v>
      </c>
      <c r="BM33" s="28">
        <f>SUM(BM8:BM32)</f>
        <v>228652.9403136</v>
      </c>
      <c r="BN33" s="28">
        <f>SUM(BN8:BN32)</f>
        <v>17045.1844992</v>
      </c>
      <c r="BO33" s="28">
        <f>SUM(BO8:BO32)</f>
        <v>28568.349532799988</v>
      </c>
      <c r="BP33" s="14"/>
      <c r="BQ33" s="28">
        <f>SUM(BQ8:BQ32)</f>
        <v>3154.1054999999997</v>
      </c>
      <c r="BR33" s="28">
        <f>SUM(BR8:BR32)</f>
        <v>837.3787968000001</v>
      </c>
      <c r="BS33" s="28">
        <f>SUM(BS8:BS32)</f>
        <v>3991.4842967999994</v>
      </c>
      <c r="BT33" s="28">
        <f>SUM(BT8:BT32)</f>
        <v>297.54957960000013</v>
      </c>
      <c r="BU33" s="28">
        <f>SUM(BU8:BU32)</f>
        <v>498.7039238999998</v>
      </c>
      <c r="BV33" s="14"/>
      <c r="BW33" s="28">
        <f>SUM(BW8:BW32)</f>
        <v>700871.6209999999</v>
      </c>
      <c r="BX33" s="28">
        <f>SUM(BX8:BX32)</f>
        <v>186073.36840960005</v>
      </c>
      <c r="BY33" s="28">
        <f>SUM(BY8:BY32)</f>
        <v>886944.9894095998</v>
      </c>
      <c r="BZ33" s="28">
        <f>SUM(BZ8:BZ32)</f>
        <v>66118.2881112</v>
      </c>
      <c r="CA33" s="28">
        <f>SUM(CA8:CA32)</f>
        <v>110816.65706579995</v>
      </c>
      <c r="CB33" s="14"/>
      <c r="CC33" s="28">
        <f>SUM(CC8:CC32)</f>
        <v>24909.346</v>
      </c>
      <c r="CD33" s="28">
        <f>SUM(CD8:CD32)</f>
        <v>6613.145369599999</v>
      </c>
      <c r="CE33" s="28">
        <f>SUM(CE8:CE32)</f>
        <v>31522.4913696</v>
      </c>
      <c r="CF33" s="28">
        <f>SUM(CF8:CF32)</f>
        <v>2349.8787312000004</v>
      </c>
      <c r="CG33" s="28">
        <f>SUM(CG8:CG32)</f>
        <v>3938.4822707999997</v>
      </c>
      <c r="CH33" s="14"/>
      <c r="CI33" s="28">
        <f>SUM(CI8:CI32)</f>
        <v>744152.6825</v>
      </c>
      <c r="CJ33" s="28">
        <f>SUM(CJ8:CJ32)</f>
        <v>197563.99331200006</v>
      </c>
      <c r="CK33" s="28">
        <f>SUM(CK8:CK32)</f>
        <v>941716.675812</v>
      </c>
      <c r="CL33" s="28">
        <f>SUM(CL8:CL32)</f>
        <v>70201.30361400002</v>
      </c>
      <c r="CM33" s="28">
        <f>SUM(CM8:CM32)</f>
        <v>117659.93963849999</v>
      </c>
      <c r="CN33" s="14"/>
      <c r="CO33" s="28">
        <f>SUM(CO8:CO32)</f>
        <v>222403.2245</v>
      </c>
      <c r="CP33" s="28">
        <f>SUM(CP8:CP32)</f>
        <v>59045.50261120001</v>
      </c>
      <c r="CQ33" s="28">
        <f>SUM(CQ8:CQ32)</f>
        <v>281448.72711120005</v>
      </c>
      <c r="CR33" s="28">
        <f>SUM(CR8:CR32)</f>
        <v>20980.904396400005</v>
      </c>
      <c r="CS33" s="28">
        <f>SUM(CS8:CS32)</f>
        <v>35164.75931010001</v>
      </c>
      <c r="CT33" s="14"/>
      <c r="CU33" s="28">
        <f>SUM(CU8:CU32)</f>
        <v>19720.174</v>
      </c>
      <c r="CV33" s="28">
        <f>SUM(CV8:CV32)</f>
        <v>5235.479782399999</v>
      </c>
      <c r="CW33" s="28">
        <f>SUM(CW8:CW32)</f>
        <v>24955.653782399997</v>
      </c>
      <c r="CX33" s="28">
        <f>SUM(CX8:CX32)</f>
        <v>1860.3466128000002</v>
      </c>
      <c r="CY33" s="28">
        <f>SUM(CY8:CY32)</f>
        <v>3118.0086251999983</v>
      </c>
      <c r="CZ33" s="14"/>
      <c r="DA33" s="28">
        <f>SUM(DA8:DA32)</f>
        <v>6103.549</v>
      </c>
      <c r="DB33" s="28">
        <f>SUM(DB8:DB32)</f>
        <v>1620.4221824000006</v>
      </c>
      <c r="DC33" s="28">
        <f>SUM(DC8:DC32)</f>
        <v>7723.971182399999</v>
      </c>
      <c r="DD33" s="28">
        <f>SUM(DD8:DD32)</f>
        <v>575.7919128000001</v>
      </c>
      <c r="DE33" s="28">
        <f>SUM(DE8:DE32)</f>
        <v>965.0482002</v>
      </c>
      <c r="DF33" s="14"/>
      <c r="DG33" s="28">
        <f>SUM(DG8:DG32)</f>
        <v>22169.516000000003</v>
      </c>
      <c r="DH33" s="28">
        <f>SUM(DH8:DH32)</f>
        <v>5885.7519616</v>
      </c>
      <c r="DI33" s="28">
        <f>SUM(DI8:DI32)</f>
        <v>28055.2679616</v>
      </c>
      <c r="DJ33" s="28">
        <f>SUM(DJ8:DJ32)</f>
        <v>2091.4107552000005</v>
      </c>
      <c r="DK33" s="28">
        <f>SUM(DK8:DK32)</f>
        <v>3505.280536799998</v>
      </c>
      <c r="DL33" s="14"/>
      <c r="DM33" s="28">
        <f>SUM(DM8:DM32)</f>
        <v>42998.825999999994</v>
      </c>
      <c r="DN33" s="28">
        <f>SUM(DN8:DN32)</f>
        <v>11415.694617600002</v>
      </c>
      <c r="DO33" s="28">
        <f>SUM(DO8:DO32)</f>
        <v>54414.5206176</v>
      </c>
      <c r="DP33" s="28">
        <f>SUM(DP8:DP32)</f>
        <v>4056.3901872000006</v>
      </c>
      <c r="DQ33" s="28">
        <f>SUM(DQ8:DQ32)</f>
        <v>6798.6575748</v>
      </c>
      <c r="DR33" s="14"/>
      <c r="DS33" s="28">
        <f>SUM(DS8:DS32)</f>
        <v>2948279.8974999995</v>
      </c>
      <c r="DT33" s="28">
        <f>SUM(DT8:DT32)</f>
        <v>782734.4624960001</v>
      </c>
      <c r="DU33" s="28">
        <f>SUM(DU8:DU32)</f>
        <v>3731014.3599960003</v>
      </c>
      <c r="DV33" s="28">
        <f>SUM(DV8:DV32)</f>
        <v>278132.5621619999</v>
      </c>
      <c r="DW33" s="28">
        <f>SUM(DW8:DW32)</f>
        <v>466160.29604550014</v>
      </c>
      <c r="DX33" s="14"/>
      <c r="DY33" s="28">
        <f>SUM(DY8:DY32)</f>
        <v>0</v>
      </c>
      <c r="DZ33" s="28">
        <f>SUM(DZ8:DZ32)</f>
        <v>0</v>
      </c>
      <c r="EA33" s="28">
        <f>SUM(EA8:EA32)</f>
        <v>0</v>
      </c>
      <c r="EB33" s="21"/>
    </row>
    <row r="34" spans="45:55" ht="12.75" thickTop="1">
      <c r="AS34" s="14"/>
      <c r="AT34" s="14"/>
      <c r="AU34" s="14"/>
      <c r="AV34" s="14"/>
      <c r="AW34" s="14"/>
      <c r="AY34" s="3"/>
      <c r="AZ34" s="3"/>
      <c r="BA34" s="3"/>
      <c r="BB34" s="3"/>
      <c r="BC34" s="3"/>
    </row>
    <row r="35" spans="28:55" ht="12">
      <c r="AB35" s="14"/>
      <c r="AS35" s="14"/>
      <c r="AT35" s="14"/>
      <c r="AU35" s="14"/>
      <c r="AV35" s="14"/>
      <c r="AW35" s="14"/>
      <c r="AY35" s="3"/>
      <c r="AZ35" s="3"/>
      <c r="BA35" s="3"/>
      <c r="BB35" s="3"/>
      <c r="BC35" s="3"/>
    </row>
    <row r="36" spans="45:55" ht="12">
      <c r="AS36" s="14"/>
      <c r="AT36" s="14"/>
      <c r="AU36" s="14"/>
      <c r="AV36" s="14"/>
      <c r="AW36" s="14"/>
      <c r="AY36" s="3"/>
      <c r="AZ36" s="3"/>
      <c r="BA36" s="3"/>
      <c r="BB36" s="3"/>
      <c r="BC36" s="3"/>
    </row>
    <row r="37" spans="45:55" ht="12">
      <c r="AS37" s="14"/>
      <c r="AT37" s="14"/>
      <c r="AU37" s="14"/>
      <c r="AV37" s="14"/>
      <c r="AW37" s="14"/>
      <c r="AY37" s="3"/>
      <c r="AZ37" s="3"/>
      <c r="BA37" s="3"/>
      <c r="BB37" s="3"/>
      <c r="BC37" s="3"/>
    </row>
    <row r="38" spans="45:55" ht="12">
      <c r="AS38" s="14"/>
      <c r="AT38" s="14"/>
      <c r="AU38" s="14"/>
      <c r="AV38" s="14"/>
      <c r="AW38" s="14"/>
      <c r="AY38" s="3"/>
      <c r="AZ38" s="3"/>
      <c r="BA38" s="3"/>
      <c r="BB38" s="3"/>
      <c r="BC38" s="3"/>
    </row>
    <row r="39" spans="45:55" ht="12">
      <c r="AS39" s="14"/>
      <c r="AT39" s="14"/>
      <c r="AU39" s="14"/>
      <c r="AV39" s="14"/>
      <c r="AW39" s="14"/>
      <c r="AY39" s="3"/>
      <c r="AZ39" s="3"/>
      <c r="BA39" s="3"/>
      <c r="BB39" s="3"/>
      <c r="BC39" s="3"/>
    </row>
    <row r="40" spans="45:55" ht="12">
      <c r="AS40" s="14"/>
      <c r="AT40" s="14"/>
      <c r="AU40" s="14"/>
      <c r="AV40" s="14"/>
      <c r="AW40" s="14"/>
      <c r="AY40" s="3"/>
      <c r="AZ40" s="3"/>
      <c r="BA40" s="3"/>
      <c r="BB40" s="3"/>
      <c r="BC40" s="3"/>
    </row>
    <row r="41" spans="45:55" ht="12">
      <c r="AS41" s="14"/>
      <c r="AT41" s="14"/>
      <c r="AU41" s="14"/>
      <c r="AV41" s="14"/>
      <c r="AW41" s="14"/>
      <c r="AY41" s="3"/>
      <c r="AZ41" s="3"/>
      <c r="BA41" s="3"/>
      <c r="BB41" s="3"/>
      <c r="BC41" s="3"/>
    </row>
    <row r="42" spans="45:55" ht="12">
      <c r="AS42" s="14"/>
      <c r="AT42" s="14"/>
      <c r="AU42" s="14"/>
      <c r="AV42" s="14"/>
      <c r="AW42" s="14"/>
      <c r="AY42" s="3"/>
      <c r="AZ42" s="3"/>
      <c r="BA42" s="3"/>
      <c r="BB42" s="3"/>
      <c r="BC42" s="3"/>
    </row>
    <row r="43" spans="45:55" ht="12">
      <c r="AS43" s="14"/>
      <c r="AT43" s="14"/>
      <c r="AU43" s="14"/>
      <c r="AV43" s="14"/>
      <c r="AW43" s="14"/>
      <c r="AY43" s="3"/>
      <c r="AZ43" s="3"/>
      <c r="BA43" s="3"/>
      <c r="BB43" s="3"/>
      <c r="BC43" s="3"/>
    </row>
    <row r="44" spans="45:55" ht="12">
      <c r="AS44" s="14"/>
      <c r="AT44" s="14"/>
      <c r="AU44" s="14"/>
      <c r="AV44" s="14"/>
      <c r="AW44" s="14"/>
      <c r="AY44" s="3"/>
      <c r="AZ44" s="3"/>
      <c r="BA44" s="3"/>
      <c r="BB44" s="3"/>
      <c r="BC44" s="3"/>
    </row>
    <row r="45" spans="45:55" ht="12">
      <c r="AS45" s="14"/>
      <c r="AT45" s="14"/>
      <c r="AU45" s="14"/>
      <c r="AV45" s="14"/>
      <c r="AW45" s="14"/>
      <c r="AY45" s="3"/>
      <c r="AZ45" s="3"/>
      <c r="BA45" s="3"/>
      <c r="BB45" s="3"/>
      <c r="BC45" s="3"/>
    </row>
    <row r="46" spans="45:55" ht="12">
      <c r="AS46" s="14"/>
      <c r="AT46" s="14"/>
      <c r="AU46" s="14"/>
      <c r="AV46" s="14"/>
      <c r="AW46" s="14"/>
      <c r="AY46" s="3"/>
      <c r="AZ46" s="3"/>
      <c r="BA46" s="3"/>
      <c r="BB46" s="3"/>
      <c r="BC46" s="3"/>
    </row>
    <row r="47" spans="1:132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F47"/>
      <c r="AS47" s="14"/>
      <c r="AT47" s="14"/>
      <c r="AU47" s="14"/>
      <c r="AV47" s="14"/>
      <c r="AW47" s="14"/>
      <c r="AY47" s="3"/>
      <c r="AZ47" s="3"/>
      <c r="BA47" s="3"/>
      <c r="BB47" s="3"/>
      <c r="BC47" s="3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F48"/>
      <c r="AS48" s="14"/>
      <c r="AT48" s="14"/>
      <c r="AU48" s="14"/>
      <c r="AV48" s="14"/>
      <c r="AW48" s="14"/>
      <c r="AY48" s="3"/>
      <c r="AZ48" s="3"/>
      <c r="BA48" s="3"/>
      <c r="BB48" s="3"/>
      <c r="BC48" s="3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F49"/>
      <c r="AS49" s="14"/>
      <c r="AT49" s="14"/>
      <c r="AU49" s="14"/>
      <c r="AV49" s="14"/>
      <c r="AW49" s="14"/>
      <c r="AY49" s="3"/>
      <c r="AZ49" s="3"/>
      <c r="BA49" s="3"/>
      <c r="BB49" s="3"/>
      <c r="BC49" s="3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F50"/>
      <c r="AS50" s="14"/>
      <c r="AT50" s="14"/>
      <c r="AU50" s="14"/>
      <c r="AV50" s="14"/>
      <c r="AW50" s="14"/>
      <c r="AY50" s="3"/>
      <c r="AZ50" s="3"/>
      <c r="BA50" s="3"/>
      <c r="BB50" s="3"/>
      <c r="BC50" s="3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</row>
    <row r="51" spans="1:132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F51"/>
      <c r="AS51" s="14"/>
      <c r="AT51" s="14"/>
      <c r="AU51" s="14"/>
      <c r="AV51" s="14"/>
      <c r="AW51" s="14"/>
      <c r="AY51" s="3"/>
      <c r="AZ51" s="3"/>
      <c r="BA51" s="3"/>
      <c r="BB51" s="3"/>
      <c r="BC51" s="3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</row>
    <row r="52" spans="1:132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F52"/>
      <c r="AS52" s="14"/>
      <c r="AT52" s="14"/>
      <c r="AU52" s="14"/>
      <c r="AV52" s="14"/>
      <c r="AW52" s="14"/>
      <c r="AY52" s="3"/>
      <c r="AZ52" s="3"/>
      <c r="BA52" s="3"/>
      <c r="BB52" s="3"/>
      <c r="BC52" s="3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</row>
    <row r="53" spans="1:132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F53"/>
      <c r="AS53" s="14"/>
      <c r="AT53" s="14"/>
      <c r="AU53" s="14"/>
      <c r="AV53" s="14"/>
      <c r="AW53" s="14"/>
      <c r="AY53" s="3"/>
      <c r="AZ53" s="3"/>
      <c r="BA53" s="3"/>
      <c r="BB53" s="3"/>
      <c r="BC53" s="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  <row r="54" spans="1:132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F54"/>
      <c r="AS54" s="14"/>
      <c r="AT54" s="14"/>
      <c r="AU54" s="14"/>
      <c r="AV54" s="14"/>
      <c r="AW54" s="14"/>
      <c r="AY54" s="3"/>
      <c r="AZ54" s="3"/>
      <c r="BA54" s="3"/>
      <c r="BB54" s="3"/>
      <c r="BC54" s="3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</row>
    <row r="55" spans="1:132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F55"/>
      <c r="AS55" s="14"/>
      <c r="AT55" s="14"/>
      <c r="AU55" s="14"/>
      <c r="AV55" s="14"/>
      <c r="AW55" s="14"/>
      <c r="AY55" s="3"/>
      <c r="AZ55" s="3"/>
      <c r="BA55" s="3"/>
      <c r="BB55" s="3"/>
      <c r="BC55" s="3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</row>
    <row r="56" spans="1:132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F56"/>
      <c r="AS56" s="14"/>
      <c r="AT56" s="14"/>
      <c r="AU56" s="14"/>
      <c r="AV56" s="14"/>
      <c r="AW56" s="14"/>
      <c r="AY56" s="3"/>
      <c r="AZ56" s="3"/>
      <c r="BA56" s="3"/>
      <c r="BB56" s="3"/>
      <c r="BC56" s="3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</row>
    <row r="57" spans="1:132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F57"/>
      <c r="AS57" s="14"/>
      <c r="AT57" s="14"/>
      <c r="AU57" s="14"/>
      <c r="AV57" s="14"/>
      <c r="AW57" s="14"/>
      <c r="AY57" s="3"/>
      <c r="AZ57" s="3"/>
      <c r="BA57" s="3"/>
      <c r="BB57" s="3"/>
      <c r="BC57" s="3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</row>
    <row r="58" spans="1:132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F58"/>
      <c r="AS58" s="14"/>
      <c r="AT58" s="14"/>
      <c r="AU58" s="14"/>
      <c r="AV58" s="14"/>
      <c r="AW58" s="14"/>
      <c r="AY58" s="3"/>
      <c r="AZ58" s="3"/>
      <c r="BA58" s="3"/>
      <c r="BB58" s="3"/>
      <c r="BC58" s="3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</row>
    <row r="59" spans="1:132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F59"/>
      <c r="AS59" s="14"/>
      <c r="AT59" s="14"/>
      <c r="AU59" s="14"/>
      <c r="AV59" s="14"/>
      <c r="AW59" s="14"/>
      <c r="AY59" s="3"/>
      <c r="AZ59" s="3"/>
      <c r="BA59" s="3"/>
      <c r="BB59" s="3"/>
      <c r="BC59" s="3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</row>
    <row r="60" spans="1:132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F60"/>
      <c r="AS60" s="14"/>
      <c r="AT60" s="14"/>
      <c r="AU60" s="14"/>
      <c r="AV60" s="14"/>
      <c r="AW60" s="14"/>
      <c r="AY60" s="3"/>
      <c r="AZ60" s="3"/>
      <c r="BA60" s="3"/>
      <c r="BB60" s="3"/>
      <c r="BC60" s="3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</row>
    <row r="61" spans="1:132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F61"/>
      <c r="AS61" s="14"/>
      <c r="AT61" s="14"/>
      <c r="AU61" s="14"/>
      <c r="AV61" s="14"/>
      <c r="AW61" s="14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</row>
    <row r="62" spans="1:132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F62"/>
      <c r="AS62" s="14"/>
      <c r="AT62" s="14"/>
      <c r="AU62" s="14"/>
      <c r="AV62" s="14"/>
      <c r="AW62" s="14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</row>
    <row r="63" spans="1:132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F63"/>
      <c r="AS63" s="14"/>
      <c r="AT63" s="14"/>
      <c r="AU63" s="14"/>
      <c r="AV63" s="14"/>
      <c r="AW63" s="14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</row>
    <row r="64" spans="1:132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F64"/>
      <c r="AS64" s="14"/>
      <c r="AT64" s="14"/>
      <c r="AU64" s="14"/>
      <c r="AV64" s="14"/>
      <c r="AW64" s="1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</row>
    <row r="65" spans="1:132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F65"/>
      <c r="AS65" s="14"/>
      <c r="AT65" s="14"/>
      <c r="AU65" s="14"/>
      <c r="AV65" s="14"/>
      <c r="AW65" s="14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</row>
    <row r="66" spans="1:132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F66"/>
      <c r="AS66" s="14"/>
      <c r="AT66" s="14"/>
      <c r="AU66" s="14"/>
      <c r="AV66" s="14"/>
      <c r="AW66" s="14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</row>
    <row r="67" spans="1:132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F67"/>
      <c r="AS67" s="14"/>
      <c r="AT67" s="14"/>
      <c r="AU67" s="14"/>
      <c r="AV67" s="14"/>
      <c r="AW67" s="14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</row>
    <row r="68" spans="1:132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F68"/>
      <c r="AS68" s="14"/>
      <c r="AT68" s="14"/>
      <c r="AU68" s="14"/>
      <c r="AV68" s="14"/>
      <c r="AW68" s="14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</row>
    <row r="69" spans="1:132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F69"/>
      <c r="AS69" s="14"/>
      <c r="AT69" s="14"/>
      <c r="AU69" s="14"/>
      <c r="AV69" s="14"/>
      <c r="AW69" s="14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</row>
    <row r="70" spans="1:132" ht="12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F70"/>
      <c r="AS70" s="14"/>
      <c r="AT70" s="14"/>
      <c r="AU70" s="14"/>
      <c r="AV70" s="14"/>
      <c r="AW70" s="14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</row>
    <row r="71" spans="1:132" ht="12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F71"/>
      <c r="AS71" s="14"/>
      <c r="AT71" s="14"/>
      <c r="AU71" s="14"/>
      <c r="AV71" s="14"/>
      <c r="AW71" s="14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</row>
    <row r="72" spans="1:132" ht="12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F72"/>
      <c r="AS72" s="14"/>
      <c r="AT72" s="14"/>
      <c r="AU72" s="14"/>
      <c r="AV72" s="14"/>
      <c r="AW72" s="14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</row>
    <row r="73" spans="1:132" ht="12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F73"/>
      <c r="AS73" s="14"/>
      <c r="AT73" s="14"/>
      <c r="AU73" s="14"/>
      <c r="AV73" s="14"/>
      <c r="AW73" s="14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</row>
  </sheetData>
  <sheetProtection/>
  <printOptions/>
  <pageMargins left="0.7" right="0.7" top="0.75" bottom="0.75" header="0.3" footer="0.3"/>
  <pageSetup horizontalDpi="600" verticalDpi="600" orientation="landscape" scale="72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T73"/>
  <sheetViews>
    <sheetView zoomScale="150" zoomScaleNormal="150" workbookViewId="0" topLeftCell="A1">
      <pane xSplit="2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4" sqref="I14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8515625" style="14" customWidth="1"/>
    <col min="8" max="8" width="3.7109375" style="14" customWidth="1"/>
    <col min="9" max="12" width="13.7109375" style="14" customWidth="1"/>
    <col min="13" max="13" width="17.00390625" style="14" customWidth="1"/>
    <col min="14" max="14" width="3.7109375" style="14" customWidth="1"/>
    <col min="15" max="19" width="13.71093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851562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  <col min="135" max="139" width="13.7109375" style="14" customWidth="1"/>
    <col min="140" max="140" width="3.7109375" style="14" customWidth="1"/>
    <col min="141" max="145" width="13.7109375" style="14" customWidth="1"/>
    <col min="146" max="146" width="3.7109375" style="14" customWidth="1"/>
    <col min="147" max="151" width="13.7109375" style="14" customWidth="1"/>
    <col min="152" max="152" width="3.7109375" style="14" customWidth="1"/>
    <col min="153" max="157" width="13.7109375" style="14" customWidth="1"/>
    <col min="158" max="158" width="3.7109375" style="14" customWidth="1"/>
    <col min="159" max="163" width="13.7109375" style="14" customWidth="1"/>
    <col min="164" max="164" width="3.7109375" style="14" customWidth="1"/>
    <col min="165" max="169" width="13.7109375" style="14" customWidth="1"/>
    <col min="170" max="170" width="3.7109375" style="14" customWidth="1"/>
    <col min="171" max="175" width="13.7109375" style="14" customWidth="1"/>
    <col min="176" max="176" width="3.7109375" style="14" customWidth="1"/>
  </cols>
  <sheetData>
    <row r="1" spans="1:176" ht="12">
      <c r="A1" s="23"/>
      <c r="B1" s="11"/>
      <c r="H1" s="24"/>
      <c r="T1" s="24" t="s">
        <v>6</v>
      </c>
      <c r="U1"/>
      <c r="V1"/>
      <c r="W1"/>
      <c r="Z1" s="24"/>
      <c r="AA1"/>
      <c r="AB1"/>
      <c r="AC1"/>
      <c r="AD1"/>
      <c r="AE1"/>
      <c r="AF1"/>
      <c r="AG1"/>
      <c r="AH1"/>
      <c r="AI1"/>
      <c r="AJ1"/>
      <c r="AK1"/>
      <c r="AL1" s="24" t="s">
        <v>6</v>
      </c>
      <c r="AM1"/>
      <c r="AN1"/>
      <c r="AO1"/>
      <c r="AP1"/>
      <c r="AQ1"/>
      <c r="AR1" s="24"/>
      <c r="AS1"/>
      <c r="AT1"/>
      <c r="AU1"/>
      <c r="AV1" s="3"/>
      <c r="AW1" s="3"/>
      <c r="AX1" s="3"/>
      <c r="AY1" s="3"/>
      <c r="AZ1" s="3"/>
      <c r="BA1" s="3"/>
      <c r="BB1" s="3"/>
      <c r="BC1" s="3"/>
      <c r="BD1" s="24" t="s">
        <v>6</v>
      </c>
      <c r="BE1" s="3"/>
      <c r="BF1" s="3"/>
      <c r="BG1" s="3"/>
      <c r="BH1" s="3"/>
      <c r="BI1" s="3"/>
      <c r="BJ1" s="2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24" t="s">
        <v>6</v>
      </c>
      <c r="BW1" s="3"/>
      <c r="BX1" s="3"/>
      <c r="BY1" s="3"/>
      <c r="BZ1" s="3"/>
      <c r="CA1" s="3"/>
      <c r="CB1" s="2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24" t="s">
        <v>6</v>
      </c>
      <c r="CO1" s="3"/>
      <c r="CP1" s="3"/>
      <c r="CQ1" s="3"/>
      <c r="CR1" s="3"/>
      <c r="CS1" s="3"/>
      <c r="CT1" s="24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24" t="s">
        <v>6</v>
      </c>
      <c r="DG1" s="3"/>
      <c r="DH1" s="3"/>
      <c r="DI1" s="3"/>
      <c r="DJ1" s="3"/>
      <c r="DK1" s="3"/>
      <c r="DL1" s="24"/>
      <c r="DM1" s="3"/>
      <c r="DN1" s="3"/>
      <c r="DO1" s="3"/>
      <c r="DP1" s="3"/>
      <c r="DQ1" s="3"/>
      <c r="DR1" s="3"/>
      <c r="DS1" s="3"/>
      <c r="DT1" s="3"/>
      <c r="DU1" s="3"/>
      <c r="DV1"/>
      <c r="DW1"/>
      <c r="DX1" s="24" t="s">
        <v>6</v>
      </c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ht="12">
      <c r="A2" s="23"/>
      <c r="B2" s="11"/>
      <c r="H2" s="24"/>
      <c r="T2" s="24" t="s">
        <v>5</v>
      </c>
      <c r="U2"/>
      <c r="V2"/>
      <c r="W2"/>
      <c r="Z2" s="24"/>
      <c r="AA2"/>
      <c r="AB2"/>
      <c r="AC2"/>
      <c r="AD2"/>
      <c r="AE2"/>
      <c r="AF2"/>
      <c r="AG2"/>
      <c r="AH2"/>
      <c r="AI2"/>
      <c r="AJ2"/>
      <c r="AK2"/>
      <c r="AL2" s="24" t="s">
        <v>5</v>
      </c>
      <c r="AM2"/>
      <c r="AN2"/>
      <c r="AO2"/>
      <c r="AP2"/>
      <c r="AQ2"/>
      <c r="AR2" s="24"/>
      <c r="AS2"/>
      <c r="AT2"/>
      <c r="AU2"/>
      <c r="AV2" s="3"/>
      <c r="AW2" s="3"/>
      <c r="AX2" s="3"/>
      <c r="AY2" s="3"/>
      <c r="AZ2" s="3"/>
      <c r="BA2" s="3"/>
      <c r="BB2" s="3"/>
      <c r="BC2" s="3"/>
      <c r="BD2" s="24" t="s">
        <v>5</v>
      </c>
      <c r="BE2" s="3"/>
      <c r="BF2" s="3"/>
      <c r="BG2" s="3"/>
      <c r="BH2" s="3"/>
      <c r="BI2" s="3"/>
      <c r="BJ2" s="24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24" t="s">
        <v>5</v>
      </c>
      <c r="BW2" s="3"/>
      <c r="BX2" s="3"/>
      <c r="BY2" s="3"/>
      <c r="BZ2" s="3"/>
      <c r="CA2" s="3"/>
      <c r="CB2" s="2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4" t="s">
        <v>5</v>
      </c>
      <c r="CO2" s="3"/>
      <c r="CP2" s="3"/>
      <c r="CQ2" s="3"/>
      <c r="CR2" s="3"/>
      <c r="CS2" s="3"/>
      <c r="CT2" s="24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24" t="s">
        <v>5</v>
      </c>
      <c r="DG2" s="3"/>
      <c r="DH2" s="3"/>
      <c r="DI2" s="3"/>
      <c r="DJ2" s="3"/>
      <c r="DK2" s="3"/>
      <c r="DL2" s="24"/>
      <c r="DM2" s="3"/>
      <c r="DN2" s="3"/>
      <c r="DO2" s="3"/>
      <c r="DP2" s="3"/>
      <c r="DQ2" s="3"/>
      <c r="DR2" s="3"/>
      <c r="DS2" s="3"/>
      <c r="DT2" s="3"/>
      <c r="DU2" s="3"/>
      <c r="DV2"/>
      <c r="DW2"/>
      <c r="DX2" s="24" t="s">
        <v>5</v>
      </c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2">
      <c r="A3" s="23"/>
      <c r="B3" s="11"/>
      <c r="H3" s="24"/>
      <c r="T3" s="24"/>
      <c r="U3" s="1"/>
      <c r="V3"/>
      <c r="W3"/>
      <c r="Z3" s="24"/>
      <c r="AA3"/>
      <c r="AB3"/>
      <c r="AC3"/>
      <c r="AD3"/>
      <c r="AE3"/>
      <c r="AF3"/>
      <c r="AG3"/>
      <c r="AH3"/>
      <c r="AI3"/>
      <c r="AJ3"/>
      <c r="AK3"/>
      <c r="AL3" s="24"/>
      <c r="AM3"/>
      <c r="AN3"/>
      <c r="AO3"/>
      <c r="AP3"/>
      <c r="AQ3"/>
      <c r="AR3" s="24"/>
      <c r="AS3"/>
      <c r="AT3"/>
      <c r="AU3"/>
      <c r="AV3" s="3"/>
      <c r="AW3" s="3"/>
      <c r="AX3" s="3"/>
      <c r="AY3" s="3"/>
      <c r="AZ3" s="3"/>
      <c r="BA3" s="3"/>
      <c r="BB3" s="3"/>
      <c r="BC3" s="3"/>
      <c r="BD3" s="24"/>
      <c r="BE3" s="3"/>
      <c r="BF3" s="3"/>
      <c r="BG3" s="3"/>
      <c r="BH3" s="3"/>
      <c r="BI3" s="3"/>
      <c r="BJ3" s="24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24"/>
      <c r="BW3" s="3"/>
      <c r="BX3" s="3"/>
      <c r="BY3" s="3"/>
      <c r="BZ3" s="3"/>
      <c r="CA3" s="3"/>
      <c r="CB3" s="24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24"/>
      <c r="CO3" s="3"/>
      <c r="CP3" s="3"/>
      <c r="CQ3" s="3"/>
      <c r="CR3" s="3"/>
      <c r="CS3" s="3"/>
      <c r="CT3" s="24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24"/>
      <c r="DG3" s="3"/>
      <c r="DH3" s="3"/>
      <c r="DI3" s="3"/>
      <c r="DJ3" s="3"/>
      <c r="DK3" s="3"/>
      <c r="DL3" s="24"/>
      <c r="DM3" s="3"/>
      <c r="DN3" s="3"/>
      <c r="DO3" s="3"/>
      <c r="DP3" s="3"/>
      <c r="DQ3" s="3"/>
      <c r="DR3" s="3"/>
      <c r="DS3" s="3"/>
      <c r="DT3" s="3"/>
      <c r="DU3" s="3"/>
      <c r="DV3"/>
      <c r="DW3"/>
      <c r="DX3" s="24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2" ht="12">
      <c r="A4" s="23"/>
      <c r="B4" s="11"/>
    </row>
    <row r="5" spans="1:175" ht="12">
      <c r="A5" s="4" t="s">
        <v>1</v>
      </c>
      <c r="C5" s="16" t="s">
        <v>30</v>
      </c>
      <c r="D5" s="17"/>
      <c r="E5" s="18"/>
      <c r="F5" s="20"/>
      <c r="G5" s="20"/>
      <c r="I5" s="16" t="s">
        <v>8</v>
      </c>
      <c r="J5" s="17"/>
      <c r="K5" s="18"/>
      <c r="L5" s="20"/>
      <c r="M5" s="20"/>
      <c r="O5" s="16" t="s">
        <v>28</v>
      </c>
      <c r="P5" s="17"/>
      <c r="Q5" s="18"/>
      <c r="R5" s="20"/>
      <c r="S5" s="20"/>
      <c r="U5" s="35" t="s">
        <v>9</v>
      </c>
      <c r="V5" s="17"/>
      <c r="W5" s="18"/>
      <c r="X5" s="20"/>
      <c r="Y5" s="20"/>
      <c r="AA5" s="35" t="s">
        <v>26</v>
      </c>
      <c r="AB5" s="17"/>
      <c r="AC5" s="18"/>
      <c r="AD5" s="20"/>
      <c r="AE5" s="20"/>
      <c r="AF5" s="40"/>
      <c r="AG5" s="41" t="s">
        <v>59</v>
      </c>
      <c r="AH5" s="17"/>
      <c r="AI5" s="18"/>
      <c r="AJ5" s="20"/>
      <c r="AK5" s="20"/>
      <c r="AM5" s="16" t="s">
        <v>10</v>
      </c>
      <c r="AN5" s="17"/>
      <c r="AO5" s="18"/>
      <c r="AP5" s="20"/>
      <c r="AQ5" s="20"/>
      <c r="AR5" s="36"/>
      <c r="AS5" s="16" t="s">
        <v>11</v>
      </c>
      <c r="AT5" s="17"/>
      <c r="AU5" s="18"/>
      <c r="AV5" s="20"/>
      <c r="AW5" s="20"/>
      <c r="AY5" s="16" t="s">
        <v>33</v>
      </c>
      <c r="AZ5" s="17"/>
      <c r="BA5" s="18"/>
      <c r="BB5" s="20"/>
      <c r="BC5" s="20"/>
      <c r="BE5" s="16" t="s">
        <v>35</v>
      </c>
      <c r="BF5" s="17"/>
      <c r="BG5" s="18"/>
      <c r="BH5" s="20"/>
      <c r="BI5" s="20"/>
      <c r="BK5" s="16" t="s">
        <v>12</v>
      </c>
      <c r="BL5" s="17"/>
      <c r="BM5" s="18"/>
      <c r="BN5" s="20"/>
      <c r="BO5" s="20"/>
      <c r="BQ5" s="16" t="s">
        <v>13</v>
      </c>
      <c r="BR5" s="17"/>
      <c r="BS5" s="18"/>
      <c r="BT5" s="20"/>
      <c r="BU5" s="20"/>
      <c r="BV5" s="36"/>
      <c r="BW5" s="16" t="s">
        <v>14</v>
      </c>
      <c r="BX5" s="17"/>
      <c r="BY5" s="18"/>
      <c r="BZ5" s="20"/>
      <c r="CA5" s="20"/>
      <c r="CC5" s="16" t="s">
        <v>15</v>
      </c>
      <c r="CD5" s="17"/>
      <c r="CE5" s="18"/>
      <c r="CF5" s="20"/>
      <c r="CG5" s="20"/>
      <c r="CI5" s="16" t="s">
        <v>36</v>
      </c>
      <c r="CJ5" s="17"/>
      <c r="CK5" s="18"/>
      <c r="CL5" s="20"/>
      <c r="CM5" s="20"/>
      <c r="CO5" s="16" t="s">
        <v>16</v>
      </c>
      <c r="CP5" s="17"/>
      <c r="CQ5" s="18"/>
      <c r="CR5" s="20"/>
      <c r="CS5" s="20"/>
      <c r="CU5" s="16" t="s">
        <v>37</v>
      </c>
      <c r="CV5" s="17"/>
      <c r="CW5" s="18"/>
      <c r="CX5" s="20"/>
      <c r="CY5" s="20"/>
      <c r="DA5" s="16" t="s">
        <v>39</v>
      </c>
      <c r="DB5" s="17"/>
      <c r="DC5" s="18"/>
      <c r="DD5" s="20"/>
      <c r="DE5" s="20"/>
      <c r="DG5" s="16" t="s">
        <v>40</v>
      </c>
      <c r="DH5" s="17"/>
      <c r="DI5" s="18"/>
      <c r="DJ5" s="20"/>
      <c r="DK5" s="20"/>
      <c r="DM5" s="16" t="s">
        <v>41</v>
      </c>
      <c r="DN5" s="17"/>
      <c r="DO5" s="18"/>
      <c r="DP5" s="20"/>
      <c r="DQ5" s="20"/>
      <c r="DS5" s="16" t="s">
        <v>42</v>
      </c>
      <c r="DT5" s="17"/>
      <c r="DU5" s="18"/>
      <c r="DV5" s="20"/>
      <c r="DW5" s="20"/>
      <c r="DY5" s="16" t="s">
        <v>43</v>
      </c>
      <c r="DZ5" s="17"/>
      <c r="EA5" s="18"/>
      <c r="EB5" s="20"/>
      <c r="EC5" s="20"/>
      <c r="EE5" s="16" t="s">
        <v>44</v>
      </c>
      <c r="EF5" s="17"/>
      <c r="EG5" s="18"/>
      <c r="EH5" s="20"/>
      <c r="EI5" s="20"/>
      <c r="EK5" s="16" t="s">
        <v>45</v>
      </c>
      <c r="EL5" s="17"/>
      <c r="EM5" s="18"/>
      <c r="EN5" s="20"/>
      <c r="EO5" s="20"/>
      <c r="EQ5" s="16" t="s">
        <v>17</v>
      </c>
      <c r="ER5" s="17"/>
      <c r="ES5" s="18"/>
      <c r="ET5" s="20"/>
      <c r="EU5" s="20"/>
      <c r="EW5" s="16" t="s">
        <v>46</v>
      </c>
      <c r="EX5" s="17"/>
      <c r="EY5" s="18"/>
      <c r="EZ5" s="20"/>
      <c r="FA5" s="20"/>
      <c r="FC5" s="16" t="s">
        <v>47</v>
      </c>
      <c r="FD5" s="17"/>
      <c r="FE5" s="18"/>
      <c r="FF5" s="20"/>
      <c r="FG5" s="20"/>
      <c r="FI5" s="16" t="s">
        <v>18</v>
      </c>
      <c r="FJ5" s="17"/>
      <c r="FK5" s="18"/>
      <c r="FL5" s="20"/>
      <c r="FM5" s="20"/>
      <c r="FO5" s="35" t="s">
        <v>48</v>
      </c>
      <c r="FP5" s="17"/>
      <c r="FQ5" s="18"/>
      <c r="FR5" s="20"/>
      <c r="FS5" s="20"/>
    </row>
    <row r="6" spans="1:176" s="1" customFormat="1" ht="12">
      <c r="A6" s="25" t="s">
        <v>2</v>
      </c>
      <c r="C6" s="19"/>
      <c r="D6" s="34"/>
      <c r="E6" s="18"/>
      <c r="F6" s="20" t="s">
        <v>56</v>
      </c>
      <c r="G6" s="20" t="s">
        <v>56</v>
      </c>
      <c r="H6" s="14"/>
      <c r="I6" s="19"/>
      <c r="J6" s="32">
        <v>0.0796069</v>
      </c>
      <c r="K6" s="18"/>
      <c r="L6" s="20" t="s">
        <v>56</v>
      </c>
      <c r="M6" s="20" t="s">
        <v>56</v>
      </c>
      <c r="N6" s="14"/>
      <c r="O6" s="19"/>
      <c r="P6" s="32">
        <v>0.0886163</v>
      </c>
      <c r="Q6" s="18"/>
      <c r="R6" s="20" t="s">
        <v>56</v>
      </c>
      <c r="S6" s="20" t="s">
        <v>56</v>
      </c>
      <c r="T6" s="14"/>
      <c r="U6" s="19"/>
      <c r="V6" s="32">
        <v>0.0327229</v>
      </c>
      <c r="W6" s="18"/>
      <c r="X6" s="20" t="s">
        <v>56</v>
      </c>
      <c r="Y6" s="20" t="s">
        <v>56</v>
      </c>
      <c r="Z6" s="14"/>
      <c r="AA6" s="19"/>
      <c r="AB6" s="32">
        <v>0.0244463</v>
      </c>
      <c r="AC6" s="18"/>
      <c r="AD6" s="20" t="s">
        <v>56</v>
      </c>
      <c r="AE6" s="20" t="s">
        <v>56</v>
      </c>
      <c r="AF6" s="40"/>
      <c r="AG6" s="19"/>
      <c r="AH6" s="32">
        <v>0.0024261</v>
      </c>
      <c r="AI6" s="18"/>
      <c r="AJ6" s="20" t="s">
        <v>56</v>
      </c>
      <c r="AK6" s="20" t="s">
        <v>56</v>
      </c>
      <c r="AL6" s="14"/>
      <c r="AM6" s="19"/>
      <c r="AN6" s="32">
        <v>0.0325486</v>
      </c>
      <c r="AO6" s="18"/>
      <c r="AP6" s="20" t="s">
        <v>56</v>
      </c>
      <c r="AQ6" s="20" t="s">
        <v>56</v>
      </c>
      <c r="AR6" s="36"/>
      <c r="AS6" s="19"/>
      <c r="AT6" s="32">
        <v>0.2378111</v>
      </c>
      <c r="AU6" s="18"/>
      <c r="AV6" s="20" t="s">
        <v>56</v>
      </c>
      <c r="AW6" s="20" t="s">
        <v>56</v>
      </c>
      <c r="AX6" s="14"/>
      <c r="AY6" s="19"/>
      <c r="AZ6" s="32">
        <v>4E-06</v>
      </c>
      <c r="BA6" s="18"/>
      <c r="BB6" s="20" t="s">
        <v>56</v>
      </c>
      <c r="BC6" s="20" t="s">
        <v>56</v>
      </c>
      <c r="BD6" s="14"/>
      <c r="BE6" s="19"/>
      <c r="BF6" s="32">
        <v>0.0013664</v>
      </c>
      <c r="BG6" s="18"/>
      <c r="BH6" s="20" t="s">
        <v>56</v>
      </c>
      <c r="BI6" s="20" t="s">
        <v>56</v>
      </c>
      <c r="BJ6" s="14"/>
      <c r="BK6" s="19"/>
      <c r="BL6" s="32">
        <v>0.0087875</v>
      </c>
      <c r="BM6" s="18"/>
      <c r="BN6" s="20" t="s">
        <v>56</v>
      </c>
      <c r="BO6" s="20" t="s">
        <v>56</v>
      </c>
      <c r="BP6" s="14"/>
      <c r="BQ6" s="19"/>
      <c r="BR6" s="32">
        <v>0.0056757</v>
      </c>
      <c r="BS6" s="18"/>
      <c r="BT6" s="20" t="s">
        <v>56</v>
      </c>
      <c r="BU6" s="20" t="s">
        <v>56</v>
      </c>
      <c r="BV6" s="36"/>
      <c r="BW6" s="19"/>
      <c r="BX6" s="32">
        <v>0.0218514</v>
      </c>
      <c r="BY6" s="18"/>
      <c r="BZ6" s="20" t="s">
        <v>56</v>
      </c>
      <c r="CA6" s="20" t="s">
        <v>56</v>
      </c>
      <c r="CB6" s="14"/>
      <c r="CC6" s="19"/>
      <c r="CD6" s="32">
        <v>0.0013916</v>
      </c>
      <c r="CE6" s="18"/>
      <c r="CF6" s="20" t="s">
        <v>56</v>
      </c>
      <c r="CG6" s="20" t="s">
        <v>56</v>
      </c>
      <c r="CH6" s="14"/>
      <c r="CI6" s="19"/>
      <c r="CJ6" s="32">
        <v>0.0037665</v>
      </c>
      <c r="CK6" s="18"/>
      <c r="CL6" s="20" t="s">
        <v>56</v>
      </c>
      <c r="CM6" s="20" t="s">
        <v>56</v>
      </c>
      <c r="CN6" s="14"/>
      <c r="CO6" s="19"/>
      <c r="CP6" s="32">
        <v>0.0158627</v>
      </c>
      <c r="CQ6" s="18"/>
      <c r="CR6" s="20" t="s">
        <v>56</v>
      </c>
      <c r="CS6" s="20" t="s">
        <v>56</v>
      </c>
      <c r="CT6" s="14"/>
      <c r="CU6" s="19"/>
      <c r="CV6" s="32">
        <v>0.0007178</v>
      </c>
      <c r="CW6" s="18"/>
      <c r="CX6" s="20" t="s">
        <v>56</v>
      </c>
      <c r="CY6" s="20" t="s">
        <v>56</v>
      </c>
      <c r="CZ6" s="14"/>
      <c r="DA6" s="19"/>
      <c r="DB6" s="32">
        <v>0.0101431</v>
      </c>
      <c r="DC6" s="18"/>
      <c r="DD6" s="20" t="s">
        <v>56</v>
      </c>
      <c r="DE6" s="20" t="s">
        <v>56</v>
      </c>
      <c r="DF6" s="14"/>
      <c r="DG6" s="19"/>
      <c r="DH6" s="32">
        <v>0.0048536</v>
      </c>
      <c r="DI6" s="18"/>
      <c r="DJ6" s="20" t="s">
        <v>56</v>
      </c>
      <c r="DK6" s="20" t="s">
        <v>56</v>
      </c>
      <c r="DL6" s="14"/>
      <c r="DM6" s="19"/>
      <c r="DN6" s="32">
        <v>0.0080603</v>
      </c>
      <c r="DO6" s="18"/>
      <c r="DP6" s="20" t="s">
        <v>56</v>
      </c>
      <c r="DQ6" s="20" t="s">
        <v>56</v>
      </c>
      <c r="DR6" s="14"/>
      <c r="DS6" s="19"/>
      <c r="DT6" s="32">
        <v>0.0245163</v>
      </c>
      <c r="DU6" s="18"/>
      <c r="DV6" s="20" t="s">
        <v>56</v>
      </c>
      <c r="DW6" s="20" t="s">
        <v>56</v>
      </c>
      <c r="DX6" s="14"/>
      <c r="DY6" s="19"/>
      <c r="DZ6" s="32">
        <v>0.0025443</v>
      </c>
      <c r="EA6" s="18"/>
      <c r="EB6" s="20" t="s">
        <v>56</v>
      </c>
      <c r="EC6" s="20" t="s">
        <v>56</v>
      </c>
      <c r="ED6" s="14"/>
      <c r="EE6" s="19"/>
      <c r="EF6" s="32">
        <v>0.0012856</v>
      </c>
      <c r="EG6" s="18"/>
      <c r="EH6" s="20" t="s">
        <v>56</v>
      </c>
      <c r="EI6" s="20" t="s">
        <v>56</v>
      </c>
      <c r="EJ6" s="14"/>
      <c r="EK6" s="19"/>
      <c r="EL6" s="32">
        <v>0.0003415</v>
      </c>
      <c r="EM6" s="18"/>
      <c r="EN6" s="20" t="s">
        <v>56</v>
      </c>
      <c r="EO6" s="20" t="s">
        <v>56</v>
      </c>
      <c r="EP6" s="14"/>
      <c r="EQ6" s="19"/>
      <c r="ER6" s="32">
        <v>0.0111619</v>
      </c>
      <c r="ES6" s="18"/>
      <c r="ET6" s="20" t="s">
        <v>56</v>
      </c>
      <c r="EU6" s="20" t="s">
        <v>56</v>
      </c>
      <c r="EV6" s="14"/>
      <c r="EW6" s="19"/>
      <c r="EX6" s="32">
        <v>0.0455599</v>
      </c>
      <c r="EY6" s="18"/>
      <c r="EZ6" s="20" t="s">
        <v>56</v>
      </c>
      <c r="FA6" s="20" t="s">
        <v>56</v>
      </c>
      <c r="FB6" s="14"/>
      <c r="FC6" s="19"/>
      <c r="FD6" s="32">
        <v>0.0007571</v>
      </c>
      <c r="FE6" s="18"/>
      <c r="FF6" s="20" t="s">
        <v>56</v>
      </c>
      <c r="FG6" s="20" t="s">
        <v>56</v>
      </c>
      <c r="FH6" s="14"/>
      <c r="FI6" s="19"/>
      <c r="FJ6" s="32">
        <v>0.0091696</v>
      </c>
      <c r="FK6" s="18"/>
      <c r="FL6" s="20" t="s">
        <v>56</v>
      </c>
      <c r="FM6" s="20" t="s">
        <v>56</v>
      </c>
      <c r="FN6" s="14"/>
      <c r="FO6" s="19"/>
      <c r="FP6" s="32">
        <v>0.0038062</v>
      </c>
      <c r="FQ6" s="18"/>
      <c r="FR6" s="20" t="s">
        <v>56</v>
      </c>
      <c r="FS6" s="20" t="s">
        <v>56</v>
      </c>
      <c r="FT6" s="14"/>
    </row>
    <row r="7" spans="1:175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G7" s="50" t="s">
        <v>65</v>
      </c>
      <c r="I7" s="20" t="s">
        <v>3</v>
      </c>
      <c r="J7" s="20" t="s">
        <v>4</v>
      </c>
      <c r="K7" s="20" t="s">
        <v>0</v>
      </c>
      <c r="L7" s="20" t="s">
        <v>57</v>
      </c>
      <c r="M7" s="50" t="s">
        <v>65</v>
      </c>
      <c r="O7" s="20" t="s">
        <v>3</v>
      </c>
      <c r="P7" s="20" t="s">
        <v>4</v>
      </c>
      <c r="Q7" s="20" t="s">
        <v>0</v>
      </c>
      <c r="R7" s="20" t="s">
        <v>57</v>
      </c>
      <c r="S7" s="50" t="s">
        <v>65</v>
      </c>
      <c r="U7" s="20" t="s">
        <v>3</v>
      </c>
      <c r="V7" s="20" t="s">
        <v>4</v>
      </c>
      <c r="W7" s="20" t="s">
        <v>0</v>
      </c>
      <c r="X7" s="20" t="s">
        <v>57</v>
      </c>
      <c r="Y7" s="50" t="s">
        <v>65</v>
      </c>
      <c r="AA7" s="20" t="s">
        <v>3</v>
      </c>
      <c r="AB7" s="20" t="s">
        <v>4</v>
      </c>
      <c r="AC7" s="20" t="s">
        <v>0</v>
      </c>
      <c r="AD7" s="20" t="s">
        <v>57</v>
      </c>
      <c r="AE7" s="50" t="s">
        <v>65</v>
      </c>
      <c r="AF7" s="40"/>
      <c r="AG7" s="20" t="s">
        <v>3</v>
      </c>
      <c r="AH7" s="20" t="s">
        <v>4</v>
      </c>
      <c r="AI7" s="20" t="s">
        <v>0</v>
      </c>
      <c r="AJ7" s="20" t="s">
        <v>57</v>
      </c>
      <c r="AK7" s="50" t="s">
        <v>65</v>
      </c>
      <c r="AM7" s="20" t="s">
        <v>3</v>
      </c>
      <c r="AN7" s="20" t="s">
        <v>4</v>
      </c>
      <c r="AO7" s="20" t="s">
        <v>0</v>
      </c>
      <c r="AP7" s="20" t="s">
        <v>57</v>
      </c>
      <c r="AQ7" s="50" t="s">
        <v>65</v>
      </c>
      <c r="AR7" s="37"/>
      <c r="AS7" s="20" t="s">
        <v>3</v>
      </c>
      <c r="AT7" s="20" t="s">
        <v>4</v>
      </c>
      <c r="AU7" s="20" t="s">
        <v>0</v>
      </c>
      <c r="AV7" s="20" t="s">
        <v>57</v>
      </c>
      <c r="AW7" s="50" t="s">
        <v>65</v>
      </c>
      <c r="AY7" s="20" t="s">
        <v>3</v>
      </c>
      <c r="AZ7" s="20" t="s">
        <v>4</v>
      </c>
      <c r="BA7" s="20" t="s">
        <v>0</v>
      </c>
      <c r="BB7" s="20" t="s">
        <v>57</v>
      </c>
      <c r="BC7" s="50" t="s">
        <v>65</v>
      </c>
      <c r="BE7" s="20" t="s">
        <v>3</v>
      </c>
      <c r="BF7" s="20" t="s">
        <v>4</v>
      </c>
      <c r="BG7" s="20" t="s">
        <v>0</v>
      </c>
      <c r="BH7" s="20" t="s">
        <v>57</v>
      </c>
      <c r="BI7" s="50" t="s">
        <v>65</v>
      </c>
      <c r="BK7" s="20" t="s">
        <v>3</v>
      </c>
      <c r="BL7" s="20" t="s">
        <v>4</v>
      </c>
      <c r="BM7" s="20" t="s">
        <v>0</v>
      </c>
      <c r="BN7" s="20" t="s">
        <v>57</v>
      </c>
      <c r="BO7" s="50" t="s">
        <v>65</v>
      </c>
      <c r="BQ7" s="20" t="s">
        <v>3</v>
      </c>
      <c r="BR7" s="20" t="s">
        <v>4</v>
      </c>
      <c r="BS7" s="20" t="s">
        <v>0</v>
      </c>
      <c r="BT7" s="20" t="s">
        <v>57</v>
      </c>
      <c r="BU7" s="50" t="s">
        <v>65</v>
      </c>
      <c r="BV7" s="37"/>
      <c r="BW7" s="20" t="s">
        <v>3</v>
      </c>
      <c r="BX7" s="20" t="s">
        <v>4</v>
      </c>
      <c r="BY7" s="20" t="s">
        <v>0</v>
      </c>
      <c r="BZ7" s="20" t="s">
        <v>57</v>
      </c>
      <c r="CA7" s="50" t="s">
        <v>65</v>
      </c>
      <c r="CC7" s="20" t="s">
        <v>3</v>
      </c>
      <c r="CD7" s="20" t="s">
        <v>4</v>
      </c>
      <c r="CE7" s="20" t="s">
        <v>0</v>
      </c>
      <c r="CF7" s="20" t="s">
        <v>57</v>
      </c>
      <c r="CG7" s="50" t="s">
        <v>65</v>
      </c>
      <c r="CI7" s="20" t="s">
        <v>3</v>
      </c>
      <c r="CJ7" s="20" t="s">
        <v>4</v>
      </c>
      <c r="CK7" s="20" t="s">
        <v>0</v>
      </c>
      <c r="CL7" s="20" t="s">
        <v>57</v>
      </c>
      <c r="CM7" s="50" t="s">
        <v>65</v>
      </c>
      <c r="CO7" s="20" t="s">
        <v>3</v>
      </c>
      <c r="CP7" s="20" t="s">
        <v>4</v>
      </c>
      <c r="CQ7" s="20" t="s">
        <v>0</v>
      </c>
      <c r="CR7" s="20" t="s">
        <v>57</v>
      </c>
      <c r="CS7" s="50" t="s">
        <v>65</v>
      </c>
      <c r="CU7" s="20" t="s">
        <v>3</v>
      </c>
      <c r="CV7" s="20" t="s">
        <v>4</v>
      </c>
      <c r="CW7" s="20" t="s">
        <v>0</v>
      </c>
      <c r="CX7" s="20" t="s">
        <v>57</v>
      </c>
      <c r="CY7" s="50" t="s">
        <v>65</v>
      </c>
      <c r="DA7" s="20" t="s">
        <v>3</v>
      </c>
      <c r="DB7" s="20" t="s">
        <v>4</v>
      </c>
      <c r="DC7" s="20" t="s">
        <v>0</v>
      </c>
      <c r="DD7" s="20" t="s">
        <v>57</v>
      </c>
      <c r="DE7" s="50" t="s">
        <v>65</v>
      </c>
      <c r="DG7" s="20" t="s">
        <v>3</v>
      </c>
      <c r="DH7" s="20" t="s">
        <v>4</v>
      </c>
      <c r="DI7" s="20" t="s">
        <v>0</v>
      </c>
      <c r="DJ7" s="20" t="s">
        <v>57</v>
      </c>
      <c r="DK7" s="50" t="s">
        <v>65</v>
      </c>
      <c r="DM7" s="20" t="s">
        <v>3</v>
      </c>
      <c r="DN7" s="20" t="s">
        <v>4</v>
      </c>
      <c r="DO7" s="20" t="s">
        <v>0</v>
      </c>
      <c r="DP7" s="20" t="s">
        <v>57</v>
      </c>
      <c r="DQ7" s="50" t="s">
        <v>65</v>
      </c>
      <c r="DS7" s="20" t="s">
        <v>3</v>
      </c>
      <c r="DT7" s="20" t="s">
        <v>4</v>
      </c>
      <c r="DU7" s="20" t="s">
        <v>0</v>
      </c>
      <c r="DV7" s="20" t="s">
        <v>57</v>
      </c>
      <c r="DW7" s="50" t="s">
        <v>65</v>
      </c>
      <c r="DY7" s="20" t="s">
        <v>3</v>
      </c>
      <c r="DZ7" s="20" t="s">
        <v>4</v>
      </c>
      <c r="EA7" s="20" t="s">
        <v>0</v>
      </c>
      <c r="EB7" s="20" t="s">
        <v>57</v>
      </c>
      <c r="EC7" s="50" t="s">
        <v>65</v>
      </c>
      <c r="EE7" s="20" t="s">
        <v>3</v>
      </c>
      <c r="EF7" s="20" t="s">
        <v>4</v>
      </c>
      <c r="EG7" s="20" t="s">
        <v>0</v>
      </c>
      <c r="EH7" s="20" t="s">
        <v>57</v>
      </c>
      <c r="EI7" s="50" t="s">
        <v>65</v>
      </c>
      <c r="EK7" s="20" t="s">
        <v>3</v>
      </c>
      <c r="EL7" s="20" t="s">
        <v>4</v>
      </c>
      <c r="EM7" s="20" t="s">
        <v>0</v>
      </c>
      <c r="EN7" s="20" t="s">
        <v>57</v>
      </c>
      <c r="EO7" s="50" t="s">
        <v>65</v>
      </c>
      <c r="EQ7" s="20" t="s">
        <v>3</v>
      </c>
      <c r="ER7" s="20" t="s">
        <v>4</v>
      </c>
      <c r="ES7" s="20" t="s">
        <v>0</v>
      </c>
      <c r="ET7" s="20" t="s">
        <v>57</v>
      </c>
      <c r="EU7" s="50" t="s">
        <v>65</v>
      </c>
      <c r="EW7" s="20" t="s">
        <v>3</v>
      </c>
      <c r="EX7" s="20" t="s">
        <v>4</v>
      </c>
      <c r="EY7" s="20" t="s">
        <v>0</v>
      </c>
      <c r="EZ7" s="20" t="s">
        <v>57</v>
      </c>
      <c r="FA7" s="50" t="s">
        <v>65</v>
      </c>
      <c r="FC7" s="20" t="s">
        <v>3</v>
      </c>
      <c r="FD7" s="20" t="s">
        <v>4</v>
      </c>
      <c r="FE7" s="20" t="s">
        <v>0</v>
      </c>
      <c r="FF7" s="20" t="s">
        <v>57</v>
      </c>
      <c r="FG7" s="50" t="s">
        <v>65</v>
      </c>
      <c r="FI7" s="20" t="s">
        <v>3</v>
      </c>
      <c r="FJ7" s="20" t="s">
        <v>4</v>
      </c>
      <c r="FK7" s="20" t="s">
        <v>0</v>
      </c>
      <c r="FL7" s="20" t="s">
        <v>57</v>
      </c>
      <c r="FM7" s="50" t="s">
        <v>65</v>
      </c>
      <c r="FO7" s="20" t="s">
        <v>3</v>
      </c>
      <c r="FP7" s="20" t="s">
        <v>4</v>
      </c>
      <c r="FQ7" s="20" t="s">
        <v>0</v>
      </c>
      <c r="FR7" s="20" t="s">
        <v>57</v>
      </c>
      <c r="FS7" s="50" t="s">
        <v>65</v>
      </c>
    </row>
    <row r="8" spans="1:175" ht="12">
      <c r="A8" s="2">
        <v>41183</v>
      </c>
      <c r="C8" s="15"/>
      <c r="D8" s="15">
        <v>277406</v>
      </c>
      <c r="E8" s="15">
        <f aca="true" t="shared" si="0" ref="E8:E31">C8+D8</f>
        <v>277406</v>
      </c>
      <c r="F8" s="15">
        <v>70774</v>
      </c>
      <c r="G8" s="15">
        <v>118620</v>
      </c>
      <c r="J8" s="14">
        <f aca="true" t="shared" si="1" ref="J8:J31">D8*7.96069/100</f>
        <v>22083.4317014</v>
      </c>
      <c r="K8" s="29">
        <f aca="true" t="shared" si="2" ref="K8:K31">I8+J8</f>
        <v>22083.4317014</v>
      </c>
      <c r="L8" s="29">
        <f aca="true" t="shared" si="3" ref="L8:L31">J$6*$F8</f>
        <v>5634.0987405999995</v>
      </c>
      <c r="M8" s="29">
        <f aca="true" t="shared" si="4" ref="M8:M31">J$6*$G8</f>
        <v>9442.970478</v>
      </c>
      <c r="P8" s="14">
        <f aca="true" t="shared" si="5" ref="P8:P31">D8*8.86163/100</f>
        <v>24582.6933178</v>
      </c>
      <c r="Q8" s="14">
        <f aca="true" t="shared" si="6" ref="Q8:Q31">O8+P8</f>
        <v>24582.6933178</v>
      </c>
      <c r="R8" s="29">
        <f aca="true" t="shared" si="7" ref="R8:R31">P$6*$F8</f>
        <v>6271.730016199999</v>
      </c>
      <c r="S8" s="29">
        <f aca="true" t="shared" si="8" ref="S8:S31">P$6*$G8</f>
        <v>10511.665506</v>
      </c>
      <c r="U8" s="29"/>
      <c r="V8" s="14">
        <f aca="true" t="shared" si="9" ref="V8:V31">D8*3.27229/100</f>
        <v>9077.5287974</v>
      </c>
      <c r="W8" s="14">
        <f aca="true" t="shared" si="10" ref="W8:W31">U8+V8</f>
        <v>9077.5287974</v>
      </c>
      <c r="X8" s="29">
        <f aca="true" t="shared" si="11" ref="X8:X31">V$6*$F8</f>
        <v>2315.9305246</v>
      </c>
      <c r="Y8" s="29">
        <f aca="true" t="shared" si="12" ref="Y8:Y31">V$6*$G8</f>
        <v>3881.590398</v>
      </c>
      <c r="AB8" s="14">
        <f aca="true" t="shared" si="13" ref="AB8:AB31">D8*2.44463/100</f>
        <v>6781.5502977999995</v>
      </c>
      <c r="AC8" s="14">
        <f aca="true" t="shared" si="14" ref="AC8:AC31">AA8+AB8</f>
        <v>6781.5502977999995</v>
      </c>
      <c r="AD8" s="29">
        <f aca="true" t="shared" si="15" ref="AD8:AD31">AB$6*$F8</f>
        <v>1730.1624362</v>
      </c>
      <c r="AE8" s="29">
        <f aca="true" t="shared" si="16" ref="AE8:AE31">AB$6*$G8</f>
        <v>2899.820106</v>
      </c>
      <c r="AH8" s="14">
        <f aca="true" t="shared" si="17" ref="AH8:AH31">AH$6*$D8</f>
        <v>673.0146966</v>
      </c>
      <c r="AI8" s="14">
        <f aca="true" t="shared" si="18" ref="AI8:AI31">SUM(AG8:AH8)</f>
        <v>673.0146966</v>
      </c>
      <c r="AJ8" s="29">
        <f aca="true" t="shared" si="19" ref="AJ8:AJ31">AH$6*$F8</f>
        <v>171.7048014</v>
      </c>
      <c r="AK8" s="29">
        <f aca="true" t="shared" si="20" ref="AK8:AK31">AH$6*$G8</f>
        <v>287.783982</v>
      </c>
      <c r="AN8" s="14">
        <f aca="true" t="shared" si="21" ref="AN8:AN31">D8*3.25486/100</f>
        <v>9029.176931599999</v>
      </c>
      <c r="AO8" s="14">
        <f aca="true" t="shared" si="22" ref="AO8:AO31">AM8+AN8</f>
        <v>9029.176931599999</v>
      </c>
      <c r="AP8" s="29">
        <f aca="true" t="shared" si="23" ref="AP8:AP31">AN$6*$F8</f>
        <v>2303.5946163999997</v>
      </c>
      <c r="AQ8" s="29">
        <f aca="true" t="shared" si="24" ref="AQ8:AQ31">AN$6*$G8</f>
        <v>3860.9149319999997</v>
      </c>
      <c r="AT8" s="14">
        <f aca="true" t="shared" si="25" ref="AT8:AT31">D8*23.78111/100</f>
        <v>65970.22600660002</v>
      </c>
      <c r="AU8" s="14">
        <f aca="true" t="shared" si="26" ref="AU8:AU31">AS8+AT8</f>
        <v>65970.22600660002</v>
      </c>
      <c r="AV8" s="29">
        <f aca="true" t="shared" si="27" ref="AV8:AV31">AT$6*$F8</f>
        <v>16830.8427914</v>
      </c>
      <c r="AW8" s="29">
        <f aca="true" t="shared" si="28" ref="AW8:AW31">AT$6*$G8</f>
        <v>28209.152682</v>
      </c>
      <c r="AZ8" s="14">
        <f aca="true" t="shared" si="29" ref="AZ8:AZ31">D8*0.0004/100</f>
        <v>1.109624</v>
      </c>
      <c r="BA8" s="14">
        <f aca="true" t="shared" si="30" ref="BA8:BA31">AY8+AZ8</f>
        <v>1.109624</v>
      </c>
      <c r="BB8" s="29"/>
      <c r="BC8" s="29"/>
      <c r="BF8" s="14">
        <f aca="true" t="shared" si="31" ref="BF8:BF31">D8*0.13664/100</f>
        <v>379.04755840000007</v>
      </c>
      <c r="BG8" s="14">
        <f aca="true" t="shared" si="32" ref="BG8:BG31">BE8+BF8</f>
        <v>379.04755840000007</v>
      </c>
      <c r="BH8" s="29">
        <f aca="true" t="shared" si="33" ref="BH8:BH31">BF$6*$F8</f>
        <v>96.7055936</v>
      </c>
      <c r="BI8" s="29">
        <f aca="true" t="shared" si="34" ref="BI8:BI31">BF$6*$G8</f>
        <v>162.082368</v>
      </c>
      <c r="BL8" s="14">
        <f aca="true" t="shared" si="35" ref="BL8:BL31">D8*0.87875/100</f>
        <v>2437.705225</v>
      </c>
      <c r="BM8" s="14">
        <f aca="true" t="shared" si="36" ref="BM8:BM31">BK8+BL8</f>
        <v>2437.705225</v>
      </c>
      <c r="BN8" s="29">
        <f aca="true" t="shared" si="37" ref="BN8:BN31">BL$6*$F8</f>
        <v>621.926525</v>
      </c>
      <c r="BO8" s="29">
        <f aca="true" t="shared" si="38" ref="BO8:BO31">BL$6*$G8</f>
        <v>1042.37325</v>
      </c>
      <c r="BR8" s="14">
        <f aca="true" t="shared" si="39" ref="BR8:BR31">D8*0.56757/100</f>
        <v>1574.4732342</v>
      </c>
      <c r="BS8" s="14">
        <f aca="true" t="shared" si="40" ref="BS8:BS31">BQ8+BR8</f>
        <v>1574.4732342</v>
      </c>
      <c r="BT8" s="29">
        <f aca="true" t="shared" si="41" ref="BT8:BT31">BR$6*$F8</f>
        <v>401.6919918</v>
      </c>
      <c r="BU8" s="29">
        <f aca="true" t="shared" si="42" ref="BU8:BU31">BR$6*$G8</f>
        <v>673.251534</v>
      </c>
      <c r="BX8" s="14">
        <f aca="true" t="shared" si="43" ref="BX8:BX31">D8*2.18514/100</f>
        <v>6061.7094684</v>
      </c>
      <c r="BY8" s="14">
        <f aca="true" t="shared" si="44" ref="BY8:BY31">BW8+BX8</f>
        <v>6061.7094684</v>
      </c>
      <c r="BZ8" s="29">
        <f aca="true" t="shared" si="45" ref="BZ8:BZ31">BX$6*$F8</f>
        <v>1546.5109836</v>
      </c>
      <c r="CA8" s="29">
        <f aca="true" t="shared" si="46" ref="CA8:CA31">BX$6*$G8</f>
        <v>2592.013068</v>
      </c>
      <c r="CD8" s="14">
        <f aca="true" t="shared" si="47" ref="CD8:CD31">D8*0.13916/100</f>
        <v>386.03818960000007</v>
      </c>
      <c r="CE8" s="14">
        <f aca="true" t="shared" si="48" ref="CE8:CE31">CC8+CD8</f>
        <v>386.03818960000007</v>
      </c>
      <c r="CF8" s="29">
        <f aca="true" t="shared" si="49" ref="CF8:CF31">CD$6*$F8</f>
        <v>98.4890984</v>
      </c>
      <c r="CG8" s="29">
        <f aca="true" t="shared" si="50" ref="CG8:CG31">CD$6*$G8</f>
        <v>165.071592</v>
      </c>
      <c r="CJ8" s="14">
        <f aca="true" t="shared" si="51" ref="CJ8:CJ31">D8*0.37665/100</f>
        <v>1044.8496989999999</v>
      </c>
      <c r="CK8" s="14">
        <f aca="true" t="shared" si="52" ref="CK8:CK31">CI8+CJ8</f>
        <v>1044.8496989999999</v>
      </c>
      <c r="CL8" s="29">
        <f aca="true" t="shared" si="53" ref="CL8:CL31">CJ$6*$F8</f>
        <v>266.570271</v>
      </c>
      <c r="CM8" s="29">
        <f aca="true" t="shared" si="54" ref="CM8:CM31">CJ$6*$G8</f>
        <v>446.78222999999997</v>
      </c>
      <c r="CP8" s="14">
        <f aca="true" t="shared" si="55" ref="CP8:CP31">D8*1.58627/100</f>
        <v>4400.4081562</v>
      </c>
      <c r="CQ8" s="14">
        <f aca="true" t="shared" si="56" ref="CQ8:CQ31">CO8+CP8</f>
        <v>4400.4081562</v>
      </c>
      <c r="CR8" s="29">
        <f aca="true" t="shared" si="57" ref="CR8:CR31">CP$6*$F8</f>
        <v>1122.6667298</v>
      </c>
      <c r="CS8" s="29">
        <f aca="true" t="shared" si="58" ref="CS8:CS31">CP$6*$G8</f>
        <v>1881.633474</v>
      </c>
      <c r="CV8" s="14">
        <f aca="true" t="shared" si="59" ref="CV8:CV31">D8*0.07178/100</f>
        <v>199.1220268</v>
      </c>
      <c r="CW8" s="14">
        <f aca="true" t="shared" si="60" ref="CW8:CW31">CU8+CV8</f>
        <v>199.1220268</v>
      </c>
      <c r="CX8" s="29">
        <f aca="true" t="shared" si="61" ref="CX8:CX31">CV$6*$F8</f>
        <v>50.8015772</v>
      </c>
      <c r="CY8" s="29">
        <f aca="true" t="shared" si="62" ref="CY8:CY31">CV$6*$G8</f>
        <v>85.145436</v>
      </c>
      <c r="DB8" s="14">
        <f aca="true" t="shared" si="63" ref="DB8:DB31">D8*1.01431/100</f>
        <v>2813.7567986000004</v>
      </c>
      <c r="DC8" s="14">
        <f aca="true" t="shared" si="64" ref="DC8:DC31">DA8+DB8</f>
        <v>2813.7567986000004</v>
      </c>
      <c r="DD8" s="29">
        <f aca="true" t="shared" si="65" ref="DD8:DD31">DB$6*$F8</f>
        <v>717.8677594000001</v>
      </c>
      <c r="DE8" s="29">
        <f aca="true" t="shared" si="66" ref="DE8:DE31">DB$6*$G8</f>
        <v>1203.174522</v>
      </c>
      <c r="DH8" s="29">
        <f aca="true" t="shared" si="67" ref="DH8:DH31">D8*0.48536/100</f>
        <v>1346.4177616000002</v>
      </c>
      <c r="DI8" s="14">
        <f aca="true" t="shared" si="68" ref="DI8:DI31">DG8+DH8</f>
        <v>1346.4177616000002</v>
      </c>
      <c r="DJ8" s="29">
        <f aca="true" t="shared" si="69" ref="DJ8:DJ31">DH$6*$F8</f>
        <v>343.5086864</v>
      </c>
      <c r="DK8" s="29">
        <f aca="true" t="shared" si="70" ref="DK8:DK31">DH$6*$G8</f>
        <v>575.734032</v>
      </c>
      <c r="DN8" s="14">
        <f aca="true" t="shared" si="71" ref="DN8:DN31">D8*0.80603/100</f>
        <v>2235.9755818</v>
      </c>
      <c r="DO8" s="14">
        <f aca="true" t="shared" si="72" ref="DO8:DO31">DM8+DN8</f>
        <v>2235.9755818</v>
      </c>
      <c r="DP8" s="29">
        <f aca="true" t="shared" si="73" ref="DP8:DP31">DN$6*$F8</f>
        <v>570.4596722</v>
      </c>
      <c r="DQ8" s="29">
        <f aca="true" t="shared" si="74" ref="DQ8:DQ31">DN$6*$G8</f>
        <v>956.1127859999999</v>
      </c>
      <c r="DT8" s="14">
        <f aca="true" t="shared" si="75" ref="DT8:DT31">D8*2.45163/100</f>
        <v>6800.9687178</v>
      </c>
      <c r="DU8" s="14">
        <f aca="true" t="shared" si="76" ref="DU8:DU31">DS8+DT8</f>
        <v>6800.9687178</v>
      </c>
      <c r="DV8" s="29">
        <f aca="true" t="shared" si="77" ref="DV8:DV31">DT$6*$F8</f>
        <v>1735.1166162000002</v>
      </c>
      <c r="DW8" s="29">
        <f aca="true" t="shared" si="78" ref="DW8:DW31">DT$6*$G8</f>
        <v>2908.1235060000004</v>
      </c>
      <c r="DZ8" s="14">
        <f aca="true" t="shared" si="79" ref="DZ8:DZ31">D8*0.25443/100</f>
        <v>705.8040858</v>
      </c>
      <c r="EA8" s="14">
        <f aca="true" t="shared" si="80" ref="EA8:EA31">DY8+DZ8</f>
        <v>705.8040858</v>
      </c>
      <c r="EB8" s="29">
        <f aca="true" t="shared" si="81" ref="EB8:EB31">DZ$6*$F8</f>
        <v>180.07028820000002</v>
      </c>
      <c r="EC8" s="29">
        <f aca="true" t="shared" si="82" ref="EC8:EC31">DZ$6*$G8</f>
        <v>301.804866</v>
      </c>
      <c r="EF8" s="14">
        <f aca="true" t="shared" si="83" ref="EF8:EF31">D8*0.12856/100</f>
        <v>356.6331536</v>
      </c>
      <c r="EG8" s="14">
        <f aca="true" t="shared" si="84" ref="EG8:EG31">EE8+EF8</f>
        <v>356.6331536</v>
      </c>
      <c r="EH8" s="29">
        <f aca="true" t="shared" si="85" ref="EH8:EH31">EF$6*$F8</f>
        <v>90.9870544</v>
      </c>
      <c r="EI8" s="29">
        <f aca="true" t="shared" si="86" ref="EI8:EI31">EF$6*$G8</f>
        <v>152.497872</v>
      </c>
      <c r="EL8" s="14">
        <f aca="true" t="shared" si="87" ref="EL8:EL31">D8*0.03415/100</f>
        <v>94.734149</v>
      </c>
      <c r="EM8" s="14">
        <f aca="true" t="shared" si="88" ref="EM8:EM31">EK8+EL8</f>
        <v>94.734149</v>
      </c>
      <c r="EN8" s="29">
        <f aca="true" t="shared" si="89" ref="EN8:EN31">EL$6*$F8</f>
        <v>24.169321</v>
      </c>
      <c r="EO8" s="29">
        <f aca="true" t="shared" si="90" ref="EO8:EO31">EL$6*$G8</f>
        <v>40.50873</v>
      </c>
      <c r="ER8" s="14">
        <f aca="true" t="shared" si="91" ref="ER8:ER31">D8*1.11619/100</f>
        <v>3096.3780314000005</v>
      </c>
      <c r="ES8" s="14">
        <f aca="true" t="shared" si="92" ref="ES8:ES31">EQ8+ER8</f>
        <v>3096.3780314000005</v>
      </c>
      <c r="ET8" s="29">
        <f aca="true" t="shared" si="93" ref="ET8:ET31">ER$6*$F8</f>
        <v>789.9723106</v>
      </c>
      <c r="EU8" s="29">
        <f aca="true" t="shared" si="94" ref="EU8:EU31">ER$6*$G8</f>
        <v>1324.024578</v>
      </c>
      <c r="EX8" s="14">
        <f aca="true" t="shared" si="95" ref="EX8:EX31">D8*4.55599/100</f>
        <v>12638.589619400002</v>
      </c>
      <c r="EY8" s="14">
        <f aca="true" t="shared" si="96" ref="EY8:EY31">EW8+EX8</f>
        <v>12638.589619400002</v>
      </c>
      <c r="EZ8" s="29">
        <f aca="true" t="shared" si="97" ref="EZ8:EZ31">EX$6*$F8</f>
        <v>3224.4563626</v>
      </c>
      <c r="FA8" s="29">
        <f aca="true" t="shared" si="98" ref="FA8:FA31">EX$6*$G8</f>
        <v>5404.315338</v>
      </c>
      <c r="FD8" s="14">
        <f aca="true" t="shared" si="99" ref="FD8:FD31">D8*0.07571/100</f>
        <v>210.0240826</v>
      </c>
      <c r="FE8" s="14">
        <f aca="true" t="shared" si="100" ref="FE8:FE31">FC8+FD8</f>
        <v>210.0240826</v>
      </c>
      <c r="FF8" s="29">
        <f aca="true" t="shared" si="101" ref="FF8:FF31">FD$6*$F8</f>
        <v>53.5829954</v>
      </c>
      <c r="FG8" s="29">
        <f aca="true" t="shared" si="102" ref="FG8:FG31">FD$6*$G8</f>
        <v>89.807202</v>
      </c>
      <c r="FJ8" s="14">
        <f aca="true" t="shared" si="103" ref="FJ8:FJ31">D8*0.91696/100</f>
        <v>2543.7020576</v>
      </c>
      <c r="FK8" s="14">
        <f aca="true" t="shared" si="104" ref="FK8:FK31">FI8+FJ8</f>
        <v>2543.7020576</v>
      </c>
      <c r="FL8" s="29">
        <f aca="true" t="shared" si="105" ref="FL8:FL31">FJ$6*$F8</f>
        <v>648.9692704</v>
      </c>
      <c r="FM8" s="29">
        <f aca="true" t="shared" si="106" ref="FM8:FM31">FJ$6*$G8</f>
        <v>1087.697952</v>
      </c>
      <c r="FP8" s="14">
        <f aca="true" t="shared" si="107" ref="FP8:FP31">D8*0.38062/100</f>
        <v>1055.8627172000001</v>
      </c>
      <c r="FQ8" s="14">
        <f aca="true" t="shared" si="108" ref="FQ8:FQ31">FO8+FP8</f>
        <v>1055.8627172000001</v>
      </c>
      <c r="FR8" s="29">
        <f aca="true" t="shared" si="109" ref="FR8:FR31">FP$6*$F8</f>
        <v>269.3799988</v>
      </c>
      <c r="FS8" s="29">
        <f aca="true" t="shared" si="110" ref="FS8:FS31">FP$6*$G8</f>
        <v>451.491444</v>
      </c>
    </row>
    <row r="9" spans="1:175" ht="12">
      <c r="A9" s="2">
        <v>41365</v>
      </c>
      <c r="C9" s="15">
        <v>120000</v>
      </c>
      <c r="D9" s="15">
        <v>277406</v>
      </c>
      <c r="E9" s="15">
        <f t="shared" si="0"/>
        <v>397406</v>
      </c>
      <c r="F9" s="15">
        <v>70774</v>
      </c>
      <c r="G9" s="15">
        <v>118620</v>
      </c>
      <c r="I9" s="14">
        <f aca="true" t="shared" si="111" ref="I9:I31">C9*7.96069/100</f>
        <v>9552.828</v>
      </c>
      <c r="J9" s="14">
        <f t="shared" si="1"/>
        <v>22083.4317014</v>
      </c>
      <c r="K9" s="29">
        <f t="shared" si="2"/>
        <v>31636.2597014</v>
      </c>
      <c r="L9" s="29">
        <f t="shared" si="3"/>
        <v>5634.0987405999995</v>
      </c>
      <c r="M9" s="29">
        <f t="shared" si="4"/>
        <v>9442.970478</v>
      </c>
      <c r="O9" s="14">
        <f aca="true" t="shared" si="112" ref="O9:O31">C9*8.86163/100</f>
        <v>10633.956</v>
      </c>
      <c r="P9" s="14">
        <f t="shared" si="5"/>
        <v>24582.6933178</v>
      </c>
      <c r="Q9" s="14">
        <f t="shared" si="6"/>
        <v>35216.6493178</v>
      </c>
      <c r="R9" s="29">
        <f t="shared" si="7"/>
        <v>6271.730016199999</v>
      </c>
      <c r="S9" s="29">
        <f t="shared" si="8"/>
        <v>10511.665506</v>
      </c>
      <c r="U9" s="29">
        <f aca="true" t="shared" si="113" ref="U9:U31">C9*3.27229/100</f>
        <v>3926.748</v>
      </c>
      <c r="V9" s="14">
        <f t="shared" si="9"/>
        <v>9077.5287974</v>
      </c>
      <c r="W9" s="14">
        <f t="shared" si="10"/>
        <v>13004.2767974</v>
      </c>
      <c r="X9" s="29">
        <f t="shared" si="11"/>
        <v>2315.9305246</v>
      </c>
      <c r="Y9" s="29">
        <f t="shared" si="12"/>
        <v>3881.590398</v>
      </c>
      <c r="AA9" s="14">
        <f aca="true" t="shared" si="114" ref="AA9:AA31">C9*2.44463/100</f>
        <v>2933.5560000000005</v>
      </c>
      <c r="AB9" s="14">
        <f t="shared" si="13"/>
        <v>6781.5502977999995</v>
      </c>
      <c r="AC9" s="14">
        <f t="shared" si="14"/>
        <v>9715.1062978</v>
      </c>
      <c r="AD9" s="29">
        <f t="shared" si="15"/>
        <v>1730.1624362</v>
      </c>
      <c r="AE9" s="29">
        <f t="shared" si="16"/>
        <v>2899.820106</v>
      </c>
      <c r="AG9" s="14">
        <f aca="true" t="shared" si="115" ref="AG9:AG31">AH$6*$C9</f>
        <v>291.132</v>
      </c>
      <c r="AH9" s="14">
        <f t="shared" si="17"/>
        <v>673.0146966</v>
      </c>
      <c r="AI9" s="14">
        <f t="shared" si="18"/>
        <v>964.1466966</v>
      </c>
      <c r="AJ9" s="29">
        <f t="shared" si="19"/>
        <v>171.7048014</v>
      </c>
      <c r="AK9" s="29">
        <f t="shared" si="20"/>
        <v>287.783982</v>
      </c>
      <c r="AM9" s="14">
        <f>C9*3.25486/100</f>
        <v>3905.8320000000003</v>
      </c>
      <c r="AN9" s="14">
        <f t="shared" si="21"/>
        <v>9029.176931599999</v>
      </c>
      <c r="AO9" s="14">
        <f t="shared" si="22"/>
        <v>12935.0089316</v>
      </c>
      <c r="AP9" s="29">
        <f t="shared" si="23"/>
        <v>2303.5946163999997</v>
      </c>
      <c r="AQ9" s="29">
        <f t="shared" si="24"/>
        <v>3860.9149319999997</v>
      </c>
      <c r="AS9" s="14">
        <f>C9*23.78111/100</f>
        <v>28537.332000000002</v>
      </c>
      <c r="AT9" s="14">
        <f t="shared" si="25"/>
        <v>65970.22600660002</v>
      </c>
      <c r="AU9" s="14">
        <f t="shared" si="26"/>
        <v>94507.55800660001</v>
      </c>
      <c r="AV9" s="29">
        <f t="shared" si="27"/>
        <v>16830.8427914</v>
      </c>
      <c r="AW9" s="29">
        <f t="shared" si="28"/>
        <v>28209.152682</v>
      </c>
      <c r="AY9" s="14">
        <f>C9*0.0004/100</f>
        <v>0.48</v>
      </c>
      <c r="AZ9" s="14">
        <f t="shared" si="29"/>
        <v>1.109624</v>
      </c>
      <c r="BA9" s="14">
        <f t="shared" si="30"/>
        <v>1.589624</v>
      </c>
      <c r="BB9" s="29"/>
      <c r="BC9" s="29"/>
      <c r="BE9" s="14">
        <f>C9*0.13664/100</f>
        <v>163.96800000000002</v>
      </c>
      <c r="BF9" s="14">
        <f t="shared" si="31"/>
        <v>379.04755840000007</v>
      </c>
      <c r="BG9" s="14">
        <f t="shared" si="32"/>
        <v>543.0155584000001</v>
      </c>
      <c r="BH9" s="29">
        <f t="shared" si="33"/>
        <v>96.7055936</v>
      </c>
      <c r="BI9" s="29">
        <f t="shared" si="34"/>
        <v>162.082368</v>
      </c>
      <c r="BK9" s="14">
        <f>C9*0.87875/100</f>
        <v>1054.5</v>
      </c>
      <c r="BL9" s="14">
        <f t="shared" si="35"/>
        <v>2437.705225</v>
      </c>
      <c r="BM9" s="14">
        <f t="shared" si="36"/>
        <v>3492.205225</v>
      </c>
      <c r="BN9" s="29">
        <f t="shared" si="37"/>
        <v>621.926525</v>
      </c>
      <c r="BO9" s="29">
        <f t="shared" si="38"/>
        <v>1042.37325</v>
      </c>
      <c r="BQ9" s="14">
        <f>C9*0.56757/100</f>
        <v>681.0840000000001</v>
      </c>
      <c r="BR9" s="14">
        <f t="shared" si="39"/>
        <v>1574.4732342</v>
      </c>
      <c r="BS9" s="14">
        <f t="shared" si="40"/>
        <v>2255.5572342</v>
      </c>
      <c r="BT9" s="29">
        <f t="shared" si="41"/>
        <v>401.6919918</v>
      </c>
      <c r="BU9" s="29">
        <f t="shared" si="42"/>
        <v>673.251534</v>
      </c>
      <c r="BW9" s="14">
        <f>C9*2.18514/100</f>
        <v>2622.1679999999997</v>
      </c>
      <c r="BX9" s="14">
        <f t="shared" si="43"/>
        <v>6061.7094684</v>
      </c>
      <c r="BY9" s="14">
        <f t="shared" si="44"/>
        <v>8683.8774684</v>
      </c>
      <c r="BZ9" s="29">
        <f t="shared" si="45"/>
        <v>1546.5109836</v>
      </c>
      <c r="CA9" s="29">
        <f t="shared" si="46"/>
        <v>2592.013068</v>
      </c>
      <c r="CC9" s="14">
        <f>C9*0.13916/100</f>
        <v>166.99200000000002</v>
      </c>
      <c r="CD9" s="14">
        <f t="shared" si="47"/>
        <v>386.03818960000007</v>
      </c>
      <c r="CE9" s="14">
        <f t="shared" si="48"/>
        <v>553.0301896000001</v>
      </c>
      <c r="CF9" s="29">
        <f t="shared" si="49"/>
        <v>98.4890984</v>
      </c>
      <c r="CG9" s="29">
        <f t="shared" si="50"/>
        <v>165.071592</v>
      </c>
      <c r="CI9" s="14">
        <f>C9*0.37665/100</f>
        <v>451.98</v>
      </c>
      <c r="CJ9" s="14">
        <f t="shared" si="51"/>
        <v>1044.8496989999999</v>
      </c>
      <c r="CK9" s="14">
        <f t="shared" si="52"/>
        <v>1496.829699</v>
      </c>
      <c r="CL9" s="29">
        <f t="shared" si="53"/>
        <v>266.570271</v>
      </c>
      <c r="CM9" s="29">
        <f t="shared" si="54"/>
        <v>446.78222999999997</v>
      </c>
      <c r="CO9" s="14">
        <f>C9*1.58627/100</f>
        <v>1903.524</v>
      </c>
      <c r="CP9" s="14">
        <f t="shared" si="55"/>
        <v>4400.4081562</v>
      </c>
      <c r="CQ9" s="14">
        <f t="shared" si="56"/>
        <v>6303.9321562000005</v>
      </c>
      <c r="CR9" s="29">
        <f t="shared" si="57"/>
        <v>1122.6667298</v>
      </c>
      <c r="CS9" s="29">
        <f t="shared" si="58"/>
        <v>1881.633474</v>
      </c>
      <c r="CU9" s="14">
        <f>C9*0.07178/100</f>
        <v>86.13600000000001</v>
      </c>
      <c r="CV9" s="14">
        <f t="shared" si="59"/>
        <v>199.1220268</v>
      </c>
      <c r="CW9" s="14">
        <f t="shared" si="60"/>
        <v>285.2580268</v>
      </c>
      <c r="CX9" s="29">
        <f t="shared" si="61"/>
        <v>50.8015772</v>
      </c>
      <c r="CY9" s="29">
        <f t="shared" si="62"/>
        <v>85.145436</v>
      </c>
      <c r="DA9" s="14">
        <f>C9*1.01431/100</f>
        <v>1217.172</v>
      </c>
      <c r="DB9" s="14">
        <f t="shared" si="63"/>
        <v>2813.7567986000004</v>
      </c>
      <c r="DC9" s="14">
        <f t="shared" si="64"/>
        <v>4030.9287986000004</v>
      </c>
      <c r="DD9" s="29">
        <f t="shared" si="65"/>
        <v>717.8677594000001</v>
      </c>
      <c r="DE9" s="29">
        <f t="shared" si="66"/>
        <v>1203.174522</v>
      </c>
      <c r="DG9" s="14">
        <f>C9*0.48536/100</f>
        <v>582.432</v>
      </c>
      <c r="DH9" s="29">
        <f t="shared" si="67"/>
        <v>1346.4177616000002</v>
      </c>
      <c r="DI9" s="14">
        <f t="shared" si="68"/>
        <v>1928.8497616000002</v>
      </c>
      <c r="DJ9" s="29">
        <f t="shared" si="69"/>
        <v>343.5086864</v>
      </c>
      <c r="DK9" s="29">
        <f t="shared" si="70"/>
        <v>575.734032</v>
      </c>
      <c r="DM9" s="14">
        <f>C9*0.80603/100</f>
        <v>967.2360000000001</v>
      </c>
      <c r="DN9" s="14">
        <f t="shared" si="71"/>
        <v>2235.9755818</v>
      </c>
      <c r="DO9" s="14">
        <f t="shared" si="72"/>
        <v>3203.2115818</v>
      </c>
      <c r="DP9" s="29">
        <f t="shared" si="73"/>
        <v>570.4596722</v>
      </c>
      <c r="DQ9" s="29">
        <f t="shared" si="74"/>
        <v>956.1127859999999</v>
      </c>
      <c r="DS9" s="14">
        <f>C9*2.45163/100</f>
        <v>2941.956</v>
      </c>
      <c r="DT9" s="14">
        <f t="shared" si="75"/>
        <v>6800.9687178</v>
      </c>
      <c r="DU9" s="14">
        <f t="shared" si="76"/>
        <v>9742.9247178</v>
      </c>
      <c r="DV9" s="29">
        <f t="shared" si="77"/>
        <v>1735.1166162000002</v>
      </c>
      <c r="DW9" s="29">
        <f t="shared" si="78"/>
        <v>2908.1235060000004</v>
      </c>
      <c r="DY9" s="14">
        <f>C9*0.25443/100</f>
        <v>305.316</v>
      </c>
      <c r="DZ9" s="14">
        <f t="shared" si="79"/>
        <v>705.8040858</v>
      </c>
      <c r="EA9" s="14">
        <f t="shared" si="80"/>
        <v>1011.1200858</v>
      </c>
      <c r="EB9" s="29">
        <f t="shared" si="81"/>
        <v>180.07028820000002</v>
      </c>
      <c r="EC9" s="29">
        <f t="shared" si="82"/>
        <v>301.804866</v>
      </c>
      <c r="EE9" s="14">
        <f>C9*0.12856/100</f>
        <v>154.27200000000002</v>
      </c>
      <c r="EF9" s="14">
        <f t="shared" si="83"/>
        <v>356.6331536</v>
      </c>
      <c r="EG9" s="14">
        <f t="shared" si="84"/>
        <v>510.90515360000006</v>
      </c>
      <c r="EH9" s="29">
        <f t="shared" si="85"/>
        <v>90.9870544</v>
      </c>
      <c r="EI9" s="29">
        <f t="shared" si="86"/>
        <v>152.497872</v>
      </c>
      <c r="EK9" s="14">
        <f>C9*0.03415/100</f>
        <v>40.98</v>
      </c>
      <c r="EL9" s="14">
        <f t="shared" si="87"/>
        <v>94.734149</v>
      </c>
      <c r="EM9" s="14">
        <f t="shared" si="88"/>
        <v>135.714149</v>
      </c>
      <c r="EN9" s="29">
        <f t="shared" si="89"/>
        <v>24.169321</v>
      </c>
      <c r="EO9" s="29">
        <f t="shared" si="90"/>
        <v>40.50873</v>
      </c>
      <c r="EQ9" s="14">
        <f>C9*1.11619/100</f>
        <v>1339.4279999999999</v>
      </c>
      <c r="ER9" s="14">
        <f t="shared" si="91"/>
        <v>3096.3780314000005</v>
      </c>
      <c r="ES9" s="14">
        <f t="shared" si="92"/>
        <v>4435.8060314</v>
      </c>
      <c r="ET9" s="29">
        <f t="shared" si="93"/>
        <v>789.9723106</v>
      </c>
      <c r="EU9" s="29">
        <f t="shared" si="94"/>
        <v>1324.024578</v>
      </c>
      <c r="EW9" s="14">
        <f>C9*4.55599/100</f>
        <v>5467.188</v>
      </c>
      <c r="EX9" s="14">
        <f t="shared" si="95"/>
        <v>12638.589619400002</v>
      </c>
      <c r="EY9" s="14">
        <f t="shared" si="96"/>
        <v>18105.777619400003</v>
      </c>
      <c r="EZ9" s="29">
        <f t="shared" si="97"/>
        <v>3224.4563626</v>
      </c>
      <c r="FA9" s="29">
        <f t="shared" si="98"/>
        <v>5404.315338</v>
      </c>
      <c r="FC9" s="14">
        <f>C9*0.07571/100</f>
        <v>90.852</v>
      </c>
      <c r="FD9" s="14">
        <f t="shared" si="99"/>
        <v>210.0240826</v>
      </c>
      <c r="FE9" s="14">
        <f t="shared" si="100"/>
        <v>300.8760826</v>
      </c>
      <c r="FF9" s="29">
        <f t="shared" si="101"/>
        <v>53.5829954</v>
      </c>
      <c r="FG9" s="29">
        <f t="shared" si="102"/>
        <v>89.807202</v>
      </c>
      <c r="FI9" s="14">
        <f>C9*0.91696/100</f>
        <v>1100.3519999999999</v>
      </c>
      <c r="FJ9" s="14">
        <f t="shared" si="103"/>
        <v>2543.7020576</v>
      </c>
      <c r="FK9" s="14">
        <f t="shared" si="104"/>
        <v>3644.0540576</v>
      </c>
      <c r="FL9" s="29">
        <f t="shared" si="105"/>
        <v>648.9692704</v>
      </c>
      <c r="FM9" s="29">
        <f t="shared" si="106"/>
        <v>1087.697952</v>
      </c>
      <c r="FO9" s="14">
        <f>C9*0.38062/100</f>
        <v>456.744</v>
      </c>
      <c r="FP9" s="14">
        <f t="shared" si="107"/>
        <v>1055.8627172000001</v>
      </c>
      <c r="FQ9" s="14">
        <f t="shared" si="108"/>
        <v>1512.6067172000003</v>
      </c>
      <c r="FR9" s="29">
        <f t="shared" si="109"/>
        <v>269.3799988</v>
      </c>
      <c r="FS9" s="29">
        <f t="shared" si="110"/>
        <v>451.491444</v>
      </c>
    </row>
    <row r="10" spans="1:175" ht="12">
      <c r="A10" s="2">
        <v>41548</v>
      </c>
      <c r="C10" s="15"/>
      <c r="D10" s="15">
        <v>276206</v>
      </c>
      <c r="E10" s="15">
        <f t="shared" si="0"/>
        <v>276206</v>
      </c>
      <c r="F10" s="15">
        <v>70774</v>
      </c>
      <c r="G10" s="15">
        <v>118620</v>
      </c>
      <c r="J10" s="14">
        <f t="shared" si="1"/>
        <v>21987.9034214</v>
      </c>
      <c r="K10" s="29">
        <f t="shared" si="2"/>
        <v>21987.9034214</v>
      </c>
      <c r="L10" s="29">
        <f t="shared" si="3"/>
        <v>5634.0987405999995</v>
      </c>
      <c r="M10" s="29">
        <f t="shared" si="4"/>
        <v>9442.970478</v>
      </c>
      <c r="P10" s="14">
        <f t="shared" si="5"/>
        <v>24476.3537578</v>
      </c>
      <c r="Q10" s="14">
        <f t="shared" si="6"/>
        <v>24476.3537578</v>
      </c>
      <c r="R10" s="29">
        <f t="shared" si="7"/>
        <v>6271.730016199999</v>
      </c>
      <c r="S10" s="29">
        <f t="shared" si="8"/>
        <v>10511.665506</v>
      </c>
      <c r="U10" s="29"/>
      <c r="V10" s="14">
        <f t="shared" si="9"/>
        <v>9038.2613174</v>
      </c>
      <c r="W10" s="14">
        <f t="shared" si="10"/>
        <v>9038.2613174</v>
      </c>
      <c r="X10" s="29">
        <f t="shared" si="11"/>
        <v>2315.9305246</v>
      </c>
      <c r="Y10" s="29">
        <f t="shared" si="12"/>
        <v>3881.590398</v>
      </c>
      <c r="AB10" s="14">
        <f t="shared" si="13"/>
        <v>6752.2147378</v>
      </c>
      <c r="AC10" s="14">
        <f t="shared" si="14"/>
        <v>6752.2147378</v>
      </c>
      <c r="AD10" s="29">
        <f t="shared" si="15"/>
        <v>1730.1624362</v>
      </c>
      <c r="AE10" s="29">
        <f t="shared" si="16"/>
        <v>2899.820106</v>
      </c>
      <c r="AH10" s="14">
        <f t="shared" si="17"/>
        <v>670.1033766</v>
      </c>
      <c r="AI10" s="14">
        <f t="shared" si="18"/>
        <v>670.1033766</v>
      </c>
      <c r="AJ10" s="29">
        <f t="shared" si="19"/>
        <v>171.7048014</v>
      </c>
      <c r="AK10" s="29">
        <f t="shared" si="20"/>
        <v>287.783982</v>
      </c>
      <c r="AN10" s="14">
        <f t="shared" si="21"/>
        <v>8990.118611599999</v>
      </c>
      <c r="AO10" s="14">
        <f t="shared" si="22"/>
        <v>8990.118611599999</v>
      </c>
      <c r="AP10" s="29">
        <f t="shared" si="23"/>
        <v>2303.5946163999997</v>
      </c>
      <c r="AQ10" s="29">
        <f t="shared" si="24"/>
        <v>3860.9149319999997</v>
      </c>
      <c r="AT10" s="14">
        <f t="shared" si="25"/>
        <v>65684.8526866</v>
      </c>
      <c r="AU10" s="14">
        <f t="shared" si="26"/>
        <v>65684.8526866</v>
      </c>
      <c r="AV10" s="29">
        <f t="shared" si="27"/>
        <v>16830.8427914</v>
      </c>
      <c r="AW10" s="29">
        <f t="shared" si="28"/>
        <v>28209.152682</v>
      </c>
      <c r="AZ10" s="14">
        <f t="shared" si="29"/>
        <v>1.104824</v>
      </c>
      <c r="BA10" s="14">
        <f t="shared" si="30"/>
        <v>1.104824</v>
      </c>
      <c r="BB10" s="29"/>
      <c r="BC10" s="29"/>
      <c r="BF10" s="14">
        <f t="shared" si="31"/>
        <v>377.4078784000001</v>
      </c>
      <c r="BG10" s="14">
        <f t="shared" si="32"/>
        <v>377.4078784000001</v>
      </c>
      <c r="BH10" s="29">
        <f t="shared" si="33"/>
        <v>96.7055936</v>
      </c>
      <c r="BI10" s="29">
        <f t="shared" si="34"/>
        <v>162.082368</v>
      </c>
      <c r="BL10" s="14">
        <f t="shared" si="35"/>
        <v>2427.160225</v>
      </c>
      <c r="BM10" s="14">
        <f t="shared" si="36"/>
        <v>2427.160225</v>
      </c>
      <c r="BN10" s="29">
        <f t="shared" si="37"/>
        <v>621.926525</v>
      </c>
      <c r="BO10" s="29">
        <f t="shared" si="38"/>
        <v>1042.37325</v>
      </c>
      <c r="BR10" s="14">
        <f t="shared" si="39"/>
        <v>1567.6623941999999</v>
      </c>
      <c r="BS10" s="14">
        <f t="shared" si="40"/>
        <v>1567.6623941999999</v>
      </c>
      <c r="BT10" s="29">
        <f t="shared" si="41"/>
        <v>401.6919918</v>
      </c>
      <c r="BU10" s="29">
        <f t="shared" si="42"/>
        <v>673.251534</v>
      </c>
      <c r="BX10" s="14">
        <f t="shared" si="43"/>
        <v>6035.487788400001</v>
      </c>
      <c r="BY10" s="14">
        <f t="shared" si="44"/>
        <v>6035.487788400001</v>
      </c>
      <c r="BZ10" s="29">
        <f t="shared" si="45"/>
        <v>1546.5109836</v>
      </c>
      <c r="CA10" s="29">
        <f t="shared" si="46"/>
        <v>2592.013068</v>
      </c>
      <c r="CD10" s="14">
        <f t="shared" si="47"/>
        <v>384.36826959999996</v>
      </c>
      <c r="CE10" s="14">
        <f t="shared" si="48"/>
        <v>384.36826959999996</v>
      </c>
      <c r="CF10" s="29">
        <f t="shared" si="49"/>
        <v>98.4890984</v>
      </c>
      <c r="CG10" s="29">
        <f t="shared" si="50"/>
        <v>165.071592</v>
      </c>
      <c r="CJ10" s="14">
        <f t="shared" si="51"/>
        <v>1040.329899</v>
      </c>
      <c r="CK10" s="14">
        <f t="shared" si="52"/>
        <v>1040.329899</v>
      </c>
      <c r="CL10" s="29">
        <f t="shared" si="53"/>
        <v>266.570271</v>
      </c>
      <c r="CM10" s="29">
        <f t="shared" si="54"/>
        <v>446.78222999999997</v>
      </c>
      <c r="CP10" s="14">
        <f t="shared" si="55"/>
        <v>4381.3729162</v>
      </c>
      <c r="CQ10" s="14">
        <f t="shared" si="56"/>
        <v>4381.3729162</v>
      </c>
      <c r="CR10" s="29">
        <f t="shared" si="57"/>
        <v>1122.6667298</v>
      </c>
      <c r="CS10" s="29">
        <f t="shared" si="58"/>
        <v>1881.633474</v>
      </c>
      <c r="CV10" s="14">
        <f t="shared" si="59"/>
        <v>198.2606668</v>
      </c>
      <c r="CW10" s="14">
        <f t="shared" si="60"/>
        <v>198.2606668</v>
      </c>
      <c r="CX10" s="29">
        <f t="shared" si="61"/>
        <v>50.8015772</v>
      </c>
      <c r="CY10" s="29">
        <f t="shared" si="62"/>
        <v>85.145436</v>
      </c>
      <c r="DB10" s="14">
        <f t="shared" si="63"/>
        <v>2801.5850786</v>
      </c>
      <c r="DC10" s="14">
        <f t="shared" si="64"/>
        <v>2801.5850786</v>
      </c>
      <c r="DD10" s="29">
        <f t="shared" si="65"/>
        <v>717.8677594000001</v>
      </c>
      <c r="DE10" s="29">
        <f t="shared" si="66"/>
        <v>1203.174522</v>
      </c>
      <c r="DH10" s="29">
        <f t="shared" si="67"/>
        <v>1340.5934416</v>
      </c>
      <c r="DI10" s="14">
        <f t="shared" si="68"/>
        <v>1340.5934416</v>
      </c>
      <c r="DJ10" s="29">
        <f t="shared" si="69"/>
        <v>343.5086864</v>
      </c>
      <c r="DK10" s="29">
        <f t="shared" si="70"/>
        <v>575.734032</v>
      </c>
      <c r="DN10" s="14">
        <f t="shared" si="71"/>
        <v>2226.3032218000003</v>
      </c>
      <c r="DO10" s="14">
        <f t="shared" si="72"/>
        <v>2226.3032218000003</v>
      </c>
      <c r="DP10" s="29">
        <f t="shared" si="73"/>
        <v>570.4596722</v>
      </c>
      <c r="DQ10" s="29">
        <f t="shared" si="74"/>
        <v>956.1127859999999</v>
      </c>
      <c r="DT10" s="14">
        <f t="shared" si="75"/>
        <v>6771.5491578</v>
      </c>
      <c r="DU10" s="14">
        <f t="shared" si="76"/>
        <v>6771.5491578</v>
      </c>
      <c r="DV10" s="29">
        <f t="shared" si="77"/>
        <v>1735.1166162000002</v>
      </c>
      <c r="DW10" s="29">
        <f t="shared" si="78"/>
        <v>2908.1235060000004</v>
      </c>
      <c r="DZ10" s="14">
        <f t="shared" si="79"/>
        <v>702.7509258</v>
      </c>
      <c r="EA10" s="14">
        <f t="shared" si="80"/>
        <v>702.7509258</v>
      </c>
      <c r="EB10" s="29">
        <f t="shared" si="81"/>
        <v>180.07028820000002</v>
      </c>
      <c r="EC10" s="29">
        <f t="shared" si="82"/>
        <v>301.804866</v>
      </c>
      <c r="EF10" s="14">
        <f t="shared" si="83"/>
        <v>355.09043360000004</v>
      </c>
      <c r="EG10" s="14">
        <f t="shared" si="84"/>
        <v>355.09043360000004</v>
      </c>
      <c r="EH10" s="29">
        <f t="shared" si="85"/>
        <v>90.9870544</v>
      </c>
      <c r="EI10" s="29">
        <f t="shared" si="86"/>
        <v>152.497872</v>
      </c>
      <c r="EL10" s="14">
        <f t="shared" si="87"/>
        <v>94.324349</v>
      </c>
      <c r="EM10" s="14">
        <f t="shared" si="88"/>
        <v>94.324349</v>
      </c>
      <c r="EN10" s="29">
        <f t="shared" si="89"/>
        <v>24.169321</v>
      </c>
      <c r="EO10" s="29">
        <f t="shared" si="90"/>
        <v>40.50873</v>
      </c>
      <c r="ER10" s="14">
        <f t="shared" si="91"/>
        <v>3082.9837514</v>
      </c>
      <c r="ES10" s="14">
        <f t="shared" si="92"/>
        <v>3082.9837514</v>
      </c>
      <c r="ET10" s="29">
        <f t="shared" si="93"/>
        <v>789.9723106</v>
      </c>
      <c r="EU10" s="29">
        <f t="shared" si="94"/>
        <v>1324.024578</v>
      </c>
      <c r="EX10" s="14">
        <f t="shared" si="95"/>
        <v>12583.917739400002</v>
      </c>
      <c r="EY10" s="14">
        <f t="shared" si="96"/>
        <v>12583.917739400002</v>
      </c>
      <c r="EZ10" s="29">
        <f t="shared" si="97"/>
        <v>3224.4563626</v>
      </c>
      <c r="FA10" s="29">
        <f t="shared" si="98"/>
        <v>5404.315338</v>
      </c>
      <c r="FD10" s="14">
        <f t="shared" si="99"/>
        <v>209.1155626</v>
      </c>
      <c r="FE10" s="14">
        <f t="shared" si="100"/>
        <v>209.1155626</v>
      </c>
      <c r="FF10" s="29">
        <f t="shared" si="101"/>
        <v>53.5829954</v>
      </c>
      <c r="FG10" s="29">
        <f t="shared" si="102"/>
        <v>89.807202</v>
      </c>
      <c r="FJ10" s="14">
        <f t="shared" si="103"/>
        <v>2532.6985376</v>
      </c>
      <c r="FK10" s="14">
        <f t="shared" si="104"/>
        <v>2532.6985376</v>
      </c>
      <c r="FL10" s="29">
        <f t="shared" si="105"/>
        <v>648.9692704</v>
      </c>
      <c r="FM10" s="29">
        <f t="shared" si="106"/>
        <v>1087.697952</v>
      </c>
      <c r="FP10" s="14">
        <f t="shared" si="107"/>
        <v>1051.2952771999999</v>
      </c>
      <c r="FQ10" s="14">
        <f t="shared" si="108"/>
        <v>1051.2952771999999</v>
      </c>
      <c r="FR10" s="29">
        <f t="shared" si="109"/>
        <v>269.3799988</v>
      </c>
      <c r="FS10" s="29">
        <f t="shared" si="110"/>
        <v>451.491444</v>
      </c>
    </row>
    <row r="11" spans="1:175" ht="12">
      <c r="A11" s="2">
        <v>41730</v>
      </c>
      <c r="C11" s="15">
        <v>115000</v>
      </c>
      <c r="D11" s="15">
        <v>276206</v>
      </c>
      <c r="E11" s="15">
        <f t="shared" si="0"/>
        <v>391206</v>
      </c>
      <c r="F11" s="15">
        <v>70774</v>
      </c>
      <c r="G11" s="15">
        <v>118620</v>
      </c>
      <c r="I11" s="14">
        <f t="shared" si="111"/>
        <v>9154.7935</v>
      </c>
      <c r="J11" s="14">
        <f t="shared" si="1"/>
        <v>21987.9034214</v>
      </c>
      <c r="K11" s="29">
        <f t="shared" si="2"/>
        <v>31142.6969214</v>
      </c>
      <c r="L11" s="29">
        <f t="shared" si="3"/>
        <v>5634.0987405999995</v>
      </c>
      <c r="M11" s="29">
        <f t="shared" si="4"/>
        <v>9442.970478</v>
      </c>
      <c r="O11" s="14">
        <f t="shared" si="112"/>
        <v>10190.8745</v>
      </c>
      <c r="P11" s="14">
        <f t="shared" si="5"/>
        <v>24476.3537578</v>
      </c>
      <c r="Q11" s="14">
        <f t="shared" si="6"/>
        <v>34667.2282578</v>
      </c>
      <c r="R11" s="29">
        <f t="shared" si="7"/>
        <v>6271.730016199999</v>
      </c>
      <c r="S11" s="29">
        <f t="shared" si="8"/>
        <v>10511.665506</v>
      </c>
      <c r="U11" s="29">
        <f t="shared" si="113"/>
        <v>3763.1335</v>
      </c>
      <c r="V11" s="14">
        <f t="shared" si="9"/>
        <v>9038.2613174</v>
      </c>
      <c r="W11" s="14">
        <f t="shared" si="10"/>
        <v>12801.3948174</v>
      </c>
      <c r="X11" s="29">
        <f t="shared" si="11"/>
        <v>2315.9305246</v>
      </c>
      <c r="Y11" s="29">
        <f t="shared" si="12"/>
        <v>3881.590398</v>
      </c>
      <c r="AA11" s="14">
        <f t="shared" si="114"/>
        <v>2811.3245</v>
      </c>
      <c r="AB11" s="14">
        <f t="shared" si="13"/>
        <v>6752.2147378</v>
      </c>
      <c r="AC11" s="14">
        <f t="shared" si="14"/>
        <v>9563.5392378</v>
      </c>
      <c r="AD11" s="29">
        <f t="shared" si="15"/>
        <v>1730.1624362</v>
      </c>
      <c r="AE11" s="29">
        <f t="shared" si="16"/>
        <v>2899.820106</v>
      </c>
      <c r="AG11" s="14">
        <f t="shared" si="115"/>
        <v>279.0015</v>
      </c>
      <c r="AH11" s="14">
        <f t="shared" si="17"/>
        <v>670.1033766</v>
      </c>
      <c r="AI11" s="14">
        <f t="shared" si="18"/>
        <v>949.1048766000001</v>
      </c>
      <c r="AJ11" s="29">
        <f t="shared" si="19"/>
        <v>171.7048014</v>
      </c>
      <c r="AK11" s="29">
        <f t="shared" si="20"/>
        <v>287.783982</v>
      </c>
      <c r="AM11" s="14">
        <f>C11*3.25486/100</f>
        <v>3743.0889999999995</v>
      </c>
      <c r="AN11" s="14">
        <f t="shared" si="21"/>
        <v>8990.118611599999</v>
      </c>
      <c r="AO11" s="14">
        <f t="shared" si="22"/>
        <v>12733.207611599999</v>
      </c>
      <c r="AP11" s="29">
        <f t="shared" si="23"/>
        <v>2303.5946163999997</v>
      </c>
      <c r="AQ11" s="29">
        <f t="shared" si="24"/>
        <v>3860.9149319999997</v>
      </c>
      <c r="AS11" s="14">
        <f>C11*23.78111/100</f>
        <v>27348.276500000004</v>
      </c>
      <c r="AT11" s="14">
        <f t="shared" si="25"/>
        <v>65684.8526866</v>
      </c>
      <c r="AU11" s="14">
        <f t="shared" si="26"/>
        <v>93033.12918660001</v>
      </c>
      <c r="AV11" s="29">
        <f t="shared" si="27"/>
        <v>16830.8427914</v>
      </c>
      <c r="AW11" s="29">
        <f t="shared" si="28"/>
        <v>28209.152682</v>
      </c>
      <c r="AY11" s="14">
        <f>C11*0.0004/100</f>
        <v>0.46</v>
      </c>
      <c r="AZ11" s="14">
        <f t="shared" si="29"/>
        <v>1.104824</v>
      </c>
      <c r="BA11" s="14">
        <f t="shared" si="30"/>
        <v>1.564824</v>
      </c>
      <c r="BB11" s="29"/>
      <c r="BC11" s="29"/>
      <c r="BE11" s="14">
        <f>C11*0.13664/100</f>
        <v>157.13600000000002</v>
      </c>
      <c r="BF11" s="14">
        <f t="shared" si="31"/>
        <v>377.4078784000001</v>
      </c>
      <c r="BG11" s="14">
        <f t="shared" si="32"/>
        <v>534.5438784</v>
      </c>
      <c r="BH11" s="29">
        <f t="shared" si="33"/>
        <v>96.7055936</v>
      </c>
      <c r="BI11" s="29">
        <f t="shared" si="34"/>
        <v>162.082368</v>
      </c>
      <c r="BK11" s="14">
        <f>C11*0.87875/100</f>
        <v>1010.5625</v>
      </c>
      <c r="BL11" s="14">
        <f t="shared" si="35"/>
        <v>2427.160225</v>
      </c>
      <c r="BM11" s="14">
        <f t="shared" si="36"/>
        <v>3437.722725</v>
      </c>
      <c r="BN11" s="29">
        <f t="shared" si="37"/>
        <v>621.926525</v>
      </c>
      <c r="BO11" s="29">
        <f t="shared" si="38"/>
        <v>1042.37325</v>
      </c>
      <c r="BQ11" s="14">
        <f>C11*0.56757/100</f>
        <v>652.7055</v>
      </c>
      <c r="BR11" s="14">
        <f t="shared" si="39"/>
        <v>1567.6623941999999</v>
      </c>
      <c r="BS11" s="14">
        <f t="shared" si="40"/>
        <v>2220.3678941999997</v>
      </c>
      <c r="BT11" s="29">
        <f t="shared" si="41"/>
        <v>401.6919918</v>
      </c>
      <c r="BU11" s="29">
        <f t="shared" si="42"/>
        <v>673.251534</v>
      </c>
      <c r="BW11" s="14">
        <f>C11*2.18514/100</f>
        <v>2512.911</v>
      </c>
      <c r="BX11" s="14">
        <f t="shared" si="43"/>
        <v>6035.487788400001</v>
      </c>
      <c r="BY11" s="14">
        <f t="shared" si="44"/>
        <v>8548.398788400002</v>
      </c>
      <c r="BZ11" s="29">
        <f t="shared" si="45"/>
        <v>1546.5109836</v>
      </c>
      <c r="CA11" s="29">
        <f t="shared" si="46"/>
        <v>2592.013068</v>
      </c>
      <c r="CC11" s="14">
        <f>C11*0.13916/100</f>
        <v>160.03400000000002</v>
      </c>
      <c r="CD11" s="14">
        <f t="shared" si="47"/>
        <v>384.36826959999996</v>
      </c>
      <c r="CE11" s="14">
        <f t="shared" si="48"/>
        <v>544.4022696</v>
      </c>
      <c r="CF11" s="29">
        <f t="shared" si="49"/>
        <v>98.4890984</v>
      </c>
      <c r="CG11" s="29">
        <f t="shared" si="50"/>
        <v>165.071592</v>
      </c>
      <c r="CI11" s="14">
        <f>C11*0.37665/100</f>
        <v>433.1475</v>
      </c>
      <c r="CJ11" s="14">
        <f t="shared" si="51"/>
        <v>1040.329899</v>
      </c>
      <c r="CK11" s="14">
        <f t="shared" si="52"/>
        <v>1473.477399</v>
      </c>
      <c r="CL11" s="29">
        <f t="shared" si="53"/>
        <v>266.570271</v>
      </c>
      <c r="CM11" s="29">
        <f t="shared" si="54"/>
        <v>446.78222999999997</v>
      </c>
      <c r="CO11" s="14">
        <f>C11*1.58627/100</f>
        <v>1824.2105000000001</v>
      </c>
      <c r="CP11" s="14">
        <f t="shared" si="55"/>
        <v>4381.3729162</v>
      </c>
      <c r="CQ11" s="14">
        <f t="shared" si="56"/>
        <v>6205.5834162</v>
      </c>
      <c r="CR11" s="29">
        <f t="shared" si="57"/>
        <v>1122.6667298</v>
      </c>
      <c r="CS11" s="29">
        <f t="shared" si="58"/>
        <v>1881.633474</v>
      </c>
      <c r="CU11" s="14">
        <f>C11*0.07178/100</f>
        <v>82.54699999999998</v>
      </c>
      <c r="CV11" s="14">
        <f t="shared" si="59"/>
        <v>198.2606668</v>
      </c>
      <c r="CW11" s="14">
        <f t="shared" si="60"/>
        <v>280.8076668</v>
      </c>
      <c r="CX11" s="29">
        <f t="shared" si="61"/>
        <v>50.8015772</v>
      </c>
      <c r="CY11" s="29">
        <f t="shared" si="62"/>
        <v>85.145436</v>
      </c>
      <c r="DA11" s="14">
        <f>C11*1.01431/100</f>
        <v>1166.4565</v>
      </c>
      <c r="DB11" s="14">
        <f t="shared" si="63"/>
        <v>2801.5850786</v>
      </c>
      <c r="DC11" s="14">
        <f t="shared" si="64"/>
        <v>3968.0415786000003</v>
      </c>
      <c r="DD11" s="29">
        <f t="shared" si="65"/>
        <v>717.8677594000001</v>
      </c>
      <c r="DE11" s="29">
        <f t="shared" si="66"/>
        <v>1203.174522</v>
      </c>
      <c r="DG11" s="14">
        <f>C11*0.48536/100</f>
        <v>558.164</v>
      </c>
      <c r="DH11" s="29">
        <f t="shared" si="67"/>
        <v>1340.5934416</v>
      </c>
      <c r="DI11" s="14">
        <f t="shared" si="68"/>
        <v>1898.7574416</v>
      </c>
      <c r="DJ11" s="29">
        <f t="shared" si="69"/>
        <v>343.5086864</v>
      </c>
      <c r="DK11" s="29">
        <f t="shared" si="70"/>
        <v>575.734032</v>
      </c>
      <c r="DM11" s="14">
        <f>C11*0.80603/100</f>
        <v>926.9345</v>
      </c>
      <c r="DN11" s="14">
        <f t="shared" si="71"/>
        <v>2226.3032218000003</v>
      </c>
      <c r="DO11" s="14">
        <f t="shared" si="72"/>
        <v>3153.2377218</v>
      </c>
      <c r="DP11" s="29">
        <f t="shared" si="73"/>
        <v>570.4596722</v>
      </c>
      <c r="DQ11" s="29">
        <f t="shared" si="74"/>
        <v>956.1127859999999</v>
      </c>
      <c r="DS11" s="14">
        <f>C11*2.45163/100</f>
        <v>2819.3745</v>
      </c>
      <c r="DT11" s="14">
        <f t="shared" si="75"/>
        <v>6771.5491578</v>
      </c>
      <c r="DU11" s="14">
        <f t="shared" si="76"/>
        <v>9590.9236578</v>
      </c>
      <c r="DV11" s="29">
        <f t="shared" si="77"/>
        <v>1735.1166162000002</v>
      </c>
      <c r="DW11" s="29">
        <f t="shared" si="78"/>
        <v>2908.1235060000004</v>
      </c>
      <c r="DY11" s="14">
        <f>C11*0.25443/100</f>
        <v>292.5945</v>
      </c>
      <c r="DZ11" s="14">
        <f t="shared" si="79"/>
        <v>702.7509258</v>
      </c>
      <c r="EA11" s="14">
        <f t="shared" si="80"/>
        <v>995.3454257999999</v>
      </c>
      <c r="EB11" s="29">
        <f t="shared" si="81"/>
        <v>180.07028820000002</v>
      </c>
      <c r="EC11" s="29">
        <f t="shared" si="82"/>
        <v>301.804866</v>
      </c>
      <c r="EE11" s="14">
        <f>C11*0.12856/100</f>
        <v>147.84400000000002</v>
      </c>
      <c r="EF11" s="14">
        <f t="shared" si="83"/>
        <v>355.09043360000004</v>
      </c>
      <c r="EG11" s="14">
        <f t="shared" si="84"/>
        <v>502.93443360000003</v>
      </c>
      <c r="EH11" s="29">
        <f t="shared" si="85"/>
        <v>90.9870544</v>
      </c>
      <c r="EI11" s="29">
        <f t="shared" si="86"/>
        <v>152.497872</v>
      </c>
      <c r="EK11" s="14">
        <f>C11*0.03415/100</f>
        <v>39.2725</v>
      </c>
      <c r="EL11" s="14">
        <f t="shared" si="87"/>
        <v>94.324349</v>
      </c>
      <c r="EM11" s="14">
        <f t="shared" si="88"/>
        <v>133.596849</v>
      </c>
      <c r="EN11" s="29">
        <f t="shared" si="89"/>
        <v>24.169321</v>
      </c>
      <c r="EO11" s="29">
        <f t="shared" si="90"/>
        <v>40.50873</v>
      </c>
      <c r="EQ11" s="14">
        <f>C11*1.11619/100</f>
        <v>1283.6185</v>
      </c>
      <c r="ER11" s="14">
        <f t="shared" si="91"/>
        <v>3082.9837514</v>
      </c>
      <c r="ES11" s="14">
        <f t="shared" si="92"/>
        <v>4366.6022514</v>
      </c>
      <c r="ET11" s="29">
        <f t="shared" si="93"/>
        <v>789.9723106</v>
      </c>
      <c r="EU11" s="29">
        <f t="shared" si="94"/>
        <v>1324.024578</v>
      </c>
      <c r="EW11" s="14">
        <f>C11*4.55599/100</f>
        <v>5239.3885</v>
      </c>
      <c r="EX11" s="14">
        <f t="shared" si="95"/>
        <v>12583.917739400002</v>
      </c>
      <c r="EY11" s="14">
        <f t="shared" si="96"/>
        <v>17823.3062394</v>
      </c>
      <c r="EZ11" s="29">
        <f t="shared" si="97"/>
        <v>3224.4563626</v>
      </c>
      <c r="FA11" s="29">
        <f t="shared" si="98"/>
        <v>5404.315338</v>
      </c>
      <c r="FC11" s="14">
        <f>C11*0.07571/100</f>
        <v>87.06649999999999</v>
      </c>
      <c r="FD11" s="14">
        <f t="shared" si="99"/>
        <v>209.1155626</v>
      </c>
      <c r="FE11" s="14">
        <f t="shared" si="100"/>
        <v>296.1820626</v>
      </c>
      <c r="FF11" s="29">
        <f t="shared" si="101"/>
        <v>53.5829954</v>
      </c>
      <c r="FG11" s="29">
        <f t="shared" si="102"/>
        <v>89.807202</v>
      </c>
      <c r="FI11" s="14">
        <f>C11*0.91696/100</f>
        <v>1054.504</v>
      </c>
      <c r="FJ11" s="14">
        <f t="shared" si="103"/>
        <v>2532.6985376</v>
      </c>
      <c r="FK11" s="14">
        <f t="shared" si="104"/>
        <v>3587.2025375999997</v>
      </c>
      <c r="FL11" s="29">
        <f t="shared" si="105"/>
        <v>648.9692704</v>
      </c>
      <c r="FM11" s="29">
        <f t="shared" si="106"/>
        <v>1087.697952</v>
      </c>
      <c r="FO11" s="14">
        <f>C11*0.38062/100</f>
        <v>437.713</v>
      </c>
      <c r="FP11" s="14">
        <f t="shared" si="107"/>
        <v>1051.2952771999999</v>
      </c>
      <c r="FQ11" s="14">
        <f t="shared" si="108"/>
        <v>1489.0082771999998</v>
      </c>
      <c r="FR11" s="29">
        <f t="shared" si="109"/>
        <v>269.3799988</v>
      </c>
      <c r="FS11" s="29">
        <f t="shared" si="110"/>
        <v>451.491444</v>
      </c>
    </row>
    <row r="12" spans="1:175" ht="12">
      <c r="A12" s="2">
        <v>41913</v>
      </c>
      <c r="B12" s="10"/>
      <c r="C12" s="15"/>
      <c r="D12" s="15">
        <v>274481</v>
      </c>
      <c r="E12" s="15">
        <f t="shared" si="0"/>
        <v>274481</v>
      </c>
      <c r="F12" s="15">
        <v>70774</v>
      </c>
      <c r="G12" s="15">
        <v>118620</v>
      </c>
      <c r="J12" s="14">
        <f t="shared" si="1"/>
        <v>21850.5815189</v>
      </c>
      <c r="K12" s="29">
        <f t="shared" si="2"/>
        <v>21850.5815189</v>
      </c>
      <c r="L12" s="29">
        <f t="shared" si="3"/>
        <v>5634.0987405999995</v>
      </c>
      <c r="M12" s="29">
        <f t="shared" si="4"/>
        <v>9442.970478</v>
      </c>
      <c r="P12" s="14">
        <f t="shared" si="5"/>
        <v>24323.4906403</v>
      </c>
      <c r="Q12" s="14">
        <f t="shared" si="6"/>
        <v>24323.4906403</v>
      </c>
      <c r="R12" s="29">
        <f t="shared" si="7"/>
        <v>6271.730016199999</v>
      </c>
      <c r="S12" s="29">
        <f t="shared" si="8"/>
        <v>10511.665506</v>
      </c>
      <c r="U12" s="29"/>
      <c r="V12" s="14">
        <f t="shared" si="9"/>
        <v>8981.8143149</v>
      </c>
      <c r="W12" s="14">
        <f t="shared" si="10"/>
        <v>8981.8143149</v>
      </c>
      <c r="X12" s="29">
        <f t="shared" si="11"/>
        <v>2315.9305246</v>
      </c>
      <c r="Y12" s="29">
        <f t="shared" si="12"/>
        <v>3881.590398</v>
      </c>
      <c r="AB12" s="14">
        <f t="shared" si="13"/>
        <v>6710.044870300001</v>
      </c>
      <c r="AC12" s="14">
        <f t="shared" si="14"/>
        <v>6710.044870300001</v>
      </c>
      <c r="AD12" s="29">
        <f t="shared" si="15"/>
        <v>1730.1624362</v>
      </c>
      <c r="AE12" s="29">
        <f t="shared" si="16"/>
        <v>2899.820106</v>
      </c>
      <c r="AH12" s="14">
        <f t="shared" si="17"/>
        <v>665.9183541</v>
      </c>
      <c r="AI12" s="14">
        <f t="shared" si="18"/>
        <v>665.9183541</v>
      </c>
      <c r="AJ12" s="29">
        <f t="shared" si="19"/>
        <v>171.7048014</v>
      </c>
      <c r="AK12" s="29">
        <f t="shared" si="20"/>
        <v>287.783982</v>
      </c>
      <c r="AN12" s="14">
        <f t="shared" si="21"/>
        <v>8933.9722766</v>
      </c>
      <c r="AO12" s="14">
        <f t="shared" si="22"/>
        <v>8933.9722766</v>
      </c>
      <c r="AP12" s="29">
        <f t="shared" si="23"/>
        <v>2303.5946163999997</v>
      </c>
      <c r="AQ12" s="29">
        <f t="shared" si="24"/>
        <v>3860.9149319999997</v>
      </c>
      <c r="AT12" s="14">
        <f t="shared" si="25"/>
        <v>65274.6285391</v>
      </c>
      <c r="AU12" s="14">
        <f t="shared" si="26"/>
        <v>65274.6285391</v>
      </c>
      <c r="AV12" s="29">
        <f t="shared" si="27"/>
        <v>16830.8427914</v>
      </c>
      <c r="AW12" s="29">
        <f t="shared" si="28"/>
        <v>28209.152682</v>
      </c>
      <c r="AZ12" s="14">
        <f t="shared" si="29"/>
        <v>1.097924</v>
      </c>
      <c r="BA12" s="14">
        <f t="shared" si="30"/>
        <v>1.097924</v>
      </c>
      <c r="BB12" s="29"/>
      <c r="BC12" s="29"/>
      <c r="BF12" s="14">
        <f t="shared" si="31"/>
        <v>375.0508384000001</v>
      </c>
      <c r="BG12" s="14">
        <f t="shared" si="32"/>
        <v>375.0508384000001</v>
      </c>
      <c r="BH12" s="29">
        <f t="shared" si="33"/>
        <v>96.7055936</v>
      </c>
      <c r="BI12" s="29">
        <f t="shared" si="34"/>
        <v>162.082368</v>
      </c>
      <c r="BL12" s="14">
        <f t="shared" si="35"/>
        <v>2412.0017875000003</v>
      </c>
      <c r="BM12" s="14">
        <f t="shared" si="36"/>
        <v>2412.0017875000003</v>
      </c>
      <c r="BN12" s="29">
        <f t="shared" si="37"/>
        <v>621.926525</v>
      </c>
      <c r="BO12" s="29">
        <f t="shared" si="38"/>
        <v>1042.37325</v>
      </c>
      <c r="BR12" s="14">
        <f t="shared" si="39"/>
        <v>1557.8718116999999</v>
      </c>
      <c r="BS12" s="14">
        <f t="shared" si="40"/>
        <v>1557.8718116999999</v>
      </c>
      <c r="BT12" s="29">
        <f t="shared" si="41"/>
        <v>401.6919918</v>
      </c>
      <c r="BU12" s="29">
        <f t="shared" si="42"/>
        <v>673.251534</v>
      </c>
      <c r="BX12" s="14">
        <f t="shared" si="43"/>
        <v>5997.7941234</v>
      </c>
      <c r="BY12" s="14">
        <f t="shared" si="44"/>
        <v>5997.7941234</v>
      </c>
      <c r="BZ12" s="29">
        <f t="shared" si="45"/>
        <v>1546.5109836</v>
      </c>
      <c r="CA12" s="29">
        <f t="shared" si="46"/>
        <v>2592.013068</v>
      </c>
      <c r="CD12" s="14">
        <f t="shared" si="47"/>
        <v>381.96775959999997</v>
      </c>
      <c r="CE12" s="14">
        <f t="shared" si="48"/>
        <v>381.96775959999997</v>
      </c>
      <c r="CF12" s="29">
        <f t="shared" si="49"/>
        <v>98.4890984</v>
      </c>
      <c r="CG12" s="29">
        <f t="shared" si="50"/>
        <v>165.071592</v>
      </c>
      <c r="CJ12" s="14">
        <f t="shared" si="51"/>
        <v>1033.8326865</v>
      </c>
      <c r="CK12" s="14">
        <f t="shared" si="52"/>
        <v>1033.8326865</v>
      </c>
      <c r="CL12" s="29">
        <f t="shared" si="53"/>
        <v>266.570271</v>
      </c>
      <c r="CM12" s="29">
        <f t="shared" si="54"/>
        <v>446.78222999999997</v>
      </c>
      <c r="CP12" s="14">
        <f t="shared" si="55"/>
        <v>4354.0097587</v>
      </c>
      <c r="CQ12" s="14">
        <f t="shared" si="56"/>
        <v>4354.0097587</v>
      </c>
      <c r="CR12" s="29">
        <f t="shared" si="57"/>
        <v>1122.6667298</v>
      </c>
      <c r="CS12" s="29">
        <f t="shared" si="58"/>
        <v>1881.633474</v>
      </c>
      <c r="CV12" s="14">
        <f t="shared" si="59"/>
        <v>197.02246179999997</v>
      </c>
      <c r="CW12" s="14">
        <f t="shared" si="60"/>
        <v>197.02246179999997</v>
      </c>
      <c r="CX12" s="29">
        <f t="shared" si="61"/>
        <v>50.8015772</v>
      </c>
      <c r="CY12" s="29">
        <f t="shared" si="62"/>
        <v>85.145436</v>
      </c>
      <c r="DB12" s="14">
        <f t="shared" si="63"/>
        <v>2784.0882311</v>
      </c>
      <c r="DC12" s="14">
        <f t="shared" si="64"/>
        <v>2784.0882311</v>
      </c>
      <c r="DD12" s="29">
        <f t="shared" si="65"/>
        <v>717.8677594000001</v>
      </c>
      <c r="DE12" s="29">
        <f t="shared" si="66"/>
        <v>1203.174522</v>
      </c>
      <c r="DH12" s="29">
        <f t="shared" si="67"/>
        <v>1332.2209816</v>
      </c>
      <c r="DI12" s="14">
        <f t="shared" si="68"/>
        <v>1332.2209816</v>
      </c>
      <c r="DJ12" s="29">
        <f t="shared" si="69"/>
        <v>343.5086864</v>
      </c>
      <c r="DK12" s="29">
        <f t="shared" si="70"/>
        <v>575.734032</v>
      </c>
      <c r="DN12" s="14">
        <f t="shared" si="71"/>
        <v>2212.3992043</v>
      </c>
      <c r="DO12" s="14">
        <f t="shared" si="72"/>
        <v>2212.3992043</v>
      </c>
      <c r="DP12" s="29">
        <f t="shared" si="73"/>
        <v>570.4596722</v>
      </c>
      <c r="DQ12" s="29">
        <f t="shared" si="74"/>
        <v>956.1127859999999</v>
      </c>
      <c r="DT12" s="14">
        <f t="shared" si="75"/>
        <v>6729.2585403</v>
      </c>
      <c r="DU12" s="14">
        <f t="shared" si="76"/>
        <v>6729.2585403</v>
      </c>
      <c r="DV12" s="29">
        <f t="shared" si="77"/>
        <v>1735.1166162000002</v>
      </c>
      <c r="DW12" s="29">
        <f t="shared" si="78"/>
        <v>2908.1235060000004</v>
      </c>
      <c r="DZ12" s="14">
        <f t="shared" si="79"/>
        <v>698.3620083000001</v>
      </c>
      <c r="EA12" s="14">
        <f t="shared" si="80"/>
        <v>698.3620083000001</v>
      </c>
      <c r="EB12" s="29">
        <f t="shared" si="81"/>
        <v>180.07028820000002</v>
      </c>
      <c r="EC12" s="29">
        <f t="shared" si="82"/>
        <v>301.804866</v>
      </c>
      <c r="EF12" s="14">
        <f t="shared" si="83"/>
        <v>352.8727736</v>
      </c>
      <c r="EG12" s="14">
        <f t="shared" si="84"/>
        <v>352.8727736</v>
      </c>
      <c r="EH12" s="29">
        <f t="shared" si="85"/>
        <v>90.9870544</v>
      </c>
      <c r="EI12" s="29">
        <f t="shared" si="86"/>
        <v>152.497872</v>
      </c>
      <c r="EL12" s="14">
        <f t="shared" si="87"/>
        <v>93.7352615</v>
      </c>
      <c r="EM12" s="14">
        <f t="shared" si="88"/>
        <v>93.7352615</v>
      </c>
      <c r="EN12" s="29">
        <f t="shared" si="89"/>
        <v>24.169321</v>
      </c>
      <c r="EO12" s="29">
        <f t="shared" si="90"/>
        <v>40.50873</v>
      </c>
      <c r="ER12" s="14">
        <f t="shared" si="91"/>
        <v>3063.7294739</v>
      </c>
      <c r="ES12" s="14">
        <f t="shared" si="92"/>
        <v>3063.7294739</v>
      </c>
      <c r="ET12" s="29">
        <f t="shared" si="93"/>
        <v>789.9723106</v>
      </c>
      <c r="EU12" s="29">
        <f t="shared" si="94"/>
        <v>1324.024578</v>
      </c>
      <c r="EX12" s="14">
        <f t="shared" si="95"/>
        <v>12505.326911900002</v>
      </c>
      <c r="EY12" s="14">
        <f t="shared" si="96"/>
        <v>12505.326911900002</v>
      </c>
      <c r="EZ12" s="29">
        <f t="shared" si="97"/>
        <v>3224.4563626</v>
      </c>
      <c r="FA12" s="29">
        <f t="shared" si="98"/>
        <v>5404.315338</v>
      </c>
      <c r="FD12" s="14">
        <f t="shared" si="99"/>
        <v>207.8095651</v>
      </c>
      <c r="FE12" s="14">
        <f t="shared" si="100"/>
        <v>207.8095651</v>
      </c>
      <c r="FF12" s="29">
        <f t="shared" si="101"/>
        <v>53.5829954</v>
      </c>
      <c r="FG12" s="29">
        <f t="shared" si="102"/>
        <v>89.807202</v>
      </c>
      <c r="FJ12" s="14">
        <f t="shared" si="103"/>
        <v>2516.8809776</v>
      </c>
      <c r="FK12" s="14">
        <f t="shared" si="104"/>
        <v>2516.8809776</v>
      </c>
      <c r="FL12" s="29">
        <f t="shared" si="105"/>
        <v>648.9692704</v>
      </c>
      <c r="FM12" s="29">
        <f t="shared" si="106"/>
        <v>1087.697952</v>
      </c>
      <c r="FP12" s="14">
        <f t="shared" si="107"/>
        <v>1044.7295822</v>
      </c>
      <c r="FQ12" s="14">
        <f t="shared" si="108"/>
        <v>1044.7295822</v>
      </c>
      <c r="FR12" s="29">
        <f t="shared" si="109"/>
        <v>269.3799988</v>
      </c>
      <c r="FS12" s="29">
        <f t="shared" si="110"/>
        <v>451.491444</v>
      </c>
    </row>
    <row r="13" spans="1:175" ht="12">
      <c r="A13" s="2">
        <v>42095</v>
      </c>
      <c r="C13" s="15">
        <v>130000</v>
      </c>
      <c r="D13" s="15">
        <v>274481</v>
      </c>
      <c r="E13" s="15">
        <f t="shared" si="0"/>
        <v>404481</v>
      </c>
      <c r="F13" s="15">
        <v>70774</v>
      </c>
      <c r="G13" s="15">
        <v>118620</v>
      </c>
      <c r="I13" s="14">
        <f t="shared" si="111"/>
        <v>10348.896999999999</v>
      </c>
      <c r="J13" s="14">
        <f t="shared" si="1"/>
        <v>21850.5815189</v>
      </c>
      <c r="K13" s="29">
        <f t="shared" si="2"/>
        <v>32199.478518899996</v>
      </c>
      <c r="L13" s="29">
        <f t="shared" si="3"/>
        <v>5634.0987405999995</v>
      </c>
      <c r="M13" s="29">
        <f t="shared" si="4"/>
        <v>9442.970478</v>
      </c>
      <c r="O13" s="14">
        <f t="shared" si="112"/>
        <v>11520.118999999999</v>
      </c>
      <c r="P13" s="14">
        <f t="shared" si="5"/>
        <v>24323.4906403</v>
      </c>
      <c r="Q13" s="14">
        <f t="shared" si="6"/>
        <v>35843.6096403</v>
      </c>
      <c r="R13" s="29">
        <f t="shared" si="7"/>
        <v>6271.730016199999</v>
      </c>
      <c r="S13" s="29">
        <f t="shared" si="8"/>
        <v>10511.665506</v>
      </c>
      <c r="U13" s="29">
        <f t="shared" si="113"/>
        <v>4253.977</v>
      </c>
      <c r="V13" s="14">
        <f t="shared" si="9"/>
        <v>8981.8143149</v>
      </c>
      <c r="W13" s="14">
        <f t="shared" si="10"/>
        <v>13235.791314900001</v>
      </c>
      <c r="X13" s="29">
        <f t="shared" si="11"/>
        <v>2315.9305246</v>
      </c>
      <c r="Y13" s="29">
        <f t="shared" si="12"/>
        <v>3881.590398</v>
      </c>
      <c r="AA13" s="14">
        <f t="shared" si="114"/>
        <v>3178.0190000000002</v>
      </c>
      <c r="AB13" s="14">
        <f t="shared" si="13"/>
        <v>6710.044870300001</v>
      </c>
      <c r="AC13" s="14">
        <f t="shared" si="14"/>
        <v>9888.0638703</v>
      </c>
      <c r="AD13" s="29">
        <f t="shared" si="15"/>
        <v>1730.1624362</v>
      </c>
      <c r="AE13" s="29">
        <f t="shared" si="16"/>
        <v>2899.820106</v>
      </c>
      <c r="AG13" s="14">
        <f t="shared" si="115"/>
        <v>315.39300000000003</v>
      </c>
      <c r="AH13" s="14">
        <f t="shared" si="17"/>
        <v>665.9183541</v>
      </c>
      <c r="AI13" s="14">
        <f t="shared" si="18"/>
        <v>981.3113541</v>
      </c>
      <c r="AJ13" s="29">
        <f t="shared" si="19"/>
        <v>171.7048014</v>
      </c>
      <c r="AK13" s="29">
        <f t="shared" si="20"/>
        <v>287.783982</v>
      </c>
      <c r="AM13" s="14">
        <f>C13*3.25486/100</f>
        <v>4231.318</v>
      </c>
      <c r="AN13" s="14">
        <f t="shared" si="21"/>
        <v>8933.9722766</v>
      </c>
      <c r="AO13" s="14">
        <f t="shared" si="22"/>
        <v>13165.2902766</v>
      </c>
      <c r="AP13" s="29">
        <f t="shared" si="23"/>
        <v>2303.5946163999997</v>
      </c>
      <c r="AQ13" s="29">
        <f t="shared" si="24"/>
        <v>3860.9149319999997</v>
      </c>
      <c r="AS13" s="14">
        <f>C13*23.78111/100</f>
        <v>30915.443000000003</v>
      </c>
      <c r="AT13" s="14">
        <f t="shared" si="25"/>
        <v>65274.6285391</v>
      </c>
      <c r="AU13" s="14">
        <f t="shared" si="26"/>
        <v>96190.0715391</v>
      </c>
      <c r="AV13" s="29">
        <f t="shared" si="27"/>
        <v>16830.8427914</v>
      </c>
      <c r="AW13" s="29">
        <f t="shared" si="28"/>
        <v>28209.152682</v>
      </c>
      <c r="AY13" s="14">
        <f>C13*0.0004/100</f>
        <v>0.52</v>
      </c>
      <c r="AZ13" s="14">
        <f t="shared" si="29"/>
        <v>1.097924</v>
      </c>
      <c r="BA13" s="14">
        <f t="shared" si="30"/>
        <v>1.617924</v>
      </c>
      <c r="BB13" s="29"/>
      <c r="BC13" s="29"/>
      <c r="BE13" s="14">
        <f>C13*0.13664/100</f>
        <v>177.632</v>
      </c>
      <c r="BF13" s="14">
        <f t="shared" si="31"/>
        <v>375.0508384000001</v>
      </c>
      <c r="BG13" s="14">
        <f t="shared" si="32"/>
        <v>552.6828384</v>
      </c>
      <c r="BH13" s="29">
        <f t="shared" si="33"/>
        <v>96.7055936</v>
      </c>
      <c r="BI13" s="29">
        <f t="shared" si="34"/>
        <v>162.082368</v>
      </c>
      <c r="BK13" s="14">
        <f>C13*0.87875/100</f>
        <v>1142.375</v>
      </c>
      <c r="BL13" s="14">
        <f t="shared" si="35"/>
        <v>2412.0017875000003</v>
      </c>
      <c r="BM13" s="14">
        <f t="shared" si="36"/>
        <v>3554.3767875000003</v>
      </c>
      <c r="BN13" s="29">
        <f t="shared" si="37"/>
        <v>621.926525</v>
      </c>
      <c r="BO13" s="29">
        <f t="shared" si="38"/>
        <v>1042.37325</v>
      </c>
      <c r="BQ13" s="14">
        <f>C13*0.56757/100</f>
        <v>737.841</v>
      </c>
      <c r="BR13" s="14">
        <f t="shared" si="39"/>
        <v>1557.8718116999999</v>
      </c>
      <c r="BS13" s="14">
        <f t="shared" si="40"/>
        <v>2295.7128116999997</v>
      </c>
      <c r="BT13" s="29">
        <f t="shared" si="41"/>
        <v>401.6919918</v>
      </c>
      <c r="BU13" s="29">
        <f t="shared" si="42"/>
        <v>673.251534</v>
      </c>
      <c r="BW13" s="14">
        <f>C13*2.18514/100</f>
        <v>2840.6820000000002</v>
      </c>
      <c r="BX13" s="14">
        <f t="shared" si="43"/>
        <v>5997.7941234</v>
      </c>
      <c r="BY13" s="14">
        <f t="shared" si="44"/>
        <v>8838.4761234</v>
      </c>
      <c r="BZ13" s="29">
        <f t="shared" si="45"/>
        <v>1546.5109836</v>
      </c>
      <c r="CA13" s="29">
        <f t="shared" si="46"/>
        <v>2592.013068</v>
      </c>
      <c r="CC13" s="14">
        <f>C13*0.13916/100</f>
        <v>180.908</v>
      </c>
      <c r="CD13" s="14">
        <f t="shared" si="47"/>
        <v>381.96775959999997</v>
      </c>
      <c r="CE13" s="14">
        <f t="shared" si="48"/>
        <v>562.8757595999999</v>
      </c>
      <c r="CF13" s="29">
        <f t="shared" si="49"/>
        <v>98.4890984</v>
      </c>
      <c r="CG13" s="29">
        <f t="shared" si="50"/>
        <v>165.071592</v>
      </c>
      <c r="CI13" s="14">
        <f>C13*0.37665/100</f>
        <v>489.645</v>
      </c>
      <c r="CJ13" s="14">
        <f t="shared" si="51"/>
        <v>1033.8326865</v>
      </c>
      <c r="CK13" s="14">
        <f t="shared" si="52"/>
        <v>1523.4776865</v>
      </c>
      <c r="CL13" s="29">
        <f t="shared" si="53"/>
        <v>266.570271</v>
      </c>
      <c r="CM13" s="29">
        <f t="shared" si="54"/>
        <v>446.78222999999997</v>
      </c>
      <c r="CO13" s="14">
        <f>C13*1.58627/100</f>
        <v>2062.151</v>
      </c>
      <c r="CP13" s="14">
        <f t="shared" si="55"/>
        <v>4354.0097587</v>
      </c>
      <c r="CQ13" s="14">
        <f t="shared" si="56"/>
        <v>6416.1607587</v>
      </c>
      <c r="CR13" s="29">
        <f t="shared" si="57"/>
        <v>1122.6667298</v>
      </c>
      <c r="CS13" s="29">
        <f t="shared" si="58"/>
        <v>1881.633474</v>
      </c>
      <c r="CU13" s="14">
        <f>C13*0.07178/100</f>
        <v>93.314</v>
      </c>
      <c r="CV13" s="14">
        <f t="shared" si="59"/>
        <v>197.02246179999997</v>
      </c>
      <c r="CW13" s="14">
        <f t="shared" si="60"/>
        <v>290.33646179999994</v>
      </c>
      <c r="CX13" s="29">
        <f t="shared" si="61"/>
        <v>50.8015772</v>
      </c>
      <c r="CY13" s="29">
        <f t="shared" si="62"/>
        <v>85.145436</v>
      </c>
      <c r="DA13" s="14">
        <f>C13*1.01431/100</f>
        <v>1318.603</v>
      </c>
      <c r="DB13" s="14">
        <f t="shared" si="63"/>
        <v>2784.0882311</v>
      </c>
      <c r="DC13" s="14">
        <f t="shared" si="64"/>
        <v>4102.6912311</v>
      </c>
      <c r="DD13" s="29">
        <f t="shared" si="65"/>
        <v>717.8677594000001</v>
      </c>
      <c r="DE13" s="29">
        <f t="shared" si="66"/>
        <v>1203.174522</v>
      </c>
      <c r="DG13" s="14">
        <f>C13*0.48536/100</f>
        <v>630.9680000000001</v>
      </c>
      <c r="DH13" s="29">
        <f t="shared" si="67"/>
        <v>1332.2209816</v>
      </c>
      <c r="DI13" s="14">
        <f t="shared" si="68"/>
        <v>1963.1889816</v>
      </c>
      <c r="DJ13" s="29">
        <f t="shared" si="69"/>
        <v>343.5086864</v>
      </c>
      <c r="DK13" s="29">
        <f t="shared" si="70"/>
        <v>575.734032</v>
      </c>
      <c r="DM13" s="14">
        <f>C13*0.80603/100</f>
        <v>1047.8390000000002</v>
      </c>
      <c r="DN13" s="14">
        <f t="shared" si="71"/>
        <v>2212.3992043</v>
      </c>
      <c r="DO13" s="14">
        <f t="shared" si="72"/>
        <v>3260.2382043</v>
      </c>
      <c r="DP13" s="29">
        <f t="shared" si="73"/>
        <v>570.4596722</v>
      </c>
      <c r="DQ13" s="29">
        <f t="shared" si="74"/>
        <v>956.1127859999999</v>
      </c>
      <c r="DS13" s="14">
        <f>C13*2.45163/100</f>
        <v>3187.119</v>
      </c>
      <c r="DT13" s="14">
        <f t="shared" si="75"/>
        <v>6729.2585403</v>
      </c>
      <c r="DU13" s="14">
        <f t="shared" si="76"/>
        <v>9916.3775403</v>
      </c>
      <c r="DV13" s="29">
        <f t="shared" si="77"/>
        <v>1735.1166162000002</v>
      </c>
      <c r="DW13" s="29">
        <f t="shared" si="78"/>
        <v>2908.1235060000004</v>
      </c>
      <c r="DY13" s="14">
        <f>C13*0.25443/100</f>
        <v>330.759</v>
      </c>
      <c r="DZ13" s="14">
        <f t="shared" si="79"/>
        <v>698.3620083000001</v>
      </c>
      <c r="EA13" s="14">
        <f t="shared" si="80"/>
        <v>1029.1210083</v>
      </c>
      <c r="EB13" s="29">
        <f t="shared" si="81"/>
        <v>180.07028820000002</v>
      </c>
      <c r="EC13" s="29">
        <f t="shared" si="82"/>
        <v>301.804866</v>
      </c>
      <c r="EE13" s="14">
        <f>C13*0.12856/100</f>
        <v>167.128</v>
      </c>
      <c r="EF13" s="14">
        <f t="shared" si="83"/>
        <v>352.8727736</v>
      </c>
      <c r="EG13" s="14">
        <f t="shared" si="84"/>
        <v>520.0007736</v>
      </c>
      <c r="EH13" s="29">
        <f t="shared" si="85"/>
        <v>90.9870544</v>
      </c>
      <c r="EI13" s="29">
        <f t="shared" si="86"/>
        <v>152.497872</v>
      </c>
      <c r="EK13" s="14">
        <f>C13*0.03415/100</f>
        <v>44.395</v>
      </c>
      <c r="EL13" s="14">
        <f t="shared" si="87"/>
        <v>93.7352615</v>
      </c>
      <c r="EM13" s="14">
        <f t="shared" si="88"/>
        <v>138.1302615</v>
      </c>
      <c r="EN13" s="29">
        <f t="shared" si="89"/>
        <v>24.169321</v>
      </c>
      <c r="EO13" s="29">
        <f t="shared" si="90"/>
        <v>40.50873</v>
      </c>
      <c r="EQ13" s="14">
        <f>C13*1.11619/100</f>
        <v>1451.047</v>
      </c>
      <c r="ER13" s="14">
        <f t="shared" si="91"/>
        <v>3063.7294739</v>
      </c>
      <c r="ES13" s="14">
        <f t="shared" si="92"/>
        <v>4514.7764738999995</v>
      </c>
      <c r="ET13" s="29">
        <f t="shared" si="93"/>
        <v>789.9723106</v>
      </c>
      <c r="EU13" s="29">
        <f t="shared" si="94"/>
        <v>1324.024578</v>
      </c>
      <c r="EW13" s="14">
        <f>C13*4.55599/100</f>
        <v>5922.787</v>
      </c>
      <c r="EX13" s="14">
        <f t="shared" si="95"/>
        <v>12505.326911900002</v>
      </c>
      <c r="EY13" s="14">
        <f t="shared" si="96"/>
        <v>18428.1139119</v>
      </c>
      <c r="EZ13" s="29">
        <f t="shared" si="97"/>
        <v>3224.4563626</v>
      </c>
      <c r="FA13" s="29">
        <f t="shared" si="98"/>
        <v>5404.315338</v>
      </c>
      <c r="FC13" s="14">
        <f>C13*0.07571/100</f>
        <v>98.42299999999999</v>
      </c>
      <c r="FD13" s="14">
        <f t="shared" si="99"/>
        <v>207.8095651</v>
      </c>
      <c r="FE13" s="14">
        <f t="shared" si="100"/>
        <v>306.2325651</v>
      </c>
      <c r="FF13" s="29">
        <f t="shared" si="101"/>
        <v>53.5829954</v>
      </c>
      <c r="FG13" s="29">
        <f t="shared" si="102"/>
        <v>89.807202</v>
      </c>
      <c r="FI13" s="14">
        <f>C13*0.91696/100</f>
        <v>1192.048</v>
      </c>
      <c r="FJ13" s="14">
        <f t="shared" si="103"/>
        <v>2516.8809776</v>
      </c>
      <c r="FK13" s="14">
        <f t="shared" si="104"/>
        <v>3708.9289775999996</v>
      </c>
      <c r="FL13" s="29">
        <f t="shared" si="105"/>
        <v>648.9692704</v>
      </c>
      <c r="FM13" s="29">
        <f t="shared" si="106"/>
        <v>1087.697952</v>
      </c>
      <c r="FO13" s="14">
        <f>C13*0.38062/100</f>
        <v>494.806</v>
      </c>
      <c r="FP13" s="14">
        <f t="shared" si="107"/>
        <v>1044.7295822</v>
      </c>
      <c r="FQ13" s="14">
        <f t="shared" si="108"/>
        <v>1539.5355822000001</v>
      </c>
      <c r="FR13" s="29">
        <f t="shared" si="109"/>
        <v>269.3799988</v>
      </c>
      <c r="FS13" s="29">
        <f t="shared" si="110"/>
        <v>451.491444</v>
      </c>
    </row>
    <row r="14" spans="1:175" ht="12">
      <c r="A14" s="2">
        <v>42278</v>
      </c>
      <c r="C14" s="15"/>
      <c r="D14" s="15">
        <v>272531</v>
      </c>
      <c r="E14" s="15">
        <f t="shared" si="0"/>
        <v>272531</v>
      </c>
      <c r="F14" s="15">
        <v>70774</v>
      </c>
      <c r="G14" s="15">
        <v>118620</v>
      </c>
      <c r="J14" s="14">
        <f t="shared" si="1"/>
        <v>21695.3480639</v>
      </c>
      <c r="K14" s="29">
        <f t="shared" si="2"/>
        <v>21695.3480639</v>
      </c>
      <c r="L14" s="29">
        <f t="shared" si="3"/>
        <v>5634.0987405999995</v>
      </c>
      <c r="M14" s="29">
        <f t="shared" si="4"/>
        <v>9442.970478</v>
      </c>
      <c r="P14" s="14">
        <f t="shared" si="5"/>
        <v>24150.688855300003</v>
      </c>
      <c r="Q14" s="14">
        <f t="shared" si="6"/>
        <v>24150.688855300003</v>
      </c>
      <c r="R14" s="29">
        <f t="shared" si="7"/>
        <v>6271.730016199999</v>
      </c>
      <c r="S14" s="29">
        <f t="shared" si="8"/>
        <v>10511.665506</v>
      </c>
      <c r="U14" s="29"/>
      <c r="V14" s="14">
        <f t="shared" si="9"/>
        <v>8918.0046599</v>
      </c>
      <c r="W14" s="14">
        <f t="shared" si="10"/>
        <v>8918.0046599</v>
      </c>
      <c r="X14" s="29">
        <f t="shared" si="11"/>
        <v>2315.9305246</v>
      </c>
      <c r="Y14" s="29">
        <f t="shared" si="12"/>
        <v>3881.590398</v>
      </c>
      <c r="AB14" s="14">
        <f t="shared" si="13"/>
        <v>6662.374585300001</v>
      </c>
      <c r="AC14" s="14">
        <f t="shared" si="14"/>
        <v>6662.374585300001</v>
      </c>
      <c r="AD14" s="29">
        <f t="shared" si="15"/>
        <v>1730.1624362</v>
      </c>
      <c r="AE14" s="29">
        <f t="shared" si="16"/>
        <v>2899.820106</v>
      </c>
      <c r="AH14" s="14">
        <f t="shared" si="17"/>
        <v>661.1874591</v>
      </c>
      <c r="AI14" s="14">
        <f t="shared" si="18"/>
        <v>661.1874591</v>
      </c>
      <c r="AJ14" s="29">
        <f t="shared" si="19"/>
        <v>171.7048014</v>
      </c>
      <c r="AK14" s="29">
        <f t="shared" si="20"/>
        <v>287.783982</v>
      </c>
      <c r="AN14" s="14">
        <f t="shared" si="21"/>
        <v>8870.5025066</v>
      </c>
      <c r="AO14" s="14">
        <f t="shared" si="22"/>
        <v>8870.5025066</v>
      </c>
      <c r="AP14" s="29">
        <f t="shared" si="23"/>
        <v>2303.5946163999997</v>
      </c>
      <c r="AQ14" s="29">
        <f t="shared" si="24"/>
        <v>3860.9149319999997</v>
      </c>
      <c r="AT14" s="14">
        <f t="shared" si="25"/>
        <v>64810.8968941</v>
      </c>
      <c r="AU14" s="14">
        <f t="shared" si="26"/>
        <v>64810.8968941</v>
      </c>
      <c r="AV14" s="29">
        <f t="shared" si="27"/>
        <v>16830.8427914</v>
      </c>
      <c r="AW14" s="29">
        <f t="shared" si="28"/>
        <v>28209.152682</v>
      </c>
      <c r="AZ14" s="14">
        <f t="shared" si="29"/>
        <v>1.090124</v>
      </c>
      <c r="BA14" s="14">
        <f t="shared" si="30"/>
        <v>1.090124</v>
      </c>
      <c r="BB14" s="29"/>
      <c r="BC14" s="29"/>
      <c r="BF14" s="14">
        <f t="shared" si="31"/>
        <v>372.3863584</v>
      </c>
      <c r="BG14" s="14">
        <f t="shared" si="32"/>
        <v>372.3863584</v>
      </c>
      <c r="BH14" s="29">
        <f t="shared" si="33"/>
        <v>96.7055936</v>
      </c>
      <c r="BI14" s="29">
        <f t="shared" si="34"/>
        <v>162.082368</v>
      </c>
      <c r="BL14" s="14">
        <f t="shared" si="35"/>
        <v>2394.8661625000004</v>
      </c>
      <c r="BM14" s="14">
        <f t="shared" si="36"/>
        <v>2394.8661625000004</v>
      </c>
      <c r="BN14" s="29">
        <f t="shared" si="37"/>
        <v>621.926525</v>
      </c>
      <c r="BO14" s="29">
        <f t="shared" si="38"/>
        <v>1042.37325</v>
      </c>
      <c r="BR14" s="14">
        <f t="shared" si="39"/>
        <v>1546.8041967</v>
      </c>
      <c r="BS14" s="14">
        <f t="shared" si="40"/>
        <v>1546.8041967</v>
      </c>
      <c r="BT14" s="29">
        <f t="shared" si="41"/>
        <v>401.6919918</v>
      </c>
      <c r="BU14" s="29">
        <f t="shared" si="42"/>
        <v>673.251534</v>
      </c>
      <c r="BX14" s="14">
        <f t="shared" si="43"/>
        <v>5955.1838934</v>
      </c>
      <c r="BY14" s="14">
        <f t="shared" si="44"/>
        <v>5955.1838934</v>
      </c>
      <c r="BZ14" s="29">
        <f t="shared" si="45"/>
        <v>1546.5109836</v>
      </c>
      <c r="CA14" s="29">
        <f t="shared" si="46"/>
        <v>2592.013068</v>
      </c>
      <c r="CD14" s="14">
        <f t="shared" si="47"/>
        <v>379.2541396</v>
      </c>
      <c r="CE14" s="14">
        <f t="shared" si="48"/>
        <v>379.2541396</v>
      </c>
      <c r="CF14" s="29">
        <f t="shared" si="49"/>
        <v>98.4890984</v>
      </c>
      <c r="CG14" s="29">
        <f t="shared" si="50"/>
        <v>165.071592</v>
      </c>
      <c r="CJ14" s="14">
        <f t="shared" si="51"/>
        <v>1026.4880115</v>
      </c>
      <c r="CK14" s="14">
        <f t="shared" si="52"/>
        <v>1026.4880115</v>
      </c>
      <c r="CL14" s="29">
        <f t="shared" si="53"/>
        <v>266.570271</v>
      </c>
      <c r="CM14" s="29">
        <f t="shared" si="54"/>
        <v>446.78222999999997</v>
      </c>
      <c r="CP14" s="14">
        <f t="shared" si="55"/>
        <v>4323.077493700001</v>
      </c>
      <c r="CQ14" s="14">
        <f t="shared" si="56"/>
        <v>4323.077493700001</v>
      </c>
      <c r="CR14" s="29">
        <f t="shared" si="57"/>
        <v>1122.6667298</v>
      </c>
      <c r="CS14" s="29">
        <f t="shared" si="58"/>
        <v>1881.633474</v>
      </c>
      <c r="CV14" s="14">
        <f t="shared" si="59"/>
        <v>195.6227518</v>
      </c>
      <c r="CW14" s="14">
        <f t="shared" si="60"/>
        <v>195.6227518</v>
      </c>
      <c r="CX14" s="29">
        <f t="shared" si="61"/>
        <v>50.8015772</v>
      </c>
      <c r="CY14" s="29">
        <f t="shared" si="62"/>
        <v>85.145436</v>
      </c>
      <c r="DB14" s="14">
        <f t="shared" si="63"/>
        <v>2764.3091861</v>
      </c>
      <c r="DC14" s="14">
        <f t="shared" si="64"/>
        <v>2764.3091861</v>
      </c>
      <c r="DD14" s="29">
        <f t="shared" si="65"/>
        <v>717.8677594000001</v>
      </c>
      <c r="DE14" s="29">
        <f t="shared" si="66"/>
        <v>1203.174522</v>
      </c>
      <c r="DH14" s="29">
        <f t="shared" si="67"/>
        <v>1322.7564616</v>
      </c>
      <c r="DI14" s="14">
        <f t="shared" si="68"/>
        <v>1322.7564616</v>
      </c>
      <c r="DJ14" s="29">
        <f t="shared" si="69"/>
        <v>343.5086864</v>
      </c>
      <c r="DK14" s="29">
        <f t="shared" si="70"/>
        <v>575.734032</v>
      </c>
      <c r="DN14" s="14">
        <f t="shared" si="71"/>
        <v>2196.6816193</v>
      </c>
      <c r="DO14" s="14">
        <f t="shared" si="72"/>
        <v>2196.6816193</v>
      </c>
      <c r="DP14" s="29">
        <f t="shared" si="73"/>
        <v>570.4596722</v>
      </c>
      <c r="DQ14" s="29">
        <f t="shared" si="74"/>
        <v>956.1127859999999</v>
      </c>
      <c r="DT14" s="14">
        <f t="shared" si="75"/>
        <v>6681.4517553000005</v>
      </c>
      <c r="DU14" s="14">
        <f t="shared" si="76"/>
        <v>6681.4517553000005</v>
      </c>
      <c r="DV14" s="29">
        <f t="shared" si="77"/>
        <v>1735.1166162000002</v>
      </c>
      <c r="DW14" s="29">
        <f t="shared" si="78"/>
        <v>2908.1235060000004</v>
      </c>
      <c r="DZ14" s="14">
        <f t="shared" si="79"/>
        <v>693.4006233</v>
      </c>
      <c r="EA14" s="14">
        <f t="shared" si="80"/>
        <v>693.4006233</v>
      </c>
      <c r="EB14" s="29">
        <f t="shared" si="81"/>
        <v>180.07028820000002</v>
      </c>
      <c r="EC14" s="29">
        <f t="shared" si="82"/>
        <v>301.804866</v>
      </c>
      <c r="EF14" s="14">
        <f t="shared" si="83"/>
        <v>350.36585360000004</v>
      </c>
      <c r="EG14" s="14">
        <f t="shared" si="84"/>
        <v>350.36585360000004</v>
      </c>
      <c r="EH14" s="29">
        <f t="shared" si="85"/>
        <v>90.9870544</v>
      </c>
      <c r="EI14" s="29">
        <f t="shared" si="86"/>
        <v>152.497872</v>
      </c>
      <c r="EL14" s="14">
        <f t="shared" si="87"/>
        <v>93.0693365</v>
      </c>
      <c r="EM14" s="14">
        <f t="shared" si="88"/>
        <v>93.0693365</v>
      </c>
      <c r="EN14" s="29">
        <f t="shared" si="89"/>
        <v>24.169321</v>
      </c>
      <c r="EO14" s="29">
        <f t="shared" si="90"/>
        <v>40.50873</v>
      </c>
      <c r="ER14" s="14">
        <f t="shared" si="91"/>
        <v>3041.9637689</v>
      </c>
      <c r="ES14" s="14">
        <f t="shared" si="92"/>
        <v>3041.9637689</v>
      </c>
      <c r="ET14" s="29">
        <f t="shared" si="93"/>
        <v>789.9723106</v>
      </c>
      <c r="EU14" s="29">
        <f t="shared" si="94"/>
        <v>1324.024578</v>
      </c>
      <c r="EX14" s="14">
        <f t="shared" si="95"/>
        <v>12416.485106900001</v>
      </c>
      <c r="EY14" s="14">
        <f t="shared" si="96"/>
        <v>12416.485106900001</v>
      </c>
      <c r="EZ14" s="29">
        <f t="shared" si="97"/>
        <v>3224.4563626</v>
      </c>
      <c r="FA14" s="29">
        <f t="shared" si="98"/>
        <v>5404.315338</v>
      </c>
      <c r="FD14" s="14">
        <f t="shared" si="99"/>
        <v>206.3332201</v>
      </c>
      <c r="FE14" s="14">
        <f t="shared" si="100"/>
        <v>206.3332201</v>
      </c>
      <c r="FF14" s="29">
        <f t="shared" si="101"/>
        <v>53.5829954</v>
      </c>
      <c r="FG14" s="29">
        <f t="shared" si="102"/>
        <v>89.807202</v>
      </c>
      <c r="FJ14" s="14">
        <f t="shared" si="103"/>
        <v>2499.0002575999997</v>
      </c>
      <c r="FK14" s="14">
        <f t="shared" si="104"/>
        <v>2499.0002575999997</v>
      </c>
      <c r="FL14" s="29">
        <f t="shared" si="105"/>
        <v>648.9692704</v>
      </c>
      <c r="FM14" s="29">
        <f t="shared" si="106"/>
        <v>1087.697952</v>
      </c>
      <c r="FP14" s="14">
        <f t="shared" si="107"/>
        <v>1037.3074922</v>
      </c>
      <c r="FQ14" s="14">
        <f t="shared" si="108"/>
        <v>1037.3074922</v>
      </c>
      <c r="FR14" s="29">
        <f t="shared" si="109"/>
        <v>269.3799988</v>
      </c>
      <c r="FS14" s="29">
        <f t="shared" si="110"/>
        <v>451.491444</v>
      </c>
    </row>
    <row r="15" spans="1:175" ht="12">
      <c r="A15" s="2">
        <v>42461</v>
      </c>
      <c r="C15" s="15">
        <v>125000</v>
      </c>
      <c r="D15" s="15">
        <v>272531</v>
      </c>
      <c r="E15" s="15">
        <f t="shared" si="0"/>
        <v>397531</v>
      </c>
      <c r="F15" s="15">
        <v>70774</v>
      </c>
      <c r="G15" s="15">
        <v>118620</v>
      </c>
      <c r="I15" s="14">
        <f t="shared" si="111"/>
        <v>9950.8625</v>
      </c>
      <c r="J15" s="14">
        <f t="shared" si="1"/>
        <v>21695.3480639</v>
      </c>
      <c r="K15" s="29">
        <f t="shared" si="2"/>
        <v>31646.2105639</v>
      </c>
      <c r="L15" s="29">
        <f t="shared" si="3"/>
        <v>5634.0987405999995</v>
      </c>
      <c r="M15" s="29">
        <f t="shared" si="4"/>
        <v>9442.970478</v>
      </c>
      <c r="O15" s="14">
        <f t="shared" si="112"/>
        <v>11077.0375</v>
      </c>
      <c r="P15" s="14">
        <f t="shared" si="5"/>
        <v>24150.688855300003</v>
      </c>
      <c r="Q15" s="14">
        <f t="shared" si="6"/>
        <v>35227.7263553</v>
      </c>
      <c r="R15" s="29">
        <f t="shared" si="7"/>
        <v>6271.730016199999</v>
      </c>
      <c r="S15" s="29">
        <f t="shared" si="8"/>
        <v>10511.665506</v>
      </c>
      <c r="U15" s="29">
        <f t="shared" si="113"/>
        <v>4090.3625</v>
      </c>
      <c r="V15" s="14">
        <f t="shared" si="9"/>
        <v>8918.0046599</v>
      </c>
      <c r="W15" s="14">
        <f t="shared" si="10"/>
        <v>13008.3671599</v>
      </c>
      <c r="X15" s="29">
        <f t="shared" si="11"/>
        <v>2315.9305246</v>
      </c>
      <c r="Y15" s="29">
        <f t="shared" si="12"/>
        <v>3881.590398</v>
      </c>
      <c r="AA15" s="14">
        <f t="shared" si="114"/>
        <v>3055.7875</v>
      </c>
      <c r="AB15" s="14">
        <f t="shared" si="13"/>
        <v>6662.374585300001</v>
      </c>
      <c r="AC15" s="14">
        <f t="shared" si="14"/>
        <v>9718.1620853</v>
      </c>
      <c r="AD15" s="29">
        <f t="shared" si="15"/>
        <v>1730.1624362</v>
      </c>
      <c r="AE15" s="29">
        <f t="shared" si="16"/>
        <v>2899.820106</v>
      </c>
      <c r="AG15" s="14">
        <f t="shared" si="115"/>
        <v>303.2625</v>
      </c>
      <c r="AH15" s="14">
        <f t="shared" si="17"/>
        <v>661.1874591</v>
      </c>
      <c r="AI15" s="14">
        <f t="shared" si="18"/>
        <v>964.4499590999999</v>
      </c>
      <c r="AJ15" s="29">
        <f t="shared" si="19"/>
        <v>171.7048014</v>
      </c>
      <c r="AK15" s="29">
        <f t="shared" si="20"/>
        <v>287.783982</v>
      </c>
      <c r="AM15" s="14">
        <f>C15*3.25486/100</f>
        <v>4068.575</v>
      </c>
      <c r="AN15" s="14">
        <f t="shared" si="21"/>
        <v>8870.5025066</v>
      </c>
      <c r="AO15" s="14">
        <f t="shared" si="22"/>
        <v>12939.077506599999</v>
      </c>
      <c r="AP15" s="29">
        <f t="shared" si="23"/>
        <v>2303.5946163999997</v>
      </c>
      <c r="AQ15" s="29">
        <f t="shared" si="24"/>
        <v>3860.9149319999997</v>
      </c>
      <c r="AS15" s="14">
        <f>C15*23.78111/100</f>
        <v>29726.3875</v>
      </c>
      <c r="AT15" s="14">
        <f t="shared" si="25"/>
        <v>64810.8968941</v>
      </c>
      <c r="AU15" s="14">
        <f t="shared" si="26"/>
        <v>94537.2843941</v>
      </c>
      <c r="AV15" s="29">
        <f t="shared" si="27"/>
        <v>16830.8427914</v>
      </c>
      <c r="AW15" s="29">
        <f t="shared" si="28"/>
        <v>28209.152682</v>
      </c>
      <c r="AY15" s="14">
        <f>C15*0.0004/100</f>
        <v>0.5</v>
      </c>
      <c r="AZ15" s="14">
        <f t="shared" si="29"/>
        <v>1.090124</v>
      </c>
      <c r="BA15" s="14">
        <f t="shared" si="30"/>
        <v>1.590124</v>
      </c>
      <c r="BB15" s="29"/>
      <c r="BC15" s="29"/>
      <c r="BE15" s="14">
        <f>C15*0.13664/100</f>
        <v>170.8</v>
      </c>
      <c r="BF15" s="14">
        <f t="shared" si="31"/>
        <v>372.3863584</v>
      </c>
      <c r="BG15" s="14">
        <f t="shared" si="32"/>
        <v>543.1863584</v>
      </c>
      <c r="BH15" s="29">
        <f t="shared" si="33"/>
        <v>96.7055936</v>
      </c>
      <c r="BI15" s="29">
        <f t="shared" si="34"/>
        <v>162.082368</v>
      </c>
      <c r="BK15" s="14">
        <f>C15*0.87875/100</f>
        <v>1098.4375</v>
      </c>
      <c r="BL15" s="14">
        <f t="shared" si="35"/>
        <v>2394.8661625000004</v>
      </c>
      <c r="BM15" s="14">
        <f t="shared" si="36"/>
        <v>3493.3036625000004</v>
      </c>
      <c r="BN15" s="29">
        <f t="shared" si="37"/>
        <v>621.926525</v>
      </c>
      <c r="BO15" s="29">
        <f t="shared" si="38"/>
        <v>1042.37325</v>
      </c>
      <c r="BQ15" s="14">
        <f>C15*0.56757/100</f>
        <v>709.4625</v>
      </c>
      <c r="BR15" s="14">
        <f t="shared" si="39"/>
        <v>1546.8041967</v>
      </c>
      <c r="BS15" s="14">
        <f t="shared" si="40"/>
        <v>2256.2666967</v>
      </c>
      <c r="BT15" s="29">
        <f t="shared" si="41"/>
        <v>401.6919918</v>
      </c>
      <c r="BU15" s="29">
        <f t="shared" si="42"/>
        <v>673.251534</v>
      </c>
      <c r="BW15" s="14">
        <f>C15*2.18514/100</f>
        <v>2731.425</v>
      </c>
      <c r="BX15" s="14">
        <f t="shared" si="43"/>
        <v>5955.1838934</v>
      </c>
      <c r="BY15" s="14">
        <f t="shared" si="44"/>
        <v>8686.6088934</v>
      </c>
      <c r="BZ15" s="29">
        <f t="shared" si="45"/>
        <v>1546.5109836</v>
      </c>
      <c r="CA15" s="29">
        <f t="shared" si="46"/>
        <v>2592.013068</v>
      </c>
      <c r="CC15" s="14">
        <f>C15*0.13916/100</f>
        <v>173.95</v>
      </c>
      <c r="CD15" s="14">
        <f t="shared" si="47"/>
        <v>379.2541396</v>
      </c>
      <c r="CE15" s="14">
        <f t="shared" si="48"/>
        <v>553.2041396</v>
      </c>
      <c r="CF15" s="29">
        <f t="shared" si="49"/>
        <v>98.4890984</v>
      </c>
      <c r="CG15" s="29">
        <f t="shared" si="50"/>
        <v>165.071592</v>
      </c>
      <c r="CI15" s="14">
        <f>C15*0.37665/100</f>
        <v>470.8125</v>
      </c>
      <c r="CJ15" s="14">
        <f t="shared" si="51"/>
        <v>1026.4880115</v>
      </c>
      <c r="CK15" s="14">
        <f t="shared" si="52"/>
        <v>1497.3005115</v>
      </c>
      <c r="CL15" s="29">
        <f t="shared" si="53"/>
        <v>266.570271</v>
      </c>
      <c r="CM15" s="29">
        <f t="shared" si="54"/>
        <v>446.78222999999997</v>
      </c>
      <c r="CO15" s="14">
        <f>C15*1.58627/100</f>
        <v>1982.8375</v>
      </c>
      <c r="CP15" s="14">
        <f t="shared" si="55"/>
        <v>4323.077493700001</v>
      </c>
      <c r="CQ15" s="14">
        <f t="shared" si="56"/>
        <v>6305.9149937</v>
      </c>
      <c r="CR15" s="29">
        <f t="shared" si="57"/>
        <v>1122.6667298</v>
      </c>
      <c r="CS15" s="29">
        <f t="shared" si="58"/>
        <v>1881.633474</v>
      </c>
      <c r="CU15" s="14">
        <f>C15*0.07178/100</f>
        <v>89.725</v>
      </c>
      <c r="CV15" s="14">
        <f t="shared" si="59"/>
        <v>195.6227518</v>
      </c>
      <c r="CW15" s="14">
        <f t="shared" si="60"/>
        <v>285.34775179999997</v>
      </c>
      <c r="CX15" s="29">
        <f t="shared" si="61"/>
        <v>50.8015772</v>
      </c>
      <c r="CY15" s="29">
        <f t="shared" si="62"/>
        <v>85.145436</v>
      </c>
      <c r="DA15" s="14">
        <f>C15*1.01431/100</f>
        <v>1267.8875</v>
      </c>
      <c r="DB15" s="14">
        <f t="shared" si="63"/>
        <v>2764.3091861</v>
      </c>
      <c r="DC15" s="14">
        <f t="shared" si="64"/>
        <v>4032.1966861</v>
      </c>
      <c r="DD15" s="29">
        <f t="shared" si="65"/>
        <v>717.8677594000001</v>
      </c>
      <c r="DE15" s="29">
        <f t="shared" si="66"/>
        <v>1203.174522</v>
      </c>
      <c r="DG15" s="14">
        <f>C15*0.48536/100</f>
        <v>606.7</v>
      </c>
      <c r="DH15" s="29">
        <f t="shared" si="67"/>
        <v>1322.7564616</v>
      </c>
      <c r="DI15" s="14">
        <f t="shared" si="68"/>
        <v>1929.4564616</v>
      </c>
      <c r="DJ15" s="29">
        <f t="shared" si="69"/>
        <v>343.5086864</v>
      </c>
      <c r="DK15" s="29">
        <f t="shared" si="70"/>
        <v>575.734032</v>
      </c>
      <c r="DM15" s="14">
        <f>C15*0.80603/100</f>
        <v>1007.5375</v>
      </c>
      <c r="DN15" s="14">
        <f t="shared" si="71"/>
        <v>2196.6816193</v>
      </c>
      <c r="DO15" s="14">
        <f t="shared" si="72"/>
        <v>3204.2191193</v>
      </c>
      <c r="DP15" s="29">
        <f t="shared" si="73"/>
        <v>570.4596722</v>
      </c>
      <c r="DQ15" s="29">
        <f t="shared" si="74"/>
        <v>956.1127859999999</v>
      </c>
      <c r="DS15" s="14">
        <f>C15*2.45163/100</f>
        <v>3064.5375</v>
      </c>
      <c r="DT15" s="14">
        <f t="shared" si="75"/>
        <v>6681.4517553000005</v>
      </c>
      <c r="DU15" s="14">
        <f t="shared" si="76"/>
        <v>9745.9892553</v>
      </c>
      <c r="DV15" s="29">
        <f t="shared" si="77"/>
        <v>1735.1166162000002</v>
      </c>
      <c r="DW15" s="29">
        <f t="shared" si="78"/>
        <v>2908.1235060000004</v>
      </c>
      <c r="DY15" s="14">
        <f>C15*0.25443/100</f>
        <v>318.0375</v>
      </c>
      <c r="DZ15" s="14">
        <f t="shared" si="79"/>
        <v>693.4006233</v>
      </c>
      <c r="EA15" s="14">
        <f t="shared" si="80"/>
        <v>1011.4381233</v>
      </c>
      <c r="EB15" s="29">
        <f t="shared" si="81"/>
        <v>180.07028820000002</v>
      </c>
      <c r="EC15" s="29">
        <f t="shared" si="82"/>
        <v>301.804866</v>
      </c>
      <c r="EE15" s="14">
        <f>C15*0.12856/100</f>
        <v>160.70000000000002</v>
      </c>
      <c r="EF15" s="14">
        <f t="shared" si="83"/>
        <v>350.36585360000004</v>
      </c>
      <c r="EG15" s="14">
        <f t="shared" si="84"/>
        <v>511.0658536000001</v>
      </c>
      <c r="EH15" s="29">
        <f t="shared" si="85"/>
        <v>90.9870544</v>
      </c>
      <c r="EI15" s="29">
        <f t="shared" si="86"/>
        <v>152.497872</v>
      </c>
      <c r="EK15" s="14">
        <f>C15*0.03415/100</f>
        <v>42.6875</v>
      </c>
      <c r="EL15" s="14">
        <f t="shared" si="87"/>
        <v>93.0693365</v>
      </c>
      <c r="EM15" s="14">
        <f t="shared" si="88"/>
        <v>135.75683650000002</v>
      </c>
      <c r="EN15" s="29">
        <f t="shared" si="89"/>
        <v>24.169321</v>
      </c>
      <c r="EO15" s="29">
        <f t="shared" si="90"/>
        <v>40.50873</v>
      </c>
      <c r="EQ15" s="14">
        <f>C15*1.11619/100</f>
        <v>1395.2375</v>
      </c>
      <c r="ER15" s="14">
        <f t="shared" si="91"/>
        <v>3041.9637689</v>
      </c>
      <c r="ES15" s="14">
        <f t="shared" si="92"/>
        <v>4437.2012689</v>
      </c>
      <c r="ET15" s="29">
        <f t="shared" si="93"/>
        <v>789.9723106</v>
      </c>
      <c r="EU15" s="29">
        <f t="shared" si="94"/>
        <v>1324.024578</v>
      </c>
      <c r="EW15" s="14">
        <f>C15*4.55599/100</f>
        <v>5694.9875</v>
      </c>
      <c r="EX15" s="14">
        <f t="shared" si="95"/>
        <v>12416.485106900001</v>
      </c>
      <c r="EY15" s="14">
        <f t="shared" si="96"/>
        <v>18111.472606900003</v>
      </c>
      <c r="EZ15" s="29">
        <f t="shared" si="97"/>
        <v>3224.4563626</v>
      </c>
      <c r="FA15" s="29">
        <f t="shared" si="98"/>
        <v>5404.315338</v>
      </c>
      <c r="FC15" s="14">
        <f>C15*0.07571/100</f>
        <v>94.6375</v>
      </c>
      <c r="FD15" s="14">
        <f t="shared" si="99"/>
        <v>206.3332201</v>
      </c>
      <c r="FE15" s="14">
        <f t="shared" si="100"/>
        <v>300.9707201</v>
      </c>
      <c r="FF15" s="29">
        <f t="shared" si="101"/>
        <v>53.5829954</v>
      </c>
      <c r="FG15" s="29">
        <f t="shared" si="102"/>
        <v>89.807202</v>
      </c>
      <c r="FI15" s="14">
        <f>C15*0.91696/100</f>
        <v>1146.2</v>
      </c>
      <c r="FJ15" s="14">
        <f t="shared" si="103"/>
        <v>2499.0002575999997</v>
      </c>
      <c r="FK15" s="14">
        <f t="shared" si="104"/>
        <v>3645.2002575999995</v>
      </c>
      <c r="FL15" s="29">
        <f t="shared" si="105"/>
        <v>648.9692704</v>
      </c>
      <c r="FM15" s="29">
        <f t="shared" si="106"/>
        <v>1087.697952</v>
      </c>
      <c r="FO15" s="14">
        <f>C15*0.38062/100</f>
        <v>475.775</v>
      </c>
      <c r="FP15" s="14">
        <f t="shared" si="107"/>
        <v>1037.3074922</v>
      </c>
      <c r="FQ15" s="14">
        <f t="shared" si="108"/>
        <v>1513.0824922000002</v>
      </c>
      <c r="FR15" s="29">
        <f t="shared" si="109"/>
        <v>269.3799988</v>
      </c>
      <c r="FS15" s="29">
        <f t="shared" si="110"/>
        <v>451.491444</v>
      </c>
    </row>
    <row r="16" spans="1:175" ht="12">
      <c r="A16" s="2">
        <v>42644</v>
      </c>
      <c r="C16" s="15"/>
      <c r="D16" s="15">
        <v>270656</v>
      </c>
      <c r="E16" s="15">
        <f t="shared" si="0"/>
        <v>270656</v>
      </c>
      <c r="F16" s="15">
        <v>70774</v>
      </c>
      <c r="G16" s="15">
        <v>118620</v>
      </c>
      <c r="J16" s="14">
        <f t="shared" si="1"/>
        <v>21546.085126399998</v>
      </c>
      <c r="K16" s="29">
        <f t="shared" si="2"/>
        <v>21546.085126399998</v>
      </c>
      <c r="L16" s="29">
        <f t="shared" si="3"/>
        <v>5634.0987405999995</v>
      </c>
      <c r="M16" s="29">
        <f t="shared" si="4"/>
        <v>9442.970478</v>
      </c>
      <c r="P16" s="14">
        <f t="shared" si="5"/>
        <v>23984.533292800003</v>
      </c>
      <c r="Q16" s="14">
        <f t="shared" si="6"/>
        <v>23984.533292800003</v>
      </c>
      <c r="R16" s="29">
        <f t="shared" si="7"/>
        <v>6271.730016199999</v>
      </c>
      <c r="S16" s="29">
        <f t="shared" si="8"/>
        <v>10511.665506</v>
      </c>
      <c r="U16" s="29"/>
      <c r="V16" s="14">
        <f t="shared" si="9"/>
        <v>8856.6492224</v>
      </c>
      <c r="W16" s="14">
        <f t="shared" si="10"/>
        <v>8856.6492224</v>
      </c>
      <c r="X16" s="29">
        <f t="shared" si="11"/>
        <v>2315.9305246</v>
      </c>
      <c r="Y16" s="29">
        <f t="shared" si="12"/>
        <v>3881.590398</v>
      </c>
      <c r="AB16" s="14">
        <f t="shared" si="13"/>
        <v>6616.5377728</v>
      </c>
      <c r="AC16" s="14">
        <f t="shared" si="14"/>
        <v>6616.5377728</v>
      </c>
      <c r="AD16" s="29">
        <f t="shared" si="15"/>
        <v>1730.1624362</v>
      </c>
      <c r="AE16" s="29">
        <f t="shared" si="16"/>
        <v>2899.820106</v>
      </c>
      <c r="AH16" s="14">
        <f t="shared" si="17"/>
        <v>656.6385216</v>
      </c>
      <c r="AI16" s="14">
        <f t="shared" si="18"/>
        <v>656.6385216</v>
      </c>
      <c r="AJ16" s="29">
        <f t="shared" si="19"/>
        <v>171.7048014</v>
      </c>
      <c r="AK16" s="29">
        <f t="shared" si="20"/>
        <v>287.783982</v>
      </c>
      <c r="AN16" s="14">
        <f t="shared" si="21"/>
        <v>8809.473881599999</v>
      </c>
      <c r="AO16" s="14">
        <f t="shared" si="22"/>
        <v>8809.473881599999</v>
      </c>
      <c r="AP16" s="29">
        <f t="shared" si="23"/>
        <v>2303.5946163999997</v>
      </c>
      <c r="AQ16" s="29">
        <f t="shared" si="24"/>
        <v>3860.9149319999997</v>
      </c>
      <c r="AT16" s="14">
        <f t="shared" si="25"/>
        <v>64365.0010816</v>
      </c>
      <c r="AU16" s="14">
        <f t="shared" si="26"/>
        <v>64365.0010816</v>
      </c>
      <c r="AV16" s="29">
        <f t="shared" si="27"/>
        <v>16830.8427914</v>
      </c>
      <c r="AW16" s="29">
        <f t="shared" si="28"/>
        <v>28209.152682</v>
      </c>
      <c r="AZ16" s="14">
        <f t="shared" si="29"/>
        <v>1.082624</v>
      </c>
      <c r="BA16" s="14">
        <f t="shared" si="30"/>
        <v>1.082624</v>
      </c>
      <c r="BB16" s="29"/>
      <c r="BC16" s="29"/>
      <c r="BF16" s="14">
        <f t="shared" si="31"/>
        <v>369.82435840000005</v>
      </c>
      <c r="BG16" s="14">
        <f t="shared" si="32"/>
        <v>369.82435840000005</v>
      </c>
      <c r="BH16" s="29">
        <f t="shared" si="33"/>
        <v>96.7055936</v>
      </c>
      <c r="BI16" s="29">
        <f t="shared" si="34"/>
        <v>162.082368</v>
      </c>
      <c r="BL16" s="14">
        <f t="shared" si="35"/>
        <v>2378.3896000000004</v>
      </c>
      <c r="BM16" s="14">
        <f t="shared" si="36"/>
        <v>2378.3896000000004</v>
      </c>
      <c r="BN16" s="29">
        <f t="shared" si="37"/>
        <v>621.926525</v>
      </c>
      <c r="BO16" s="29">
        <f t="shared" si="38"/>
        <v>1042.37325</v>
      </c>
      <c r="BR16" s="14">
        <f t="shared" si="39"/>
        <v>1536.1622591999999</v>
      </c>
      <c r="BS16" s="14">
        <f t="shared" si="40"/>
        <v>1536.1622591999999</v>
      </c>
      <c r="BT16" s="29">
        <f t="shared" si="41"/>
        <v>401.6919918</v>
      </c>
      <c r="BU16" s="29">
        <f t="shared" si="42"/>
        <v>673.251534</v>
      </c>
      <c r="BX16" s="14">
        <f t="shared" si="43"/>
        <v>5914.212518400001</v>
      </c>
      <c r="BY16" s="14">
        <f t="shared" si="44"/>
        <v>5914.212518400001</v>
      </c>
      <c r="BZ16" s="29">
        <f t="shared" si="45"/>
        <v>1546.5109836</v>
      </c>
      <c r="CA16" s="29">
        <f t="shared" si="46"/>
        <v>2592.013068</v>
      </c>
      <c r="CD16" s="14">
        <f t="shared" si="47"/>
        <v>376.6448896</v>
      </c>
      <c r="CE16" s="14">
        <f t="shared" si="48"/>
        <v>376.6448896</v>
      </c>
      <c r="CF16" s="29">
        <f t="shared" si="49"/>
        <v>98.4890984</v>
      </c>
      <c r="CG16" s="29">
        <f t="shared" si="50"/>
        <v>165.071592</v>
      </c>
      <c r="CJ16" s="14">
        <f t="shared" si="51"/>
        <v>1019.425824</v>
      </c>
      <c r="CK16" s="14">
        <f t="shared" si="52"/>
        <v>1019.425824</v>
      </c>
      <c r="CL16" s="29">
        <f t="shared" si="53"/>
        <v>266.570271</v>
      </c>
      <c r="CM16" s="29">
        <f t="shared" si="54"/>
        <v>446.78222999999997</v>
      </c>
      <c r="CP16" s="14">
        <f t="shared" si="55"/>
        <v>4293.3349312</v>
      </c>
      <c r="CQ16" s="14">
        <f t="shared" si="56"/>
        <v>4293.3349312</v>
      </c>
      <c r="CR16" s="29">
        <f t="shared" si="57"/>
        <v>1122.6667298</v>
      </c>
      <c r="CS16" s="29">
        <f t="shared" si="58"/>
        <v>1881.633474</v>
      </c>
      <c r="CV16" s="14">
        <f t="shared" si="59"/>
        <v>194.2768768</v>
      </c>
      <c r="CW16" s="14">
        <f t="shared" si="60"/>
        <v>194.2768768</v>
      </c>
      <c r="CX16" s="29">
        <f t="shared" si="61"/>
        <v>50.8015772</v>
      </c>
      <c r="CY16" s="29">
        <f t="shared" si="62"/>
        <v>85.145436</v>
      </c>
      <c r="DB16" s="14">
        <f t="shared" si="63"/>
        <v>2745.2908736</v>
      </c>
      <c r="DC16" s="14">
        <f t="shared" si="64"/>
        <v>2745.2908736</v>
      </c>
      <c r="DD16" s="29">
        <f t="shared" si="65"/>
        <v>717.8677594000001</v>
      </c>
      <c r="DE16" s="29">
        <f t="shared" si="66"/>
        <v>1203.174522</v>
      </c>
      <c r="DH16" s="29">
        <f t="shared" si="67"/>
        <v>1313.6559616000002</v>
      </c>
      <c r="DI16" s="14">
        <f t="shared" si="68"/>
        <v>1313.6559616000002</v>
      </c>
      <c r="DJ16" s="29">
        <f t="shared" si="69"/>
        <v>343.5086864</v>
      </c>
      <c r="DK16" s="29">
        <f t="shared" si="70"/>
        <v>575.734032</v>
      </c>
      <c r="DN16" s="14">
        <f t="shared" si="71"/>
        <v>2181.5685568</v>
      </c>
      <c r="DO16" s="14">
        <f t="shared" si="72"/>
        <v>2181.5685568</v>
      </c>
      <c r="DP16" s="29">
        <f t="shared" si="73"/>
        <v>570.4596722</v>
      </c>
      <c r="DQ16" s="29">
        <f t="shared" si="74"/>
        <v>956.1127859999999</v>
      </c>
      <c r="DT16" s="14">
        <f t="shared" si="75"/>
        <v>6635.483692800001</v>
      </c>
      <c r="DU16" s="14">
        <f t="shared" si="76"/>
        <v>6635.483692800001</v>
      </c>
      <c r="DV16" s="29">
        <f t="shared" si="77"/>
        <v>1735.1166162000002</v>
      </c>
      <c r="DW16" s="29">
        <f t="shared" si="78"/>
        <v>2908.1235060000004</v>
      </c>
      <c r="DZ16" s="14">
        <f t="shared" si="79"/>
        <v>688.6300607999999</v>
      </c>
      <c r="EA16" s="14">
        <f t="shared" si="80"/>
        <v>688.6300607999999</v>
      </c>
      <c r="EB16" s="29">
        <f t="shared" si="81"/>
        <v>180.07028820000002</v>
      </c>
      <c r="EC16" s="29">
        <f t="shared" si="82"/>
        <v>301.804866</v>
      </c>
      <c r="EF16" s="14">
        <f t="shared" si="83"/>
        <v>347.9553536</v>
      </c>
      <c r="EG16" s="14">
        <f t="shared" si="84"/>
        <v>347.9553536</v>
      </c>
      <c r="EH16" s="29">
        <f t="shared" si="85"/>
        <v>90.9870544</v>
      </c>
      <c r="EI16" s="29">
        <f t="shared" si="86"/>
        <v>152.497872</v>
      </c>
      <c r="EL16" s="14">
        <f t="shared" si="87"/>
        <v>92.42902400000001</v>
      </c>
      <c r="EM16" s="14">
        <f t="shared" si="88"/>
        <v>92.42902400000001</v>
      </c>
      <c r="EN16" s="29">
        <f t="shared" si="89"/>
        <v>24.169321</v>
      </c>
      <c r="EO16" s="29">
        <f t="shared" si="90"/>
        <v>40.50873</v>
      </c>
      <c r="ER16" s="14">
        <f t="shared" si="91"/>
        <v>3021.0352064</v>
      </c>
      <c r="ES16" s="14">
        <f t="shared" si="92"/>
        <v>3021.0352064</v>
      </c>
      <c r="ET16" s="29">
        <f t="shared" si="93"/>
        <v>789.9723106</v>
      </c>
      <c r="EU16" s="29">
        <f t="shared" si="94"/>
        <v>1324.024578</v>
      </c>
      <c r="EX16" s="14">
        <f t="shared" si="95"/>
        <v>12331.060294400002</v>
      </c>
      <c r="EY16" s="14">
        <f t="shared" si="96"/>
        <v>12331.060294400002</v>
      </c>
      <c r="EZ16" s="29">
        <f t="shared" si="97"/>
        <v>3224.4563626</v>
      </c>
      <c r="FA16" s="29">
        <f t="shared" si="98"/>
        <v>5404.315338</v>
      </c>
      <c r="FD16" s="14">
        <f t="shared" si="99"/>
        <v>204.9136576</v>
      </c>
      <c r="FE16" s="14">
        <f t="shared" si="100"/>
        <v>204.9136576</v>
      </c>
      <c r="FF16" s="29">
        <f t="shared" si="101"/>
        <v>53.5829954</v>
      </c>
      <c r="FG16" s="29">
        <f t="shared" si="102"/>
        <v>89.807202</v>
      </c>
      <c r="FJ16" s="14">
        <f t="shared" si="103"/>
        <v>2481.8072576</v>
      </c>
      <c r="FK16" s="14">
        <f t="shared" si="104"/>
        <v>2481.8072576</v>
      </c>
      <c r="FL16" s="29">
        <f t="shared" si="105"/>
        <v>648.9692704</v>
      </c>
      <c r="FM16" s="29">
        <f t="shared" si="106"/>
        <v>1087.697952</v>
      </c>
      <c r="FP16" s="14">
        <f t="shared" si="107"/>
        <v>1030.1708672</v>
      </c>
      <c r="FQ16" s="14">
        <f t="shared" si="108"/>
        <v>1030.1708672</v>
      </c>
      <c r="FR16" s="29">
        <f t="shared" si="109"/>
        <v>269.3799988</v>
      </c>
      <c r="FS16" s="29">
        <f t="shared" si="110"/>
        <v>451.491444</v>
      </c>
    </row>
    <row r="17" spans="1:175" ht="12">
      <c r="A17" s="2">
        <v>42826</v>
      </c>
      <c r="C17" s="15">
        <v>2055000</v>
      </c>
      <c r="D17" s="15">
        <v>270656</v>
      </c>
      <c r="E17" s="15">
        <f t="shared" si="0"/>
        <v>2325656</v>
      </c>
      <c r="F17" s="15">
        <v>70774</v>
      </c>
      <c r="G17" s="15">
        <v>118620</v>
      </c>
      <c r="I17" s="14">
        <f t="shared" si="111"/>
        <v>163592.1795</v>
      </c>
      <c r="J17" s="14">
        <f t="shared" si="1"/>
        <v>21546.085126399998</v>
      </c>
      <c r="K17" s="29">
        <f t="shared" si="2"/>
        <v>185138.2646264</v>
      </c>
      <c r="L17" s="29">
        <f t="shared" si="3"/>
        <v>5634.0987405999995</v>
      </c>
      <c r="M17" s="29">
        <f t="shared" si="4"/>
        <v>9442.970478</v>
      </c>
      <c r="O17" s="14">
        <f t="shared" si="112"/>
        <v>182106.49649999998</v>
      </c>
      <c r="P17" s="14">
        <f t="shared" si="5"/>
        <v>23984.533292800003</v>
      </c>
      <c r="Q17" s="14">
        <f t="shared" si="6"/>
        <v>206091.0297928</v>
      </c>
      <c r="R17" s="29">
        <f t="shared" si="7"/>
        <v>6271.730016199999</v>
      </c>
      <c r="S17" s="29">
        <f t="shared" si="8"/>
        <v>10511.665506</v>
      </c>
      <c r="U17" s="29">
        <f t="shared" si="113"/>
        <v>67245.5595</v>
      </c>
      <c r="V17" s="14">
        <f t="shared" si="9"/>
        <v>8856.6492224</v>
      </c>
      <c r="W17" s="14">
        <f t="shared" si="10"/>
        <v>76102.2087224</v>
      </c>
      <c r="X17" s="29">
        <f t="shared" si="11"/>
        <v>2315.9305246</v>
      </c>
      <c r="Y17" s="29">
        <f t="shared" si="12"/>
        <v>3881.590398</v>
      </c>
      <c r="AA17" s="14">
        <f t="shared" si="114"/>
        <v>50237.1465</v>
      </c>
      <c r="AB17" s="14">
        <f t="shared" si="13"/>
        <v>6616.5377728</v>
      </c>
      <c r="AC17" s="14">
        <f t="shared" si="14"/>
        <v>56853.684272800005</v>
      </c>
      <c r="AD17" s="29">
        <f t="shared" si="15"/>
        <v>1730.1624362</v>
      </c>
      <c r="AE17" s="29">
        <f t="shared" si="16"/>
        <v>2899.820106</v>
      </c>
      <c r="AG17" s="14">
        <f t="shared" si="115"/>
        <v>4985.6355</v>
      </c>
      <c r="AH17" s="14">
        <f t="shared" si="17"/>
        <v>656.6385216</v>
      </c>
      <c r="AI17" s="14">
        <f t="shared" si="18"/>
        <v>5642.2740216</v>
      </c>
      <c r="AJ17" s="29">
        <f t="shared" si="19"/>
        <v>171.7048014</v>
      </c>
      <c r="AK17" s="29">
        <f t="shared" si="20"/>
        <v>287.783982</v>
      </c>
      <c r="AM17" s="14">
        <f>C17*3.25486/100</f>
        <v>66887.37299999999</v>
      </c>
      <c r="AN17" s="14">
        <f t="shared" si="21"/>
        <v>8809.473881599999</v>
      </c>
      <c r="AO17" s="14">
        <f t="shared" si="22"/>
        <v>75696.8468816</v>
      </c>
      <c r="AP17" s="29">
        <f t="shared" si="23"/>
        <v>2303.5946163999997</v>
      </c>
      <c r="AQ17" s="29">
        <f t="shared" si="24"/>
        <v>3860.9149319999997</v>
      </c>
      <c r="AS17" s="14">
        <f>C17*23.78111/100</f>
        <v>488701.8105</v>
      </c>
      <c r="AT17" s="14">
        <f t="shared" si="25"/>
        <v>64365.0010816</v>
      </c>
      <c r="AU17" s="14">
        <f t="shared" si="26"/>
        <v>553066.8115816</v>
      </c>
      <c r="AV17" s="29">
        <f t="shared" si="27"/>
        <v>16830.8427914</v>
      </c>
      <c r="AW17" s="29">
        <f t="shared" si="28"/>
        <v>28209.152682</v>
      </c>
      <c r="AY17" s="14">
        <f>C17*0.0004/100</f>
        <v>8.22</v>
      </c>
      <c r="AZ17" s="14">
        <f t="shared" si="29"/>
        <v>1.082624</v>
      </c>
      <c r="BA17" s="14">
        <f t="shared" si="30"/>
        <v>9.302624000000002</v>
      </c>
      <c r="BB17" s="29"/>
      <c r="BC17" s="29"/>
      <c r="BE17" s="14">
        <f>C17*0.13664/100</f>
        <v>2807.952</v>
      </c>
      <c r="BF17" s="14">
        <f t="shared" si="31"/>
        <v>369.82435840000005</v>
      </c>
      <c r="BG17" s="14">
        <f t="shared" si="32"/>
        <v>3177.7763584000004</v>
      </c>
      <c r="BH17" s="29">
        <f t="shared" si="33"/>
        <v>96.7055936</v>
      </c>
      <c r="BI17" s="29">
        <f t="shared" si="34"/>
        <v>162.082368</v>
      </c>
      <c r="BK17" s="14">
        <f>C17*0.87875/100</f>
        <v>18058.3125</v>
      </c>
      <c r="BL17" s="14">
        <f t="shared" si="35"/>
        <v>2378.3896000000004</v>
      </c>
      <c r="BM17" s="14">
        <f t="shared" si="36"/>
        <v>20436.702100000002</v>
      </c>
      <c r="BN17" s="29">
        <f t="shared" si="37"/>
        <v>621.926525</v>
      </c>
      <c r="BO17" s="29">
        <f t="shared" si="38"/>
        <v>1042.37325</v>
      </c>
      <c r="BQ17" s="14">
        <f>C17*0.56757/100</f>
        <v>11663.5635</v>
      </c>
      <c r="BR17" s="14">
        <f t="shared" si="39"/>
        <v>1536.1622591999999</v>
      </c>
      <c r="BS17" s="14">
        <f t="shared" si="40"/>
        <v>13199.7257592</v>
      </c>
      <c r="BT17" s="29">
        <f t="shared" si="41"/>
        <v>401.6919918</v>
      </c>
      <c r="BU17" s="29">
        <f t="shared" si="42"/>
        <v>673.251534</v>
      </c>
      <c r="BW17" s="14">
        <f>C17*2.18514/100</f>
        <v>44904.627</v>
      </c>
      <c r="BX17" s="14">
        <f t="shared" si="43"/>
        <v>5914.212518400001</v>
      </c>
      <c r="BY17" s="14">
        <f t="shared" si="44"/>
        <v>50818.839518400004</v>
      </c>
      <c r="BZ17" s="29">
        <f t="shared" si="45"/>
        <v>1546.5109836</v>
      </c>
      <c r="CA17" s="29">
        <f t="shared" si="46"/>
        <v>2592.013068</v>
      </c>
      <c r="CC17" s="14">
        <f>C17*0.13916/100</f>
        <v>2859.738</v>
      </c>
      <c r="CD17" s="14">
        <f t="shared" si="47"/>
        <v>376.6448896</v>
      </c>
      <c r="CE17" s="14">
        <f t="shared" si="48"/>
        <v>3236.3828896</v>
      </c>
      <c r="CF17" s="29">
        <f t="shared" si="49"/>
        <v>98.4890984</v>
      </c>
      <c r="CG17" s="29">
        <f t="shared" si="50"/>
        <v>165.071592</v>
      </c>
      <c r="CI17" s="14">
        <f>C17*0.37665/100</f>
        <v>7740.1575</v>
      </c>
      <c r="CJ17" s="14">
        <f t="shared" si="51"/>
        <v>1019.425824</v>
      </c>
      <c r="CK17" s="14">
        <f t="shared" si="52"/>
        <v>8759.583324000001</v>
      </c>
      <c r="CL17" s="29">
        <f t="shared" si="53"/>
        <v>266.570271</v>
      </c>
      <c r="CM17" s="29">
        <f t="shared" si="54"/>
        <v>446.78222999999997</v>
      </c>
      <c r="CO17" s="14">
        <f>C17*1.58627/100</f>
        <v>32597.8485</v>
      </c>
      <c r="CP17" s="14">
        <f t="shared" si="55"/>
        <v>4293.3349312</v>
      </c>
      <c r="CQ17" s="14">
        <f t="shared" si="56"/>
        <v>36891.1834312</v>
      </c>
      <c r="CR17" s="29">
        <f t="shared" si="57"/>
        <v>1122.6667298</v>
      </c>
      <c r="CS17" s="29">
        <f t="shared" si="58"/>
        <v>1881.633474</v>
      </c>
      <c r="CU17" s="14">
        <f>C17*0.07178/100</f>
        <v>1475.079</v>
      </c>
      <c r="CV17" s="14">
        <f t="shared" si="59"/>
        <v>194.2768768</v>
      </c>
      <c r="CW17" s="14">
        <f t="shared" si="60"/>
        <v>1669.3558768</v>
      </c>
      <c r="CX17" s="29">
        <f t="shared" si="61"/>
        <v>50.8015772</v>
      </c>
      <c r="CY17" s="29">
        <f t="shared" si="62"/>
        <v>85.145436</v>
      </c>
      <c r="DA17" s="14">
        <f>C17*1.01431/100</f>
        <v>20844.0705</v>
      </c>
      <c r="DB17" s="14">
        <f t="shared" si="63"/>
        <v>2745.2908736</v>
      </c>
      <c r="DC17" s="14">
        <f t="shared" si="64"/>
        <v>23589.3613736</v>
      </c>
      <c r="DD17" s="29">
        <f t="shared" si="65"/>
        <v>717.8677594000001</v>
      </c>
      <c r="DE17" s="29">
        <f t="shared" si="66"/>
        <v>1203.174522</v>
      </c>
      <c r="DG17" s="14">
        <f>C17*0.48536/100</f>
        <v>9974.148000000001</v>
      </c>
      <c r="DH17" s="29">
        <f t="shared" si="67"/>
        <v>1313.6559616000002</v>
      </c>
      <c r="DI17" s="14">
        <f t="shared" si="68"/>
        <v>11287.8039616</v>
      </c>
      <c r="DJ17" s="29">
        <f t="shared" si="69"/>
        <v>343.5086864</v>
      </c>
      <c r="DK17" s="29">
        <f t="shared" si="70"/>
        <v>575.734032</v>
      </c>
      <c r="DM17" s="14">
        <f>C17*0.80603/100</f>
        <v>16563.916500000003</v>
      </c>
      <c r="DN17" s="14">
        <f t="shared" si="71"/>
        <v>2181.5685568</v>
      </c>
      <c r="DO17" s="14">
        <f t="shared" si="72"/>
        <v>18745.485056800004</v>
      </c>
      <c r="DP17" s="29">
        <f t="shared" si="73"/>
        <v>570.4596722</v>
      </c>
      <c r="DQ17" s="29">
        <f t="shared" si="74"/>
        <v>956.1127859999999</v>
      </c>
      <c r="DS17" s="14">
        <f>C17*2.45163/100</f>
        <v>50380.9965</v>
      </c>
      <c r="DT17" s="14">
        <f t="shared" si="75"/>
        <v>6635.483692800001</v>
      </c>
      <c r="DU17" s="14">
        <f t="shared" si="76"/>
        <v>57016.4801928</v>
      </c>
      <c r="DV17" s="29">
        <f t="shared" si="77"/>
        <v>1735.1166162000002</v>
      </c>
      <c r="DW17" s="29">
        <f t="shared" si="78"/>
        <v>2908.1235060000004</v>
      </c>
      <c r="DY17" s="14">
        <f>C17*0.25443/100</f>
        <v>5228.536499999999</v>
      </c>
      <c r="DZ17" s="14">
        <f t="shared" si="79"/>
        <v>688.6300607999999</v>
      </c>
      <c r="EA17" s="14">
        <f t="shared" si="80"/>
        <v>5917.166560799999</v>
      </c>
      <c r="EB17" s="29">
        <f t="shared" si="81"/>
        <v>180.07028820000002</v>
      </c>
      <c r="EC17" s="29">
        <f t="shared" si="82"/>
        <v>301.804866</v>
      </c>
      <c r="EE17" s="14">
        <f>C17*0.12856/100</f>
        <v>2641.908</v>
      </c>
      <c r="EF17" s="14">
        <f t="shared" si="83"/>
        <v>347.9553536</v>
      </c>
      <c r="EG17" s="14">
        <f t="shared" si="84"/>
        <v>2989.8633535999998</v>
      </c>
      <c r="EH17" s="29">
        <f t="shared" si="85"/>
        <v>90.9870544</v>
      </c>
      <c r="EI17" s="29">
        <f t="shared" si="86"/>
        <v>152.497872</v>
      </c>
      <c r="EK17" s="14">
        <f>C17*0.03415/100</f>
        <v>701.7825</v>
      </c>
      <c r="EL17" s="14">
        <f t="shared" si="87"/>
        <v>92.42902400000001</v>
      </c>
      <c r="EM17" s="14">
        <f t="shared" si="88"/>
        <v>794.211524</v>
      </c>
      <c r="EN17" s="29">
        <f t="shared" si="89"/>
        <v>24.169321</v>
      </c>
      <c r="EO17" s="29">
        <f t="shared" si="90"/>
        <v>40.50873</v>
      </c>
      <c r="EQ17" s="14">
        <f>C17*1.11619/100</f>
        <v>22937.704500000003</v>
      </c>
      <c r="ER17" s="14">
        <f t="shared" si="91"/>
        <v>3021.0352064</v>
      </c>
      <c r="ES17" s="14">
        <f t="shared" si="92"/>
        <v>25958.739706400003</v>
      </c>
      <c r="ET17" s="29">
        <f t="shared" si="93"/>
        <v>789.9723106</v>
      </c>
      <c r="EU17" s="29">
        <f t="shared" si="94"/>
        <v>1324.024578</v>
      </c>
      <c r="EW17" s="14">
        <f>C17*4.55599/100</f>
        <v>93625.5945</v>
      </c>
      <c r="EX17" s="14">
        <f t="shared" si="95"/>
        <v>12331.060294400002</v>
      </c>
      <c r="EY17" s="14">
        <f t="shared" si="96"/>
        <v>105956.6547944</v>
      </c>
      <c r="EZ17" s="29">
        <f t="shared" si="97"/>
        <v>3224.4563626</v>
      </c>
      <c r="FA17" s="29">
        <f t="shared" si="98"/>
        <v>5404.315338</v>
      </c>
      <c r="FC17" s="14">
        <f>C17*0.07571/100</f>
        <v>1555.8404999999998</v>
      </c>
      <c r="FD17" s="14">
        <f t="shared" si="99"/>
        <v>204.9136576</v>
      </c>
      <c r="FE17" s="14">
        <f t="shared" si="100"/>
        <v>1760.7541575999999</v>
      </c>
      <c r="FF17" s="29">
        <f t="shared" si="101"/>
        <v>53.5829954</v>
      </c>
      <c r="FG17" s="29">
        <f t="shared" si="102"/>
        <v>89.807202</v>
      </c>
      <c r="FI17" s="14">
        <f>C17*0.91696/100</f>
        <v>18843.528000000002</v>
      </c>
      <c r="FJ17" s="14">
        <f t="shared" si="103"/>
        <v>2481.8072576</v>
      </c>
      <c r="FK17" s="14">
        <f t="shared" si="104"/>
        <v>21325.335257600003</v>
      </c>
      <c r="FL17" s="29">
        <f t="shared" si="105"/>
        <v>648.9692704</v>
      </c>
      <c r="FM17" s="29">
        <f t="shared" si="106"/>
        <v>1087.697952</v>
      </c>
      <c r="FO17" s="14">
        <f>C17*0.38062/100</f>
        <v>7821.741</v>
      </c>
      <c r="FP17" s="14">
        <f t="shared" si="107"/>
        <v>1030.1708672</v>
      </c>
      <c r="FQ17" s="14">
        <f t="shared" si="108"/>
        <v>8851.9118672</v>
      </c>
      <c r="FR17" s="29">
        <f t="shared" si="109"/>
        <v>269.3799988</v>
      </c>
      <c r="FS17" s="29">
        <f t="shared" si="110"/>
        <v>451.491444</v>
      </c>
    </row>
    <row r="18" spans="1:175" ht="12">
      <c r="A18" s="2">
        <v>43009</v>
      </c>
      <c r="C18" s="15"/>
      <c r="D18" s="15">
        <v>244969</v>
      </c>
      <c r="E18" s="15">
        <f t="shared" si="0"/>
        <v>244969</v>
      </c>
      <c r="F18" s="15">
        <v>70774</v>
      </c>
      <c r="G18" s="15">
        <v>118620</v>
      </c>
      <c r="J18" s="14">
        <f t="shared" si="1"/>
        <v>19501.222686099998</v>
      </c>
      <c r="K18" s="29">
        <f t="shared" si="2"/>
        <v>19501.222686099998</v>
      </c>
      <c r="L18" s="29">
        <f t="shared" si="3"/>
        <v>5634.0987405999995</v>
      </c>
      <c r="M18" s="29">
        <f t="shared" si="4"/>
        <v>9442.970478</v>
      </c>
      <c r="P18" s="14">
        <f t="shared" si="5"/>
        <v>21708.2463947</v>
      </c>
      <c r="Q18" s="14">
        <f t="shared" si="6"/>
        <v>21708.2463947</v>
      </c>
      <c r="R18" s="29">
        <f t="shared" si="7"/>
        <v>6271.730016199999</v>
      </c>
      <c r="S18" s="29">
        <f t="shared" si="8"/>
        <v>10511.665506</v>
      </c>
      <c r="U18" s="29"/>
      <c r="V18" s="14">
        <f t="shared" si="9"/>
        <v>8016.0960901</v>
      </c>
      <c r="W18" s="14">
        <f t="shared" si="10"/>
        <v>8016.0960901</v>
      </c>
      <c r="X18" s="29">
        <f t="shared" si="11"/>
        <v>2315.9305246</v>
      </c>
      <c r="Y18" s="29">
        <f t="shared" si="12"/>
        <v>3881.590398</v>
      </c>
      <c r="AB18" s="14">
        <f t="shared" si="13"/>
        <v>5988.585664700001</v>
      </c>
      <c r="AC18" s="14">
        <f t="shared" si="14"/>
        <v>5988.585664700001</v>
      </c>
      <c r="AD18" s="29">
        <f t="shared" si="15"/>
        <v>1730.1624362</v>
      </c>
      <c r="AE18" s="29">
        <f t="shared" si="16"/>
        <v>2899.820106</v>
      </c>
      <c r="AH18" s="14">
        <f t="shared" si="17"/>
        <v>594.3192909</v>
      </c>
      <c r="AI18" s="14">
        <f t="shared" si="18"/>
        <v>594.3192909</v>
      </c>
      <c r="AJ18" s="29">
        <f t="shared" si="19"/>
        <v>171.7048014</v>
      </c>
      <c r="AK18" s="29">
        <f t="shared" si="20"/>
        <v>287.783982</v>
      </c>
      <c r="AN18" s="14">
        <f t="shared" si="21"/>
        <v>7973.397993399999</v>
      </c>
      <c r="AO18" s="14">
        <f t="shared" si="22"/>
        <v>7973.397993399999</v>
      </c>
      <c r="AP18" s="29">
        <f t="shared" si="23"/>
        <v>2303.5946163999997</v>
      </c>
      <c r="AQ18" s="29">
        <f t="shared" si="24"/>
        <v>3860.9149319999997</v>
      </c>
      <c r="AT18" s="14">
        <f t="shared" si="25"/>
        <v>58256.347355900005</v>
      </c>
      <c r="AU18" s="14">
        <f t="shared" si="26"/>
        <v>58256.347355900005</v>
      </c>
      <c r="AV18" s="29">
        <f t="shared" si="27"/>
        <v>16830.8427914</v>
      </c>
      <c r="AW18" s="29">
        <f t="shared" si="28"/>
        <v>28209.152682</v>
      </c>
      <c r="AZ18" s="14">
        <f t="shared" si="29"/>
        <v>0.979876</v>
      </c>
      <c r="BA18" s="14">
        <f t="shared" si="30"/>
        <v>0.979876</v>
      </c>
      <c r="BB18" s="29"/>
      <c r="BC18" s="29"/>
      <c r="BF18" s="14">
        <f t="shared" si="31"/>
        <v>334.7256416</v>
      </c>
      <c r="BG18" s="14">
        <f t="shared" si="32"/>
        <v>334.7256416</v>
      </c>
      <c r="BH18" s="29">
        <f t="shared" si="33"/>
        <v>96.7055936</v>
      </c>
      <c r="BI18" s="29">
        <f t="shared" si="34"/>
        <v>162.082368</v>
      </c>
      <c r="BL18" s="14">
        <f t="shared" si="35"/>
        <v>2152.6650875</v>
      </c>
      <c r="BM18" s="14">
        <f t="shared" si="36"/>
        <v>2152.6650875</v>
      </c>
      <c r="BN18" s="29">
        <f t="shared" si="37"/>
        <v>621.926525</v>
      </c>
      <c r="BO18" s="29">
        <f t="shared" si="38"/>
        <v>1042.37325</v>
      </c>
      <c r="BR18" s="14">
        <f t="shared" si="39"/>
        <v>1390.3705533</v>
      </c>
      <c r="BS18" s="14">
        <f t="shared" si="40"/>
        <v>1390.3705533</v>
      </c>
      <c r="BT18" s="29">
        <f t="shared" si="41"/>
        <v>401.6919918</v>
      </c>
      <c r="BU18" s="29">
        <f t="shared" si="42"/>
        <v>673.251534</v>
      </c>
      <c r="BX18" s="14">
        <f t="shared" si="43"/>
        <v>5352.9156066000005</v>
      </c>
      <c r="BY18" s="14">
        <f t="shared" si="44"/>
        <v>5352.9156066000005</v>
      </c>
      <c r="BZ18" s="29">
        <f t="shared" si="45"/>
        <v>1546.5109836</v>
      </c>
      <c r="CA18" s="29">
        <f t="shared" si="46"/>
        <v>2592.013068</v>
      </c>
      <c r="CD18" s="14">
        <f t="shared" si="47"/>
        <v>340.89886040000005</v>
      </c>
      <c r="CE18" s="14">
        <f t="shared" si="48"/>
        <v>340.89886040000005</v>
      </c>
      <c r="CF18" s="29">
        <f t="shared" si="49"/>
        <v>98.4890984</v>
      </c>
      <c r="CG18" s="29">
        <f t="shared" si="50"/>
        <v>165.071592</v>
      </c>
      <c r="CJ18" s="14">
        <f t="shared" si="51"/>
        <v>922.6757385</v>
      </c>
      <c r="CK18" s="14">
        <f t="shared" si="52"/>
        <v>922.6757385</v>
      </c>
      <c r="CL18" s="29">
        <f t="shared" si="53"/>
        <v>266.570271</v>
      </c>
      <c r="CM18" s="29">
        <f t="shared" si="54"/>
        <v>446.78222999999997</v>
      </c>
      <c r="CP18" s="14">
        <f t="shared" si="55"/>
        <v>3885.8697563</v>
      </c>
      <c r="CQ18" s="14">
        <f t="shared" si="56"/>
        <v>3885.8697563</v>
      </c>
      <c r="CR18" s="29">
        <f t="shared" si="57"/>
        <v>1122.6667298</v>
      </c>
      <c r="CS18" s="29">
        <f t="shared" si="58"/>
        <v>1881.633474</v>
      </c>
      <c r="CV18" s="14">
        <f t="shared" si="59"/>
        <v>175.8387482</v>
      </c>
      <c r="CW18" s="14">
        <f t="shared" si="60"/>
        <v>175.8387482</v>
      </c>
      <c r="CX18" s="29">
        <f t="shared" si="61"/>
        <v>50.8015772</v>
      </c>
      <c r="CY18" s="29">
        <f t="shared" si="62"/>
        <v>85.145436</v>
      </c>
      <c r="DB18" s="14">
        <f t="shared" si="63"/>
        <v>2484.7450639000003</v>
      </c>
      <c r="DC18" s="14">
        <f t="shared" si="64"/>
        <v>2484.7450639000003</v>
      </c>
      <c r="DD18" s="29">
        <f t="shared" si="65"/>
        <v>717.8677594000001</v>
      </c>
      <c r="DE18" s="29">
        <f t="shared" si="66"/>
        <v>1203.174522</v>
      </c>
      <c r="DH18" s="29">
        <f t="shared" si="67"/>
        <v>1188.9815384</v>
      </c>
      <c r="DI18" s="14">
        <f t="shared" si="68"/>
        <v>1188.9815384</v>
      </c>
      <c r="DJ18" s="29">
        <f t="shared" si="69"/>
        <v>343.5086864</v>
      </c>
      <c r="DK18" s="29">
        <f t="shared" si="70"/>
        <v>575.734032</v>
      </c>
      <c r="DN18" s="14">
        <f t="shared" si="71"/>
        <v>1974.5236307</v>
      </c>
      <c r="DO18" s="14">
        <f t="shared" si="72"/>
        <v>1974.5236307</v>
      </c>
      <c r="DP18" s="29">
        <f t="shared" si="73"/>
        <v>570.4596722</v>
      </c>
      <c r="DQ18" s="29">
        <f t="shared" si="74"/>
        <v>956.1127859999999</v>
      </c>
      <c r="DT18" s="14">
        <f t="shared" si="75"/>
        <v>6005.7334947</v>
      </c>
      <c r="DU18" s="14">
        <f t="shared" si="76"/>
        <v>6005.7334947</v>
      </c>
      <c r="DV18" s="29">
        <f t="shared" si="77"/>
        <v>1735.1166162000002</v>
      </c>
      <c r="DW18" s="29">
        <f t="shared" si="78"/>
        <v>2908.1235060000004</v>
      </c>
      <c r="DZ18" s="14">
        <f t="shared" si="79"/>
        <v>623.2746267</v>
      </c>
      <c r="EA18" s="14">
        <f t="shared" si="80"/>
        <v>623.2746267</v>
      </c>
      <c r="EB18" s="29">
        <f t="shared" si="81"/>
        <v>180.07028820000002</v>
      </c>
      <c r="EC18" s="29">
        <f t="shared" si="82"/>
        <v>301.804866</v>
      </c>
      <c r="EF18" s="14">
        <f t="shared" si="83"/>
        <v>314.9321464</v>
      </c>
      <c r="EG18" s="14">
        <f t="shared" si="84"/>
        <v>314.9321464</v>
      </c>
      <c r="EH18" s="29">
        <f t="shared" si="85"/>
        <v>90.9870544</v>
      </c>
      <c r="EI18" s="29">
        <f t="shared" si="86"/>
        <v>152.497872</v>
      </c>
      <c r="EL18" s="14">
        <f t="shared" si="87"/>
        <v>83.65691349999999</v>
      </c>
      <c r="EM18" s="14">
        <f t="shared" si="88"/>
        <v>83.65691349999999</v>
      </c>
      <c r="EN18" s="29">
        <f t="shared" si="89"/>
        <v>24.169321</v>
      </c>
      <c r="EO18" s="29">
        <f t="shared" si="90"/>
        <v>40.50873</v>
      </c>
      <c r="ER18" s="14">
        <f t="shared" si="91"/>
        <v>2734.3194811</v>
      </c>
      <c r="ES18" s="14">
        <f t="shared" si="92"/>
        <v>2734.3194811</v>
      </c>
      <c r="ET18" s="29">
        <f t="shared" si="93"/>
        <v>789.9723106</v>
      </c>
      <c r="EU18" s="29">
        <f t="shared" si="94"/>
        <v>1324.024578</v>
      </c>
      <c r="EX18" s="14">
        <f t="shared" si="95"/>
        <v>11160.7631431</v>
      </c>
      <c r="EY18" s="14">
        <f t="shared" si="96"/>
        <v>11160.7631431</v>
      </c>
      <c r="EZ18" s="29">
        <f t="shared" si="97"/>
        <v>3224.4563626</v>
      </c>
      <c r="FA18" s="29">
        <f t="shared" si="98"/>
        <v>5404.315338</v>
      </c>
      <c r="FD18" s="14">
        <f t="shared" si="99"/>
        <v>185.4660299</v>
      </c>
      <c r="FE18" s="14">
        <f t="shared" si="100"/>
        <v>185.4660299</v>
      </c>
      <c r="FF18" s="29">
        <f t="shared" si="101"/>
        <v>53.5829954</v>
      </c>
      <c r="FG18" s="29">
        <f t="shared" si="102"/>
        <v>89.807202</v>
      </c>
      <c r="FJ18" s="14">
        <f t="shared" si="103"/>
        <v>2246.2677424</v>
      </c>
      <c r="FK18" s="14">
        <f t="shared" si="104"/>
        <v>2246.2677424</v>
      </c>
      <c r="FL18" s="29">
        <f t="shared" si="105"/>
        <v>648.9692704</v>
      </c>
      <c r="FM18" s="29">
        <f t="shared" si="106"/>
        <v>1087.697952</v>
      </c>
      <c r="FP18" s="14">
        <f t="shared" si="107"/>
        <v>932.4010078000001</v>
      </c>
      <c r="FQ18" s="14">
        <f t="shared" si="108"/>
        <v>932.4010078000001</v>
      </c>
      <c r="FR18" s="29">
        <f t="shared" si="109"/>
        <v>269.3799988</v>
      </c>
      <c r="FS18" s="29">
        <f t="shared" si="110"/>
        <v>451.491444</v>
      </c>
    </row>
    <row r="19" spans="1:175" ht="12">
      <c r="A19" s="30">
        <v>43191</v>
      </c>
      <c r="C19" s="15">
        <v>2120000</v>
      </c>
      <c r="D19" s="15">
        <v>244969</v>
      </c>
      <c r="E19" s="15">
        <f t="shared" si="0"/>
        <v>2364969</v>
      </c>
      <c r="F19" s="15">
        <v>70774</v>
      </c>
      <c r="G19" s="15">
        <v>118620</v>
      </c>
      <c r="I19" s="14">
        <f t="shared" si="111"/>
        <v>168766.628</v>
      </c>
      <c r="J19" s="14">
        <f t="shared" si="1"/>
        <v>19501.222686099998</v>
      </c>
      <c r="K19" s="29">
        <f t="shared" si="2"/>
        <v>188267.8506861</v>
      </c>
      <c r="L19" s="29">
        <f t="shared" si="3"/>
        <v>5634.0987405999995</v>
      </c>
      <c r="M19" s="29">
        <f t="shared" si="4"/>
        <v>9442.970478</v>
      </c>
      <c r="O19" s="14">
        <f t="shared" si="112"/>
        <v>187866.556</v>
      </c>
      <c r="P19" s="14">
        <f t="shared" si="5"/>
        <v>21708.2463947</v>
      </c>
      <c r="Q19" s="14">
        <f t="shared" si="6"/>
        <v>209574.8023947</v>
      </c>
      <c r="R19" s="29">
        <f t="shared" si="7"/>
        <v>6271.730016199999</v>
      </c>
      <c r="S19" s="29">
        <f t="shared" si="8"/>
        <v>10511.665506</v>
      </c>
      <c r="U19" s="29">
        <f t="shared" si="113"/>
        <v>69372.548</v>
      </c>
      <c r="V19" s="14">
        <f t="shared" si="9"/>
        <v>8016.0960901</v>
      </c>
      <c r="W19" s="14">
        <f t="shared" si="10"/>
        <v>77388.64409009999</v>
      </c>
      <c r="X19" s="29">
        <f t="shared" si="11"/>
        <v>2315.9305246</v>
      </c>
      <c r="Y19" s="29">
        <f t="shared" si="12"/>
        <v>3881.590398</v>
      </c>
      <c r="AA19" s="14">
        <f t="shared" si="114"/>
        <v>51826.156</v>
      </c>
      <c r="AB19" s="14">
        <f t="shared" si="13"/>
        <v>5988.585664700001</v>
      </c>
      <c r="AC19" s="14">
        <f t="shared" si="14"/>
        <v>57814.74166470001</v>
      </c>
      <c r="AD19" s="29">
        <f t="shared" si="15"/>
        <v>1730.1624362</v>
      </c>
      <c r="AE19" s="29">
        <f t="shared" si="16"/>
        <v>2899.820106</v>
      </c>
      <c r="AG19" s="14">
        <f t="shared" si="115"/>
        <v>5143.332</v>
      </c>
      <c r="AH19" s="14">
        <f t="shared" si="17"/>
        <v>594.3192909</v>
      </c>
      <c r="AI19" s="14">
        <f t="shared" si="18"/>
        <v>5737.6512909</v>
      </c>
      <c r="AJ19" s="29">
        <f t="shared" si="19"/>
        <v>171.7048014</v>
      </c>
      <c r="AK19" s="29">
        <f t="shared" si="20"/>
        <v>287.783982</v>
      </c>
      <c r="AM19" s="14">
        <f>C19*3.25486/100</f>
        <v>69003.03199999999</v>
      </c>
      <c r="AN19" s="14">
        <f t="shared" si="21"/>
        <v>7973.397993399999</v>
      </c>
      <c r="AO19" s="14">
        <f t="shared" si="22"/>
        <v>76976.42999339999</v>
      </c>
      <c r="AP19" s="29">
        <f t="shared" si="23"/>
        <v>2303.5946163999997</v>
      </c>
      <c r="AQ19" s="29">
        <f t="shared" si="24"/>
        <v>3860.9149319999997</v>
      </c>
      <c r="AS19" s="14">
        <f>C19*23.78111/100</f>
        <v>504159.532</v>
      </c>
      <c r="AT19" s="14">
        <f t="shared" si="25"/>
        <v>58256.347355900005</v>
      </c>
      <c r="AU19" s="14">
        <f t="shared" si="26"/>
        <v>562415.8793559</v>
      </c>
      <c r="AV19" s="29">
        <f t="shared" si="27"/>
        <v>16830.8427914</v>
      </c>
      <c r="AW19" s="29">
        <f t="shared" si="28"/>
        <v>28209.152682</v>
      </c>
      <c r="AY19" s="14">
        <f>C19*0.0004/100</f>
        <v>8.48</v>
      </c>
      <c r="AZ19" s="14">
        <f t="shared" si="29"/>
        <v>0.979876</v>
      </c>
      <c r="BA19" s="14">
        <f t="shared" si="30"/>
        <v>9.459876000000001</v>
      </c>
      <c r="BB19" s="29"/>
      <c r="BC19" s="29"/>
      <c r="BE19" s="14">
        <f>C19*0.13664/100</f>
        <v>2896.7680000000005</v>
      </c>
      <c r="BF19" s="14">
        <f t="shared" si="31"/>
        <v>334.7256416</v>
      </c>
      <c r="BG19" s="14">
        <f t="shared" si="32"/>
        <v>3231.4936416000005</v>
      </c>
      <c r="BH19" s="29">
        <f t="shared" si="33"/>
        <v>96.7055936</v>
      </c>
      <c r="BI19" s="29">
        <f t="shared" si="34"/>
        <v>162.082368</v>
      </c>
      <c r="BK19" s="14">
        <f>C19*0.87875/100</f>
        <v>18629.5</v>
      </c>
      <c r="BL19" s="14">
        <f t="shared" si="35"/>
        <v>2152.6650875</v>
      </c>
      <c r="BM19" s="14">
        <f t="shared" si="36"/>
        <v>20782.1650875</v>
      </c>
      <c r="BN19" s="29">
        <f t="shared" si="37"/>
        <v>621.926525</v>
      </c>
      <c r="BO19" s="29">
        <f t="shared" si="38"/>
        <v>1042.37325</v>
      </c>
      <c r="BQ19" s="14">
        <f>C19*0.56757/100</f>
        <v>12032.484000000002</v>
      </c>
      <c r="BR19" s="14">
        <f t="shared" si="39"/>
        <v>1390.3705533</v>
      </c>
      <c r="BS19" s="14">
        <f t="shared" si="40"/>
        <v>13422.854553300001</v>
      </c>
      <c r="BT19" s="29">
        <f t="shared" si="41"/>
        <v>401.6919918</v>
      </c>
      <c r="BU19" s="29">
        <f t="shared" si="42"/>
        <v>673.251534</v>
      </c>
      <c r="BW19" s="14">
        <f>C19*2.18514/100</f>
        <v>46324.968</v>
      </c>
      <c r="BX19" s="14">
        <f t="shared" si="43"/>
        <v>5352.9156066000005</v>
      </c>
      <c r="BY19" s="14">
        <f t="shared" si="44"/>
        <v>51677.8836066</v>
      </c>
      <c r="BZ19" s="29">
        <f t="shared" si="45"/>
        <v>1546.5109836</v>
      </c>
      <c r="CA19" s="29">
        <f t="shared" si="46"/>
        <v>2592.013068</v>
      </c>
      <c r="CC19" s="14">
        <f>C19*0.13916/100</f>
        <v>2950.192</v>
      </c>
      <c r="CD19" s="14">
        <f t="shared" si="47"/>
        <v>340.89886040000005</v>
      </c>
      <c r="CE19" s="14">
        <f t="shared" si="48"/>
        <v>3291.0908604</v>
      </c>
      <c r="CF19" s="29">
        <f t="shared" si="49"/>
        <v>98.4890984</v>
      </c>
      <c r="CG19" s="29">
        <f t="shared" si="50"/>
        <v>165.071592</v>
      </c>
      <c r="CI19" s="14">
        <f>C19*0.37665/100</f>
        <v>7984.98</v>
      </c>
      <c r="CJ19" s="14">
        <f t="shared" si="51"/>
        <v>922.6757385</v>
      </c>
      <c r="CK19" s="14">
        <f t="shared" si="52"/>
        <v>8907.6557385</v>
      </c>
      <c r="CL19" s="29">
        <f t="shared" si="53"/>
        <v>266.570271</v>
      </c>
      <c r="CM19" s="29">
        <f t="shared" si="54"/>
        <v>446.78222999999997</v>
      </c>
      <c r="CO19" s="14">
        <f>C19*1.58627/100</f>
        <v>33628.924000000006</v>
      </c>
      <c r="CP19" s="14">
        <f t="shared" si="55"/>
        <v>3885.8697563</v>
      </c>
      <c r="CQ19" s="14">
        <f t="shared" si="56"/>
        <v>37514.79375630001</v>
      </c>
      <c r="CR19" s="29">
        <f t="shared" si="57"/>
        <v>1122.6667298</v>
      </c>
      <c r="CS19" s="29">
        <f t="shared" si="58"/>
        <v>1881.633474</v>
      </c>
      <c r="CU19" s="14">
        <f>C19*0.07178/100</f>
        <v>1521.736</v>
      </c>
      <c r="CV19" s="14">
        <f t="shared" si="59"/>
        <v>175.8387482</v>
      </c>
      <c r="CW19" s="14">
        <f t="shared" si="60"/>
        <v>1697.5747482000002</v>
      </c>
      <c r="CX19" s="29">
        <f t="shared" si="61"/>
        <v>50.8015772</v>
      </c>
      <c r="CY19" s="29">
        <f t="shared" si="62"/>
        <v>85.145436</v>
      </c>
      <c r="DA19" s="14">
        <f>C19*1.01431/100</f>
        <v>21503.372000000003</v>
      </c>
      <c r="DB19" s="14">
        <f t="shared" si="63"/>
        <v>2484.7450639000003</v>
      </c>
      <c r="DC19" s="14">
        <f t="shared" si="64"/>
        <v>23988.117063900005</v>
      </c>
      <c r="DD19" s="29">
        <f t="shared" si="65"/>
        <v>717.8677594000001</v>
      </c>
      <c r="DE19" s="29">
        <f t="shared" si="66"/>
        <v>1203.174522</v>
      </c>
      <c r="DG19" s="14">
        <f>C19*0.48536/100</f>
        <v>10289.632000000001</v>
      </c>
      <c r="DH19" s="29">
        <f t="shared" si="67"/>
        <v>1188.9815384</v>
      </c>
      <c r="DI19" s="14">
        <f t="shared" si="68"/>
        <v>11478.6135384</v>
      </c>
      <c r="DJ19" s="29">
        <f t="shared" si="69"/>
        <v>343.5086864</v>
      </c>
      <c r="DK19" s="29">
        <f t="shared" si="70"/>
        <v>575.734032</v>
      </c>
      <c r="DM19" s="14">
        <f>C19*0.80603/100</f>
        <v>17087.836</v>
      </c>
      <c r="DN19" s="14">
        <f t="shared" si="71"/>
        <v>1974.5236307</v>
      </c>
      <c r="DO19" s="14">
        <f t="shared" si="72"/>
        <v>19062.3596307</v>
      </c>
      <c r="DP19" s="29">
        <f t="shared" si="73"/>
        <v>570.4596722</v>
      </c>
      <c r="DQ19" s="29">
        <f t="shared" si="74"/>
        <v>956.1127859999999</v>
      </c>
      <c r="DS19" s="14">
        <f>C19*2.45163/100</f>
        <v>51974.556000000004</v>
      </c>
      <c r="DT19" s="14">
        <f t="shared" si="75"/>
        <v>6005.7334947</v>
      </c>
      <c r="DU19" s="14">
        <f t="shared" si="76"/>
        <v>57980.2894947</v>
      </c>
      <c r="DV19" s="29">
        <f t="shared" si="77"/>
        <v>1735.1166162000002</v>
      </c>
      <c r="DW19" s="29">
        <f t="shared" si="78"/>
        <v>2908.1235060000004</v>
      </c>
      <c r="DY19" s="14">
        <f>C19*0.25443/100</f>
        <v>5393.916</v>
      </c>
      <c r="DZ19" s="14">
        <f t="shared" si="79"/>
        <v>623.2746267</v>
      </c>
      <c r="EA19" s="14">
        <f t="shared" si="80"/>
        <v>6017.1906267</v>
      </c>
      <c r="EB19" s="29">
        <f t="shared" si="81"/>
        <v>180.07028820000002</v>
      </c>
      <c r="EC19" s="29">
        <f t="shared" si="82"/>
        <v>301.804866</v>
      </c>
      <c r="EE19" s="14">
        <f>C19*0.12856/100</f>
        <v>2725.472</v>
      </c>
      <c r="EF19" s="14">
        <f t="shared" si="83"/>
        <v>314.9321464</v>
      </c>
      <c r="EG19" s="14">
        <f t="shared" si="84"/>
        <v>3040.4041464</v>
      </c>
      <c r="EH19" s="29">
        <f t="shared" si="85"/>
        <v>90.9870544</v>
      </c>
      <c r="EI19" s="29">
        <f t="shared" si="86"/>
        <v>152.497872</v>
      </c>
      <c r="EK19" s="14">
        <f>C19*0.03415/100</f>
        <v>723.98</v>
      </c>
      <c r="EL19" s="14">
        <f t="shared" si="87"/>
        <v>83.65691349999999</v>
      </c>
      <c r="EM19" s="14">
        <f t="shared" si="88"/>
        <v>807.6369135</v>
      </c>
      <c r="EN19" s="29">
        <f t="shared" si="89"/>
        <v>24.169321</v>
      </c>
      <c r="EO19" s="29">
        <f t="shared" si="90"/>
        <v>40.50873</v>
      </c>
      <c r="EQ19" s="14">
        <f>C19*1.11619/100</f>
        <v>23663.228</v>
      </c>
      <c r="ER19" s="14">
        <f t="shared" si="91"/>
        <v>2734.3194811</v>
      </c>
      <c r="ES19" s="14">
        <f t="shared" si="92"/>
        <v>26397.5474811</v>
      </c>
      <c r="ET19" s="29">
        <f t="shared" si="93"/>
        <v>789.9723106</v>
      </c>
      <c r="EU19" s="29">
        <f t="shared" si="94"/>
        <v>1324.024578</v>
      </c>
      <c r="EW19" s="14">
        <f>C19*4.55599/100</f>
        <v>96586.98800000001</v>
      </c>
      <c r="EX19" s="14">
        <f t="shared" si="95"/>
        <v>11160.7631431</v>
      </c>
      <c r="EY19" s="14">
        <f t="shared" si="96"/>
        <v>107747.75114310002</v>
      </c>
      <c r="EZ19" s="29">
        <f t="shared" si="97"/>
        <v>3224.4563626</v>
      </c>
      <c r="FA19" s="29">
        <f t="shared" si="98"/>
        <v>5404.315338</v>
      </c>
      <c r="FC19" s="14">
        <f>C19*0.07571/100</f>
        <v>1605.0520000000001</v>
      </c>
      <c r="FD19" s="14">
        <f t="shared" si="99"/>
        <v>185.4660299</v>
      </c>
      <c r="FE19" s="14">
        <f t="shared" si="100"/>
        <v>1790.5180299</v>
      </c>
      <c r="FF19" s="29">
        <f t="shared" si="101"/>
        <v>53.5829954</v>
      </c>
      <c r="FG19" s="29">
        <f t="shared" si="102"/>
        <v>89.807202</v>
      </c>
      <c r="FI19" s="14">
        <f>C19*0.91696/100</f>
        <v>19439.552</v>
      </c>
      <c r="FJ19" s="14">
        <f t="shared" si="103"/>
        <v>2246.2677424</v>
      </c>
      <c r="FK19" s="14">
        <f t="shared" si="104"/>
        <v>21685.8197424</v>
      </c>
      <c r="FL19" s="29">
        <f t="shared" si="105"/>
        <v>648.9692704</v>
      </c>
      <c r="FM19" s="29">
        <f t="shared" si="106"/>
        <v>1087.697952</v>
      </c>
      <c r="FO19" s="14">
        <f>C19*0.38062/100</f>
        <v>8069.144</v>
      </c>
      <c r="FP19" s="14">
        <f t="shared" si="107"/>
        <v>932.4010078000001</v>
      </c>
      <c r="FQ19" s="14">
        <f t="shared" si="108"/>
        <v>9001.5450078</v>
      </c>
      <c r="FR19" s="29">
        <f t="shared" si="109"/>
        <v>269.3799988</v>
      </c>
      <c r="FS19" s="29">
        <f t="shared" si="110"/>
        <v>451.491444</v>
      </c>
    </row>
    <row r="20" spans="1:175" ht="12">
      <c r="A20" s="30">
        <v>43374</v>
      </c>
      <c r="C20" s="15"/>
      <c r="D20" s="15">
        <v>202569</v>
      </c>
      <c r="E20" s="15">
        <f t="shared" si="0"/>
        <v>202569</v>
      </c>
      <c r="F20" s="15">
        <v>70774</v>
      </c>
      <c r="G20" s="15">
        <v>118620</v>
      </c>
      <c r="J20" s="14">
        <f t="shared" si="1"/>
        <v>16125.8901261</v>
      </c>
      <c r="K20" s="29">
        <f t="shared" si="2"/>
        <v>16125.8901261</v>
      </c>
      <c r="L20" s="29">
        <f t="shared" si="3"/>
        <v>5634.0987405999995</v>
      </c>
      <c r="M20" s="29">
        <f t="shared" si="4"/>
        <v>9442.970478</v>
      </c>
      <c r="P20" s="14">
        <f t="shared" si="5"/>
        <v>17950.9152747</v>
      </c>
      <c r="Q20" s="14">
        <f t="shared" si="6"/>
        <v>17950.9152747</v>
      </c>
      <c r="R20" s="29">
        <f t="shared" si="7"/>
        <v>6271.730016199999</v>
      </c>
      <c r="S20" s="29">
        <f t="shared" si="8"/>
        <v>10511.665506</v>
      </c>
      <c r="U20" s="29"/>
      <c r="V20" s="14">
        <f t="shared" si="9"/>
        <v>6628.6451301</v>
      </c>
      <c r="W20" s="14">
        <f t="shared" si="10"/>
        <v>6628.6451301</v>
      </c>
      <c r="X20" s="29">
        <f t="shared" si="11"/>
        <v>2315.9305246</v>
      </c>
      <c r="Y20" s="29">
        <f t="shared" si="12"/>
        <v>3881.590398</v>
      </c>
      <c r="AB20" s="14">
        <f t="shared" si="13"/>
        <v>4952.0625447</v>
      </c>
      <c r="AC20" s="14">
        <f t="shared" si="14"/>
        <v>4952.0625447</v>
      </c>
      <c r="AD20" s="29">
        <f t="shared" si="15"/>
        <v>1730.1624362</v>
      </c>
      <c r="AE20" s="29">
        <f t="shared" si="16"/>
        <v>2899.820106</v>
      </c>
      <c r="AH20" s="14">
        <f t="shared" si="17"/>
        <v>491.45265090000004</v>
      </c>
      <c r="AI20" s="14">
        <f t="shared" si="18"/>
        <v>491.45265090000004</v>
      </c>
      <c r="AJ20" s="29">
        <f t="shared" si="19"/>
        <v>171.7048014</v>
      </c>
      <c r="AK20" s="29">
        <f t="shared" si="20"/>
        <v>287.783982</v>
      </c>
      <c r="AN20" s="14">
        <f t="shared" si="21"/>
        <v>6593.3373534</v>
      </c>
      <c r="AO20" s="14">
        <f t="shared" si="22"/>
        <v>6593.3373534</v>
      </c>
      <c r="AP20" s="29">
        <f t="shared" si="23"/>
        <v>2303.5946163999997</v>
      </c>
      <c r="AQ20" s="29">
        <f t="shared" si="24"/>
        <v>3860.9149319999997</v>
      </c>
      <c r="AT20" s="14">
        <f t="shared" si="25"/>
        <v>48173.156715900004</v>
      </c>
      <c r="AU20" s="14">
        <f t="shared" si="26"/>
        <v>48173.156715900004</v>
      </c>
      <c r="AV20" s="29">
        <f t="shared" si="27"/>
        <v>16830.8427914</v>
      </c>
      <c r="AW20" s="29">
        <f t="shared" si="28"/>
        <v>28209.152682</v>
      </c>
      <c r="AZ20" s="14">
        <f t="shared" si="29"/>
        <v>0.8102760000000001</v>
      </c>
      <c r="BA20" s="14">
        <f t="shared" si="30"/>
        <v>0.8102760000000001</v>
      </c>
      <c r="BB20" s="29"/>
      <c r="BC20" s="29"/>
      <c r="BF20" s="14">
        <f t="shared" si="31"/>
        <v>276.7902816</v>
      </c>
      <c r="BG20" s="14">
        <f t="shared" si="32"/>
        <v>276.7902816</v>
      </c>
      <c r="BH20" s="29">
        <f t="shared" si="33"/>
        <v>96.7055936</v>
      </c>
      <c r="BI20" s="29">
        <f t="shared" si="34"/>
        <v>162.082368</v>
      </c>
      <c r="BL20" s="14">
        <f t="shared" si="35"/>
        <v>1780.0750875</v>
      </c>
      <c r="BM20" s="14">
        <f t="shared" si="36"/>
        <v>1780.0750875</v>
      </c>
      <c r="BN20" s="29">
        <f t="shared" si="37"/>
        <v>621.926525</v>
      </c>
      <c r="BO20" s="29">
        <f t="shared" si="38"/>
        <v>1042.37325</v>
      </c>
      <c r="BR20" s="14">
        <f t="shared" si="39"/>
        <v>1149.7208733</v>
      </c>
      <c r="BS20" s="14">
        <f t="shared" si="40"/>
        <v>1149.7208733</v>
      </c>
      <c r="BT20" s="29">
        <f t="shared" si="41"/>
        <v>401.6919918</v>
      </c>
      <c r="BU20" s="29">
        <f t="shared" si="42"/>
        <v>673.251534</v>
      </c>
      <c r="BX20" s="14">
        <f t="shared" si="43"/>
        <v>4426.416246600001</v>
      </c>
      <c r="BY20" s="14">
        <f t="shared" si="44"/>
        <v>4426.416246600001</v>
      </c>
      <c r="BZ20" s="29">
        <f t="shared" si="45"/>
        <v>1546.5109836</v>
      </c>
      <c r="CA20" s="29">
        <f t="shared" si="46"/>
        <v>2592.013068</v>
      </c>
      <c r="CD20" s="14">
        <f t="shared" si="47"/>
        <v>281.8950204</v>
      </c>
      <c r="CE20" s="14">
        <f t="shared" si="48"/>
        <v>281.8950204</v>
      </c>
      <c r="CF20" s="29">
        <f t="shared" si="49"/>
        <v>98.4890984</v>
      </c>
      <c r="CG20" s="29">
        <f t="shared" si="50"/>
        <v>165.071592</v>
      </c>
      <c r="CJ20" s="14">
        <f t="shared" si="51"/>
        <v>762.9761384999999</v>
      </c>
      <c r="CK20" s="14">
        <f t="shared" si="52"/>
        <v>762.9761384999999</v>
      </c>
      <c r="CL20" s="29">
        <f t="shared" si="53"/>
        <v>266.570271</v>
      </c>
      <c r="CM20" s="29">
        <f t="shared" si="54"/>
        <v>446.78222999999997</v>
      </c>
      <c r="CP20" s="14">
        <f t="shared" si="55"/>
        <v>3213.2912763</v>
      </c>
      <c r="CQ20" s="14">
        <f t="shared" si="56"/>
        <v>3213.2912763</v>
      </c>
      <c r="CR20" s="29">
        <f t="shared" si="57"/>
        <v>1122.6667298</v>
      </c>
      <c r="CS20" s="29">
        <f t="shared" si="58"/>
        <v>1881.633474</v>
      </c>
      <c r="CV20" s="14">
        <f t="shared" si="59"/>
        <v>145.4040282</v>
      </c>
      <c r="CW20" s="14">
        <f t="shared" si="60"/>
        <v>145.4040282</v>
      </c>
      <c r="CX20" s="29">
        <f t="shared" si="61"/>
        <v>50.8015772</v>
      </c>
      <c r="CY20" s="29">
        <f t="shared" si="62"/>
        <v>85.145436</v>
      </c>
      <c r="DB20" s="14">
        <f t="shared" si="63"/>
        <v>2054.6776239</v>
      </c>
      <c r="DC20" s="14">
        <f t="shared" si="64"/>
        <v>2054.6776239</v>
      </c>
      <c r="DD20" s="29">
        <f t="shared" si="65"/>
        <v>717.8677594000001</v>
      </c>
      <c r="DE20" s="29">
        <f t="shared" si="66"/>
        <v>1203.174522</v>
      </c>
      <c r="DH20" s="29">
        <f t="shared" si="67"/>
        <v>983.1888984000001</v>
      </c>
      <c r="DI20" s="14">
        <f t="shared" si="68"/>
        <v>983.1888984000001</v>
      </c>
      <c r="DJ20" s="29">
        <f t="shared" si="69"/>
        <v>343.5086864</v>
      </c>
      <c r="DK20" s="29">
        <f t="shared" si="70"/>
        <v>575.734032</v>
      </c>
      <c r="DN20" s="14">
        <f t="shared" si="71"/>
        <v>1632.7669107</v>
      </c>
      <c r="DO20" s="14">
        <f t="shared" si="72"/>
        <v>1632.7669107</v>
      </c>
      <c r="DP20" s="29">
        <f t="shared" si="73"/>
        <v>570.4596722</v>
      </c>
      <c r="DQ20" s="29">
        <f t="shared" si="74"/>
        <v>956.1127859999999</v>
      </c>
      <c r="DT20" s="14">
        <f t="shared" si="75"/>
        <v>4966.2423747</v>
      </c>
      <c r="DU20" s="14">
        <f t="shared" si="76"/>
        <v>4966.2423747</v>
      </c>
      <c r="DV20" s="29">
        <f t="shared" si="77"/>
        <v>1735.1166162000002</v>
      </c>
      <c r="DW20" s="29">
        <f t="shared" si="78"/>
        <v>2908.1235060000004</v>
      </c>
      <c r="DZ20" s="14">
        <f t="shared" si="79"/>
        <v>515.3963067</v>
      </c>
      <c r="EA20" s="14">
        <f t="shared" si="80"/>
        <v>515.3963067</v>
      </c>
      <c r="EB20" s="29">
        <f t="shared" si="81"/>
        <v>180.07028820000002</v>
      </c>
      <c r="EC20" s="29">
        <f t="shared" si="82"/>
        <v>301.804866</v>
      </c>
      <c r="EF20" s="14">
        <f t="shared" si="83"/>
        <v>260.42270640000004</v>
      </c>
      <c r="EG20" s="14">
        <f t="shared" si="84"/>
        <v>260.42270640000004</v>
      </c>
      <c r="EH20" s="29">
        <f t="shared" si="85"/>
        <v>90.9870544</v>
      </c>
      <c r="EI20" s="29">
        <f t="shared" si="86"/>
        <v>152.497872</v>
      </c>
      <c r="EL20" s="14">
        <f t="shared" si="87"/>
        <v>69.1773135</v>
      </c>
      <c r="EM20" s="14">
        <f t="shared" si="88"/>
        <v>69.1773135</v>
      </c>
      <c r="EN20" s="29">
        <f t="shared" si="89"/>
        <v>24.169321</v>
      </c>
      <c r="EO20" s="29">
        <f t="shared" si="90"/>
        <v>40.50873</v>
      </c>
      <c r="ER20" s="14">
        <f t="shared" si="91"/>
        <v>2261.0549211</v>
      </c>
      <c r="ES20" s="14">
        <f t="shared" si="92"/>
        <v>2261.0549211</v>
      </c>
      <c r="ET20" s="29">
        <f t="shared" si="93"/>
        <v>789.9723106</v>
      </c>
      <c r="EU20" s="29">
        <f t="shared" si="94"/>
        <v>1324.024578</v>
      </c>
      <c r="EX20" s="14">
        <f t="shared" si="95"/>
        <v>9229.0233831</v>
      </c>
      <c r="EY20" s="14">
        <f t="shared" si="96"/>
        <v>9229.0233831</v>
      </c>
      <c r="EZ20" s="29">
        <f t="shared" si="97"/>
        <v>3224.4563626</v>
      </c>
      <c r="FA20" s="29">
        <f t="shared" si="98"/>
        <v>5404.315338</v>
      </c>
      <c r="FD20" s="14">
        <f t="shared" si="99"/>
        <v>153.3649899</v>
      </c>
      <c r="FE20" s="14">
        <f t="shared" si="100"/>
        <v>153.3649899</v>
      </c>
      <c r="FF20" s="29">
        <f t="shared" si="101"/>
        <v>53.5829954</v>
      </c>
      <c r="FG20" s="29">
        <f t="shared" si="102"/>
        <v>89.807202</v>
      </c>
      <c r="FJ20" s="14">
        <f t="shared" si="103"/>
        <v>1857.4767024</v>
      </c>
      <c r="FK20" s="14">
        <f t="shared" si="104"/>
        <v>1857.4767024</v>
      </c>
      <c r="FL20" s="29">
        <f t="shared" si="105"/>
        <v>648.9692704</v>
      </c>
      <c r="FM20" s="29">
        <f t="shared" si="106"/>
        <v>1087.697952</v>
      </c>
      <c r="FP20" s="14">
        <f t="shared" si="107"/>
        <v>771.0181278000001</v>
      </c>
      <c r="FQ20" s="14">
        <f t="shared" si="108"/>
        <v>771.0181278000001</v>
      </c>
      <c r="FR20" s="29">
        <f t="shared" si="109"/>
        <v>269.3799988</v>
      </c>
      <c r="FS20" s="29">
        <f t="shared" si="110"/>
        <v>451.491444</v>
      </c>
    </row>
    <row r="21" spans="1:176" s="31" customFormat="1" ht="12">
      <c r="A21" s="30">
        <v>43556</v>
      </c>
      <c r="C21" s="21">
        <v>2185000</v>
      </c>
      <c r="D21" s="21">
        <v>202569</v>
      </c>
      <c r="E21" s="15">
        <f t="shared" si="0"/>
        <v>2387569</v>
      </c>
      <c r="F21" s="15">
        <v>70774</v>
      </c>
      <c r="G21" s="15">
        <v>118620</v>
      </c>
      <c r="H21" s="29"/>
      <c r="I21" s="14">
        <f t="shared" si="111"/>
        <v>173941.0765</v>
      </c>
      <c r="J21" s="14">
        <f t="shared" si="1"/>
        <v>16125.8901261</v>
      </c>
      <c r="K21" s="29">
        <f t="shared" si="2"/>
        <v>190066.9666261</v>
      </c>
      <c r="L21" s="29">
        <f t="shared" si="3"/>
        <v>5634.0987405999995</v>
      </c>
      <c r="M21" s="29">
        <f t="shared" si="4"/>
        <v>9442.970478</v>
      </c>
      <c r="N21" s="29"/>
      <c r="O21" s="14">
        <f t="shared" si="112"/>
        <v>193626.6155</v>
      </c>
      <c r="P21" s="14">
        <f t="shared" si="5"/>
        <v>17950.9152747</v>
      </c>
      <c r="Q21" s="14">
        <f t="shared" si="6"/>
        <v>211577.53077470002</v>
      </c>
      <c r="R21" s="29">
        <f t="shared" si="7"/>
        <v>6271.730016199999</v>
      </c>
      <c r="S21" s="29">
        <f t="shared" si="8"/>
        <v>10511.665506</v>
      </c>
      <c r="T21" s="29"/>
      <c r="U21" s="29">
        <f t="shared" si="113"/>
        <v>71499.53649999999</v>
      </c>
      <c r="V21" s="14">
        <f t="shared" si="9"/>
        <v>6628.6451301</v>
      </c>
      <c r="W21" s="14">
        <f t="shared" si="10"/>
        <v>78128.18163009999</v>
      </c>
      <c r="X21" s="29">
        <f t="shared" si="11"/>
        <v>2315.9305246</v>
      </c>
      <c r="Y21" s="29">
        <f t="shared" si="12"/>
        <v>3881.590398</v>
      </c>
      <c r="Z21" s="29"/>
      <c r="AA21" s="14">
        <f t="shared" si="114"/>
        <v>53415.165499999996</v>
      </c>
      <c r="AB21" s="14">
        <f t="shared" si="13"/>
        <v>4952.0625447</v>
      </c>
      <c r="AC21" s="14">
        <f t="shared" si="14"/>
        <v>58367.228044699994</v>
      </c>
      <c r="AD21" s="29">
        <f t="shared" si="15"/>
        <v>1730.1624362</v>
      </c>
      <c r="AE21" s="29">
        <f t="shared" si="16"/>
        <v>2899.820106</v>
      </c>
      <c r="AF21" s="14"/>
      <c r="AG21" s="14">
        <f t="shared" si="115"/>
        <v>5301.0285</v>
      </c>
      <c r="AH21" s="14">
        <f t="shared" si="17"/>
        <v>491.45265090000004</v>
      </c>
      <c r="AI21" s="14">
        <f t="shared" si="18"/>
        <v>5792.4811509</v>
      </c>
      <c r="AJ21" s="29">
        <f t="shared" si="19"/>
        <v>171.7048014</v>
      </c>
      <c r="AK21" s="29">
        <f t="shared" si="20"/>
        <v>287.783982</v>
      </c>
      <c r="AL21" s="29"/>
      <c r="AM21" s="14">
        <f>C21*3.25486/100</f>
        <v>71118.69099999999</v>
      </c>
      <c r="AN21" s="14">
        <f t="shared" si="21"/>
        <v>6593.3373534</v>
      </c>
      <c r="AO21" s="14">
        <f t="shared" si="22"/>
        <v>77712.02835339999</v>
      </c>
      <c r="AP21" s="29">
        <f t="shared" si="23"/>
        <v>2303.5946163999997</v>
      </c>
      <c r="AQ21" s="29">
        <f t="shared" si="24"/>
        <v>3860.9149319999997</v>
      </c>
      <c r="AR21" s="14"/>
      <c r="AS21" s="14">
        <f>C21*23.78111/100</f>
        <v>519617.2535</v>
      </c>
      <c r="AT21" s="14">
        <f t="shared" si="25"/>
        <v>48173.156715900004</v>
      </c>
      <c r="AU21" s="14">
        <f t="shared" si="26"/>
        <v>567790.4102159</v>
      </c>
      <c r="AV21" s="29">
        <f t="shared" si="27"/>
        <v>16830.8427914</v>
      </c>
      <c r="AW21" s="29">
        <f t="shared" si="28"/>
        <v>28209.152682</v>
      </c>
      <c r="AX21" s="29"/>
      <c r="AY21" s="14">
        <f>C21*0.0004/100</f>
        <v>8.74</v>
      </c>
      <c r="AZ21" s="14">
        <f t="shared" si="29"/>
        <v>0.8102760000000001</v>
      </c>
      <c r="BA21" s="14">
        <f t="shared" si="30"/>
        <v>9.550276</v>
      </c>
      <c r="BB21" s="29"/>
      <c r="BC21" s="29"/>
      <c r="BD21" s="29"/>
      <c r="BE21" s="14">
        <f>C21*0.13664/100</f>
        <v>2985.5840000000003</v>
      </c>
      <c r="BF21" s="14">
        <f t="shared" si="31"/>
        <v>276.7902816</v>
      </c>
      <c r="BG21" s="14">
        <f t="shared" si="32"/>
        <v>3262.3742816000004</v>
      </c>
      <c r="BH21" s="29">
        <f t="shared" si="33"/>
        <v>96.7055936</v>
      </c>
      <c r="BI21" s="29">
        <f t="shared" si="34"/>
        <v>162.082368</v>
      </c>
      <c r="BJ21" s="29"/>
      <c r="BK21" s="14">
        <f>C21*0.87875/100</f>
        <v>19200.6875</v>
      </c>
      <c r="BL21" s="14">
        <f t="shared" si="35"/>
        <v>1780.0750875</v>
      </c>
      <c r="BM21" s="14">
        <f t="shared" si="36"/>
        <v>20980.7625875</v>
      </c>
      <c r="BN21" s="29">
        <f t="shared" si="37"/>
        <v>621.926525</v>
      </c>
      <c r="BO21" s="29">
        <f t="shared" si="38"/>
        <v>1042.37325</v>
      </c>
      <c r="BP21" s="29"/>
      <c r="BQ21" s="14">
        <f>C21*0.56757/100</f>
        <v>12401.404499999999</v>
      </c>
      <c r="BR21" s="14">
        <f t="shared" si="39"/>
        <v>1149.7208733</v>
      </c>
      <c r="BS21" s="14">
        <f t="shared" si="40"/>
        <v>13551.1253733</v>
      </c>
      <c r="BT21" s="29">
        <f t="shared" si="41"/>
        <v>401.6919918</v>
      </c>
      <c r="BU21" s="29">
        <f t="shared" si="42"/>
        <v>673.251534</v>
      </c>
      <c r="BV21" s="14"/>
      <c r="BW21" s="14">
        <f>C21*2.18514/100</f>
        <v>47745.309</v>
      </c>
      <c r="BX21" s="14">
        <f t="shared" si="43"/>
        <v>4426.416246600001</v>
      </c>
      <c r="BY21" s="14">
        <f t="shared" si="44"/>
        <v>52171.7252466</v>
      </c>
      <c r="BZ21" s="29">
        <f t="shared" si="45"/>
        <v>1546.5109836</v>
      </c>
      <c r="CA21" s="29">
        <f t="shared" si="46"/>
        <v>2592.013068</v>
      </c>
      <c r="CB21" s="29"/>
      <c r="CC21" s="14">
        <f>C21*0.13916/100</f>
        <v>3040.646</v>
      </c>
      <c r="CD21" s="14">
        <f t="shared" si="47"/>
        <v>281.8950204</v>
      </c>
      <c r="CE21" s="14">
        <f t="shared" si="48"/>
        <v>3322.5410204</v>
      </c>
      <c r="CF21" s="29">
        <f t="shared" si="49"/>
        <v>98.4890984</v>
      </c>
      <c r="CG21" s="29">
        <f t="shared" si="50"/>
        <v>165.071592</v>
      </c>
      <c r="CH21" s="29"/>
      <c r="CI21" s="14">
        <f>C21*0.37665/100</f>
        <v>8229.8025</v>
      </c>
      <c r="CJ21" s="14">
        <f t="shared" si="51"/>
        <v>762.9761384999999</v>
      </c>
      <c r="CK21" s="14">
        <f t="shared" si="52"/>
        <v>8992.7786385</v>
      </c>
      <c r="CL21" s="29">
        <f t="shared" si="53"/>
        <v>266.570271</v>
      </c>
      <c r="CM21" s="29">
        <f t="shared" si="54"/>
        <v>446.78222999999997</v>
      </c>
      <c r="CN21" s="29"/>
      <c r="CO21" s="14">
        <f>C21*1.58627/100</f>
        <v>34659.999500000005</v>
      </c>
      <c r="CP21" s="14">
        <f t="shared" si="55"/>
        <v>3213.2912763</v>
      </c>
      <c r="CQ21" s="14">
        <f t="shared" si="56"/>
        <v>37873.290776300004</v>
      </c>
      <c r="CR21" s="29">
        <f t="shared" si="57"/>
        <v>1122.6667298</v>
      </c>
      <c r="CS21" s="29">
        <f t="shared" si="58"/>
        <v>1881.633474</v>
      </c>
      <c r="CT21" s="29"/>
      <c r="CU21" s="14">
        <f>C21*0.07178/100</f>
        <v>1568.3929999999998</v>
      </c>
      <c r="CV21" s="14">
        <f t="shared" si="59"/>
        <v>145.4040282</v>
      </c>
      <c r="CW21" s="14">
        <f t="shared" si="60"/>
        <v>1713.7970281999999</v>
      </c>
      <c r="CX21" s="29">
        <f t="shared" si="61"/>
        <v>50.8015772</v>
      </c>
      <c r="CY21" s="29">
        <f t="shared" si="62"/>
        <v>85.145436</v>
      </c>
      <c r="CZ21" s="29"/>
      <c r="DA21" s="14">
        <f>C21*1.01431/100</f>
        <v>22162.6735</v>
      </c>
      <c r="DB21" s="14">
        <f t="shared" si="63"/>
        <v>2054.6776239</v>
      </c>
      <c r="DC21" s="14">
        <f t="shared" si="64"/>
        <v>24217.3511239</v>
      </c>
      <c r="DD21" s="29">
        <f t="shared" si="65"/>
        <v>717.8677594000001</v>
      </c>
      <c r="DE21" s="29">
        <f t="shared" si="66"/>
        <v>1203.174522</v>
      </c>
      <c r="DF21" s="29"/>
      <c r="DG21" s="14">
        <f>C21*0.48536/100</f>
        <v>10605.116000000002</v>
      </c>
      <c r="DH21" s="29">
        <f t="shared" si="67"/>
        <v>983.1888984000001</v>
      </c>
      <c r="DI21" s="14">
        <f t="shared" si="68"/>
        <v>11588.304898400002</v>
      </c>
      <c r="DJ21" s="29">
        <f t="shared" si="69"/>
        <v>343.5086864</v>
      </c>
      <c r="DK21" s="29">
        <f t="shared" si="70"/>
        <v>575.734032</v>
      </c>
      <c r="DL21" s="29"/>
      <c r="DM21" s="14">
        <f>C21*0.80603/100</f>
        <v>17611.7555</v>
      </c>
      <c r="DN21" s="14">
        <f t="shared" si="71"/>
        <v>1632.7669107</v>
      </c>
      <c r="DO21" s="14">
        <f t="shared" si="72"/>
        <v>19244.5224107</v>
      </c>
      <c r="DP21" s="29">
        <f t="shared" si="73"/>
        <v>570.4596722</v>
      </c>
      <c r="DQ21" s="29">
        <f t="shared" si="74"/>
        <v>956.1127859999999</v>
      </c>
      <c r="DR21" s="29"/>
      <c r="DS21" s="14">
        <f>C21*2.45163/100</f>
        <v>53568.11550000001</v>
      </c>
      <c r="DT21" s="14">
        <f t="shared" si="75"/>
        <v>4966.2423747</v>
      </c>
      <c r="DU21" s="14">
        <f t="shared" si="76"/>
        <v>58534.35787470001</v>
      </c>
      <c r="DV21" s="29">
        <f t="shared" si="77"/>
        <v>1735.1166162000002</v>
      </c>
      <c r="DW21" s="29">
        <f t="shared" si="78"/>
        <v>2908.1235060000004</v>
      </c>
      <c r="DX21" s="29"/>
      <c r="DY21" s="14">
        <f>C21*0.25443/100</f>
        <v>5559.295499999999</v>
      </c>
      <c r="DZ21" s="14">
        <f t="shared" si="79"/>
        <v>515.3963067</v>
      </c>
      <c r="EA21" s="14">
        <f t="shared" si="80"/>
        <v>6074.691806699999</v>
      </c>
      <c r="EB21" s="29">
        <f t="shared" si="81"/>
        <v>180.07028820000002</v>
      </c>
      <c r="EC21" s="29">
        <f t="shared" si="82"/>
        <v>301.804866</v>
      </c>
      <c r="ED21" s="29"/>
      <c r="EE21" s="14">
        <f>C21*0.12856/100</f>
        <v>2809.0360000000005</v>
      </c>
      <c r="EF21" s="14">
        <f t="shared" si="83"/>
        <v>260.42270640000004</v>
      </c>
      <c r="EG21" s="14">
        <f t="shared" si="84"/>
        <v>3069.4587064000007</v>
      </c>
      <c r="EH21" s="29">
        <f t="shared" si="85"/>
        <v>90.9870544</v>
      </c>
      <c r="EI21" s="29">
        <f t="shared" si="86"/>
        <v>152.497872</v>
      </c>
      <c r="EJ21" s="29"/>
      <c r="EK21" s="14">
        <f>C21*0.03415/100</f>
        <v>746.1775</v>
      </c>
      <c r="EL21" s="14">
        <f t="shared" si="87"/>
        <v>69.1773135</v>
      </c>
      <c r="EM21" s="14">
        <f t="shared" si="88"/>
        <v>815.3548135</v>
      </c>
      <c r="EN21" s="29">
        <f t="shared" si="89"/>
        <v>24.169321</v>
      </c>
      <c r="EO21" s="29">
        <f t="shared" si="90"/>
        <v>40.50873</v>
      </c>
      <c r="EP21" s="29"/>
      <c r="EQ21" s="14">
        <f>C21*1.11619/100</f>
        <v>24388.7515</v>
      </c>
      <c r="ER21" s="14">
        <f t="shared" si="91"/>
        <v>2261.0549211</v>
      </c>
      <c r="ES21" s="14">
        <f t="shared" si="92"/>
        <v>26649.8064211</v>
      </c>
      <c r="ET21" s="29">
        <f t="shared" si="93"/>
        <v>789.9723106</v>
      </c>
      <c r="EU21" s="29">
        <f t="shared" si="94"/>
        <v>1324.024578</v>
      </c>
      <c r="EV21" s="29"/>
      <c r="EW21" s="14">
        <f>C21*4.55599/100</f>
        <v>99548.3815</v>
      </c>
      <c r="EX21" s="14">
        <f t="shared" si="95"/>
        <v>9229.0233831</v>
      </c>
      <c r="EY21" s="14">
        <f t="shared" si="96"/>
        <v>108777.40488310001</v>
      </c>
      <c r="EZ21" s="29">
        <f t="shared" si="97"/>
        <v>3224.4563626</v>
      </c>
      <c r="FA21" s="29">
        <f t="shared" si="98"/>
        <v>5404.315338</v>
      </c>
      <c r="FB21" s="29"/>
      <c r="FC21" s="14">
        <f>C21*0.07571/100</f>
        <v>1654.2635</v>
      </c>
      <c r="FD21" s="14">
        <f t="shared" si="99"/>
        <v>153.3649899</v>
      </c>
      <c r="FE21" s="14">
        <f t="shared" si="100"/>
        <v>1807.6284899</v>
      </c>
      <c r="FF21" s="29">
        <f t="shared" si="101"/>
        <v>53.5829954</v>
      </c>
      <c r="FG21" s="29">
        <f t="shared" si="102"/>
        <v>89.807202</v>
      </c>
      <c r="FH21" s="29"/>
      <c r="FI21" s="14">
        <f>C21*0.91696/100</f>
        <v>20035.576</v>
      </c>
      <c r="FJ21" s="14">
        <f t="shared" si="103"/>
        <v>1857.4767024</v>
      </c>
      <c r="FK21" s="14">
        <f t="shared" si="104"/>
        <v>21893.0527024</v>
      </c>
      <c r="FL21" s="29">
        <f t="shared" si="105"/>
        <v>648.9692704</v>
      </c>
      <c r="FM21" s="29">
        <f t="shared" si="106"/>
        <v>1087.697952</v>
      </c>
      <c r="FN21" s="29"/>
      <c r="FO21" s="14">
        <f>C21*0.38062/100</f>
        <v>8316.547</v>
      </c>
      <c r="FP21" s="14">
        <f t="shared" si="107"/>
        <v>771.0181278000001</v>
      </c>
      <c r="FQ21" s="14">
        <f t="shared" si="108"/>
        <v>9087.5651278</v>
      </c>
      <c r="FR21" s="29">
        <f t="shared" si="109"/>
        <v>269.3799988</v>
      </c>
      <c r="FS21" s="29">
        <f t="shared" si="110"/>
        <v>451.491444</v>
      </c>
      <c r="FT21" s="29"/>
    </row>
    <row r="22" spans="1:176" s="31" customFormat="1" ht="12">
      <c r="A22" s="30">
        <v>43739</v>
      </c>
      <c r="C22" s="21"/>
      <c r="D22" s="21">
        <v>158869</v>
      </c>
      <c r="E22" s="15">
        <f t="shared" si="0"/>
        <v>158869</v>
      </c>
      <c r="F22" s="15">
        <v>70774</v>
      </c>
      <c r="G22" s="15">
        <v>118620</v>
      </c>
      <c r="H22" s="29"/>
      <c r="I22" s="14"/>
      <c r="J22" s="14">
        <f t="shared" si="1"/>
        <v>12647.0685961</v>
      </c>
      <c r="K22" s="29">
        <f t="shared" si="2"/>
        <v>12647.0685961</v>
      </c>
      <c r="L22" s="29">
        <f t="shared" si="3"/>
        <v>5634.0987405999995</v>
      </c>
      <c r="M22" s="29">
        <f t="shared" si="4"/>
        <v>9442.970478</v>
      </c>
      <c r="N22" s="29"/>
      <c r="O22" s="14"/>
      <c r="P22" s="14">
        <f t="shared" si="5"/>
        <v>14078.3829647</v>
      </c>
      <c r="Q22" s="14">
        <f t="shared" si="6"/>
        <v>14078.3829647</v>
      </c>
      <c r="R22" s="29">
        <f t="shared" si="7"/>
        <v>6271.730016199999</v>
      </c>
      <c r="S22" s="29">
        <f t="shared" si="8"/>
        <v>10511.665506</v>
      </c>
      <c r="T22" s="29"/>
      <c r="U22" s="29"/>
      <c r="V22" s="14">
        <f t="shared" si="9"/>
        <v>5198.654400099999</v>
      </c>
      <c r="W22" s="14">
        <f t="shared" si="10"/>
        <v>5198.654400099999</v>
      </c>
      <c r="X22" s="29">
        <f t="shared" si="11"/>
        <v>2315.9305246</v>
      </c>
      <c r="Y22" s="29">
        <f t="shared" si="12"/>
        <v>3881.590398</v>
      </c>
      <c r="Z22" s="29"/>
      <c r="AA22" s="14"/>
      <c r="AB22" s="14">
        <f t="shared" si="13"/>
        <v>3883.7592347000004</v>
      </c>
      <c r="AC22" s="14">
        <f t="shared" si="14"/>
        <v>3883.7592347000004</v>
      </c>
      <c r="AD22" s="29">
        <f t="shared" si="15"/>
        <v>1730.1624362</v>
      </c>
      <c r="AE22" s="29">
        <f t="shared" si="16"/>
        <v>2899.820106</v>
      </c>
      <c r="AF22" s="14"/>
      <c r="AG22" s="14"/>
      <c r="AH22" s="14">
        <f t="shared" si="17"/>
        <v>385.4320809</v>
      </c>
      <c r="AI22" s="14">
        <f t="shared" si="18"/>
        <v>385.4320809</v>
      </c>
      <c r="AJ22" s="29">
        <f t="shared" si="19"/>
        <v>171.7048014</v>
      </c>
      <c r="AK22" s="29">
        <f t="shared" si="20"/>
        <v>287.783982</v>
      </c>
      <c r="AL22" s="29"/>
      <c r="AM22" s="14"/>
      <c r="AN22" s="14">
        <f t="shared" si="21"/>
        <v>5170.9635333999995</v>
      </c>
      <c r="AO22" s="14">
        <f t="shared" si="22"/>
        <v>5170.9635333999995</v>
      </c>
      <c r="AP22" s="29">
        <f t="shared" si="23"/>
        <v>2303.5946163999997</v>
      </c>
      <c r="AQ22" s="29">
        <f t="shared" si="24"/>
        <v>3860.9149319999997</v>
      </c>
      <c r="AR22" s="14"/>
      <c r="AS22" s="14"/>
      <c r="AT22" s="14">
        <f t="shared" si="25"/>
        <v>37780.8116459</v>
      </c>
      <c r="AU22" s="14">
        <f t="shared" si="26"/>
        <v>37780.8116459</v>
      </c>
      <c r="AV22" s="29">
        <f t="shared" si="27"/>
        <v>16830.8427914</v>
      </c>
      <c r="AW22" s="29">
        <f t="shared" si="28"/>
        <v>28209.152682</v>
      </c>
      <c r="AX22" s="29"/>
      <c r="AY22" s="14"/>
      <c r="AZ22" s="14">
        <f t="shared" si="29"/>
        <v>0.635476</v>
      </c>
      <c r="BA22" s="14">
        <f t="shared" si="30"/>
        <v>0.635476</v>
      </c>
      <c r="BB22" s="29"/>
      <c r="BC22" s="29"/>
      <c r="BD22" s="29"/>
      <c r="BE22" s="14"/>
      <c r="BF22" s="14">
        <f t="shared" si="31"/>
        <v>217.0786016</v>
      </c>
      <c r="BG22" s="14">
        <f t="shared" si="32"/>
        <v>217.0786016</v>
      </c>
      <c r="BH22" s="29">
        <f t="shared" si="33"/>
        <v>96.7055936</v>
      </c>
      <c r="BI22" s="29">
        <f t="shared" si="34"/>
        <v>162.082368</v>
      </c>
      <c r="BJ22" s="29"/>
      <c r="BK22" s="14"/>
      <c r="BL22" s="14">
        <f t="shared" si="35"/>
        <v>1396.0613375</v>
      </c>
      <c r="BM22" s="14">
        <f t="shared" si="36"/>
        <v>1396.0613375</v>
      </c>
      <c r="BN22" s="29">
        <f t="shared" si="37"/>
        <v>621.926525</v>
      </c>
      <c r="BO22" s="29">
        <f t="shared" si="38"/>
        <v>1042.37325</v>
      </c>
      <c r="BP22" s="29"/>
      <c r="BQ22" s="14"/>
      <c r="BR22" s="14">
        <f t="shared" si="39"/>
        <v>901.6927833</v>
      </c>
      <c r="BS22" s="14">
        <f t="shared" si="40"/>
        <v>901.6927833</v>
      </c>
      <c r="BT22" s="29">
        <f t="shared" si="41"/>
        <v>401.6919918</v>
      </c>
      <c r="BU22" s="29">
        <f t="shared" si="42"/>
        <v>673.251534</v>
      </c>
      <c r="BV22" s="14"/>
      <c r="BW22" s="14"/>
      <c r="BX22" s="14">
        <f t="shared" si="43"/>
        <v>3471.5100666000003</v>
      </c>
      <c r="BY22" s="14">
        <f t="shared" si="44"/>
        <v>3471.5100666000003</v>
      </c>
      <c r="BZ22" s="29">
        <f t="shared" si="45"/>
        <v>1546.5109836</v>
      </c>
      <c r="CA22" s="29">
        <f t="shared" si="46"/>
        <v>2592.013068</v>
      </c>
      <c r="CB22" s="29"/>
      <c r="CC22" s="14"/>
      <c r="CD22" s="14">
        <f t="shared" si="47"/>
        <v>221.08210040000003</v>
      </c>
      <c r="CE22" s="14">
        <f t="shared" si="48"/>
        <v>221.08210040000003</v>
      </c>
      <c r="CF22" s="29">
        <f t="shared" si="49"/>
        <v>98.4890984</v>
      </c>
      <c r="CG22" s="29">
        <f t="shared" si="50"/>
        <v>165.071592</v>
      </c>
      <c r="CH22" s="29"/>
      <c r="CI22" s="14"/>
      <c r="CJ22" s="14">
        <f t="shared" si="51"/>
        <v>598.3800884999999</v>
      </c>
      <c r="CK22" s="14">
        <f t="shared" si="52"/>
        <v>598.3800884999999</v>
      </c>
      <c r="CL22" s="29">
        <f t="shared" si="53"/>
        <v>266.570271</v>
      </c>
      <c r="CM22" s="29">
        <f t="shared" si="54"/>
        <v>446.78222999999997</v>
      </c>
      <c r="CN22" s="29"/>
      <c r="CO22" s="14"/>
      <c r="CP22" s="14">
        <f t="shared" si="55"/>
        <v>2520.0912863000003</v>
      </c>
      <c r="CQ22" s="14">
        <f t="shared" si="56"/>
        <v>2520.0912863000003</v>
      </c>
      <c r="CR22" s="29">
        <f t="shared" si="57"/>
        <v>1122.6667298</v>
      </c>
      <c r="CS22" s="29">
        <f t="shared" si="58"/>
        <v>1881.633474</v>
      </c>
      <c r="CT22" s="29"/>
      <c r="CU22" s="14"/>
      <c r="CV22" s="14">
        <f t="shared" si="59"/>
        <v>114.03616819999999</v>
      </c>
      <c r="CW22" s="14">
        <f t="shared" si="60"/>
        <v>114.03616819999999</v>
      </c>
      <c r="CX22" s="29">
        <f t="shared" si="61"/>
        <v>50.8015772</v>
      </c>
      <c r="CY22" s="29">
        <f t="shared" si="62"/>
        <v>85.145436</v>
      </c>
      <c r="CZ22" s="29"/>
      <c r="DA22" s="14"/>
      <c r="DB22" s="14">
        <f t="shared" si="63"/>
        <v>1611.4241539000002</v>
      </c>
      <c r="DC22" s="14">
        <f t="shared" si="64"/>
        <v>1611.4241539000002</v>
      </c>
      <c r="DD22" s="29">
        <f t="shared" si="65"/>
        <v>717.8677594000001</v>
      </c>
      <c r="DE22" s="29">
        <f t="shared" si="66"/>
        <v>1203.174522</v>
      </c>
      <c r="DF22" s="29"/>
      <c r="DG22" s="14"/>
      <c r="DH22" s="29">
        <f t="shared" si="67"/>
        <v>771.0865784</v>
      </c>
      <c r="DI22" s="14">
        <f t="shared" si="68"/>
        <v>771.0865784</v>
      </c>
      <c r="DJ22" s="29">
        <f t="shared" si="69"/>
        <v>343.5086864</v>
      </c>
      <c r="DK22" s="29">
        <f t="shared" si="70"/>
        <v>575.734032</v>
      </c>
      <c r="DL22" s="29"/>
      <c r="DM22" s="14"/>
      <c r="DN22" s="14">
        <f t="shared" si="71"/>
        <v>1280.5318007</v>
      </c>
      <c r="DO22" s="14">
        <f t="shared" si="72"/>
        <v>1280.5318007</v>
      </c>
      <c r="DP22" s="29">
        <f t="shared" si="73"/>
        <v>570.4596722</v>
      </c>
      <c r="DQ22" s="29">
        <f t="shared" si="74"/>
        <v>956.1127859999999</v>
      </c>
      <c r="DR22" s="29"/>
      <c r="DS22" s="14"/>
      <c r="DT22" s="14">
        <f t="shared" si="75"/>
        <v>3894.8800647000003</v>
      </c>
      <c r="DU22" s="14">
        <f t="shared" si="76"/>
        <v>3894.8800647000003</v>
      </c>
      <c r="DV22" s="29">
        <f t="shared" si="77"/>
        <v>1735.1166162000002</v>
      </c>
      <c r="DW22" s="29">
        <f t="shared" si="78"/>
        <v>2908.1235060000004</v>
      </c>
      <c r="DX22" s="29"/>
      <c r="DY22" s="14"/>
      <c r="DZ22" s="14">
        <f t="shared" si="79"/>
        <v>404.2103967</v>
      </c>
      <c r="EA22" s="14">
        <f t="shared" si="80"/>
        <v>404.2103967</v>
      </c>
      <c r="EB22" s="29">
        <f t="shared" si="81"/>
        <v>180.07028820000002</v>
      </c>
      <c r="EC22" s="29">
        <f t="shared" si="82"/>
        <v>301.804866</v>
      </c>
      <c r="ED22" s="29"/>
      <c r="EE22" s="14"/>
      <c r="EF22" s="14">
        <f t="shared" si="83"/>
        <v>204.24198640000003</v>
      </c>
      <c r="EG22" s="14">
        <f t="shared" si="84"/>
        <v>204.24198640000003</v>
      </c>
      <c r="EH22" s="29">
        <f t="shared" si="85"/>
        <v>90.9870544</v>
      </c>
      <c r="EI22" s="29">
        <f t="shared" si="86"/>
        <v>152.497872</v>
      </c>
      <c r="EJ22" s="29"/>
      <c r="EK22" s="14"/>
      <c r="EL22" s="14">
        <f t="shared" si="87"/>
        <v>54.2537635</v>
      </c>
      <c r="EM22" s="14">
        <f t="shared" si="88"/>
        <v>54.2537635</v>
      </c>
      <c r="EN22" s="29">
        <f t="shared" si="89"/>
        <v>24.169321</v>
      </c>
      <c r="EO22" s="29">
        <f t="shared" si="90"/>
        <v>40.50873</v>
      </c>
      <c r="EP22" s="29"/>
      <c r="EQ22" s="14"/>
      <c r="ER22" s="14">
        <f t="shared" si="91"/>
        <v>1773.2798911</v>
      </c>
      <c r="ES22" s="14">
        <f t="shared" si="92"/>
        <v>1773.2798911</v>
      </c>
      <c r="ET22" s="29">
        <f t="shared" si="93"/>
        <v>789.9723106</v>
      </c>
      <c r="EU22" s="29">
        <f t="shared" si="94"/>
        <v>1324.024578</v>
      </c>
      <c r="EV22" s="29"/>
      <c r="EW22" s="14"/>
      <c r="EX22" s="14">
        <f t="shared" si="95"/>
        <v>7238.055753100001</v>
      </c>
      <c r="EY22" s="14">
        <f t="shared" si="96"/>
        <v>7238.055753100001</v>
      </c>
      <c r="EZ22" s="29">
        <f t="shared" si="97"/>
        <v>3224.4563626</v>
      </c>
      <c r="FA22" s="29">
        <f t="shared" si="98"/>
        <v>5404.315338</v>
      </c>
      <c r="FB22" s="29"/>
      <c r="FC22" s="14"/>
      <c r="FD22" s="14">
        <f t="shared" si="99"/>
        <v>120.2797199</v>
      </c>
      <c r="FE22" s="14">
        <f t="shared" si="100"/>
        <v>120.2797199</v>
      </c>
      <c r="FF22" s="29">
        <f t="shared" si="101"/>
        <v>53.5829954</v>
      </c>
      <c r="FG22" s="29">
        <f t="shared" si="102"/>
        <v>89.807202</v>
      </c>
      <c r="FH22" s="29"/>
      <c r="FI22" s="14"/>
      <c r="FJ22" s="14">
        <f t="shared" si="103"/>
        <v>1456.7651824</v>
      </c>
      <c r="FK22" s="14">
        <f t="shared" si="104"/>
        <v>1456.7651824</v>
      </c>
      <c r="FL22" s="29">
        <f t="shared" si="105"/>
        <v>648.9692704</v>
      </c>
      <c r="FM22" s="29">
        <f t="shared" si="106"/>
        <v>1087.697952</v>
      </c>
      <c r="FN22" s="29"/>
      <c r="FO22" s="14"/>
      <c r="FP22" s="14">
        <f t="shared" si="107"/>
        <v>604.6871878000001</v>
      </c>
      <c r="FQ22" s="14">
        <f t="shared" si="108"/>
        <v>604.6871878000001</v>
      </c>
      <c r="FR22" s="29">
        <f t="shared" si="109"/>
        <v>269.3799988</v>
      </c>
      <c r="FS22" s="29">
        <f t="shared" si="110"/>
        <v>451.491444</v>
      </c>
      <c r="FT22" s="29"/>
    </row>
    <row r="23" spans="1:176" s="31" customFormat="1" ht="12">
      <c r="A23" s="30">
        <v>43922</v>
      </c>
      <c r="C23" s="21">
        <v>2290000</v>
      </c>
      <c r="D23" s="21">
        <v>158869</v>
      </c>
      <c r="E23" s="15">
        <f t="shared" si="0"/>
        <v>2448869</v>
      </c>
      <c r="F23" s="15">
        <v>70774</v>
      </c>
      <c r="G23" s="15">
        <v>118620</v>
      </c>
      <c r="H23" s="29"/>
      <c r="I23" s="14">
        <f t="shared" si="111"/>
        <v>182299.80099999998</v>
      </c>
      <c r="J23" s="14">
        <f t="shared" si="1"/>
        <v>12647.0685961</v>
      </c>
      <c r="K23" s="29">
        <f t="shared" si="2"/>
        <v>194946.86959609998</v>
      </c>
      <c r="L23" s="29">
        <f t="shared" si="3"/>
        <v>5634.0987405999995</v>
      </c>
      <c r="M23" s="29">
        <f t="shared" si="4"/>
        <v>9442.970478</v>
      </c>
      <c r="N23" s="29"/>
      <c r="O23" s="14">
        <f t="shared" si="112"/>
        <v>202931.327</v>
      </c>
      <c r="P23" s="14">
        <f t="shared" si="5"/>
        <v>14078.3829647</v>
      </c>
      <c r="Q23" s="14">
        <f t="shared" si="6"/>
        <v>217009.70996469998</v>
      </c>
      <c r="R23" s="29">
        <f t="shared" si="7"/>
        <v>6271.730016199999</v>
      </c>
      <c r="S23" s="29">
        <f t="shared" si="8"/>
        <v>10511.665506</v>
      </c>
      <c r="T23" s="29"/>
      <c r="U23" s="29">
        <f t="shared" si="113"/>
        <v>74935.44099999999</v>
      </c>
      <c r="V23" s="14">
        <f t="shared" si="9"/>
        <v>5198.654400099999</v>
      </c>
      <c r="W23" s="14">
        <f t="shared" si="10"/>
        <v>80134.09540009999</v>
      </c>
      <c r="X23" s="29">
        <f t="shared" si="11"/>
        <v>2315.9305246</v>
      </c>
      <c r="Y23" s="29">
        <f t="shared" si="12"/>
        <v>3881.590398</v>
      </c>
      <c r="Z23" s="29"/>
      <c r="AA23" s="14">
        <f t="shared" si="114"/>
        <v>55982.027</v>
      </c>
      <c r="AB23" s="14">
        <f t="shared" si="13"/>
        <v>3883.7592347000004</v>
      </c>
      <c r="AC23" s="14">
        <f t="shared" si="14"/>
        <v>59865.786234700005</v>
      </c>
      <c r="AD23" s="29">
        <f t="shared" si="15"/>
        <v>1730.1624362</v>
      </c>
      <c r="AE23" s="29">
        <f t="shared" si="16"/>
        <v>2899.820106</v>
      </c>
      <c r="AF23" s="14"/>
      <c r="AG23" s="14">
        <f t="shared" si="115"/>
        <v>5555.769</v>
      </c>
      <c r="AH23" s="14">
        <f t="shared" si="17"/>
        <v>385.4320809</v>
      </c>
      <c r="AI23" s="14">
        <f t="shared" si="18"/>
        <v>5941.2010809</v>
      </c>
      <c r="AJ23" s="29">
        <f t="shared" si="19"/>
        <v>171.7048014</v>
      </c>
      <c r="AK23" s="29">
        <f t="shared" si="20"/>
        <v>287.783982</v>
      </c>
      <c r="AL23" s="29"/>
      <c r="AM23" s="14">
        <f>C23*3.25486/100</f>
        <v>74536.294</v>
      </c>
      <c r="AN23" s="14">
        <f t="shared" si="21"/>
        <v>5170.9635333999995</v>
      </c>
      <c r="AO23" s="14">
        <f t="shared" si="22"/>
        <v>79707.2575334</v>
      </c>
      <c r="AP23" s="29">
        <f t="shared" si="23"/>
        <v>2303.5946163999997</v>
      </c>
      <c r="AQ23" s="29">
        <f t="shared" si="24"/>
        <v>3860.9149319999997</v>
      </c>
      <c r="AR23" s="14"/>
      <c r="AS23" s="14">
        <f>C23*23.78111/100</f>
        <v>544587.4190000001</v>
      </c>
      <c r="AT23" s="14">
        <f t="shared" si="25"/>
        <v>37780.8116459</v>
      </c>
      <c r="AU23" s="14">
        <f t="shared" si="26"/>
        <v>582368.2306459001</v>
      </c>
      <c r="AV23" s="29">
        <f t="shared" si="27"/>
        <v>16830.8427914</v>
      </c>
      <c r="AW23" s="29">
        <f t="shared" si="28"/>
        <v>28209.152682</v>
      </c>
      <c r="AX23" s="29"/>
      <c r="AY23" s="14">
        <f>C23*0.0004/100</f>
        <v>9.16</v>
      </c>
      <c r="AZ23" s="14">
        <f t="shared" si="29"/>
        <v>0.635476</v>
      </c>
      <c r="BA23" s="14">
        <f t="shared" si="30"/>
        <v>9.795476</v>
      </c>
      <c r="BB23" s="29"/>
      <c r="BC23" s="29"/>
      <c r="BD23" s="29"/>
      <c r="BE23" s="14">
        <f>C23*0.13664/100</f>
        <v>3129.0560000000005</v>
      </c>
      <c r="BF23" s="14">
        <f t="shared" si="31"/>
        <v>217.0786016</v>
      </c>
      <c r="BG23" s="14">
        <f t="shared" si="32"/>
        <v>3346.1346016000007</v>
      </c>
      <c r="BH23" s="29">
        <f t="shared" si="33"/>
        <v>96.7055936</v>
      </c>
      <c r="BI23" s="29">
        <f t="shared" si="34"/>
        <v>162.082368</v>
      </c>
      <c r="BJ23" s="29"/>
      <c r="BK23" s="14">
        <f>C23*0.87875/100</f>
        <v>20123.375</v>
      </c>
      <c r="BL23" s="14">
        <f t="shared" si="35"/>
        <v>1396.0613375</v>
      </c>
      <c r="BM23" s="14">
        <f t="shared" si="36"/>
        <v>21519.4363375</v>
      </c>
      <c r="BN23" s="29">
        <f t="shared" si="37"/>
        <v>621.926525</v>
      </c>
      <c r="BO23" s="29">
        <f t="shared" si="38"/>
        <v>1042.37325</v>
      </c>
      <c r="BP23" s="29"/>
      <c r="BQ23" s="14">
        <f>C23*0.56757/100</f>
        <v>12997.353000000001</v>
      </c>
      <c r="BR23" s="14">
        <f t="shared" si="39"/>
        <v>901.6927833</v>
      </c>
      <c r="BS23" s="14">
        <f t="shared" si="40"/>
        <v>13899.0457833</v>
      </c>
      <c r="BT23" s="29">
        <f t="shared" si="41"/>
        <v>401.6919918</v>
      </c>
      <c r="BU23" s="29">
        <f t="shared" si="42"/>
        <v>673.251534</v>
      </c>
      <c r="BV23" s="14"/>
      <c r="BW23" s="14">
        <f>C23*2.18514/100</f>
        <v>50039.706000000006</v>
      </c>
      <c r="BX23" s="14">
        <f t="shared" si="43"/>
        <v>3471.5100666000003</v>
      </c>
      <c r="BY23" s="14">
        <f t="shared" si="44"/>
        <v>53511.216066600005</v>
      </c>
      <c r="BZ23" s="29">
        <f t="shared" si="45"/>
        <v>1546.5109836</v>
      </c>
      <c r="CA23" s="29">
        <f t="shared" si="46"/>
        <v>2592.013068</v>
      </c>
      <c r="CB23" s="29"/>
      <c r="CC23" s="14">
        <f>C23*0.13916/100</f>
        <v>3186.764</v>
      </c>
      <c r="CD23" s="14">
        <f t="shared" si="47"/>
        <v>221.08210040000003</v>
      </c>
      <c r="CE23" s="14">
        <f t="shared" si="48"/>
        <v>3407.8461004</v>
      </c>
      <c r="CF23" s="29">
        <f t="shared" si="49"/>
        <v>98.4890984</v>
      </c>
      <c r="CG23" s="29">
        <f t="shared" si="50"/>
        <v>165.071592</v>
      </c>
      <c r="CH23" s="29"/>
      <c r="CI23" s="14">
        <f>C23*0.37665/100</f>
        <v>8625.285</v>
      </c>
      <c r="CJ23" s="14">
        <f t="shared" si="51"/>
        <v>598.3800884999999</v>
      </c>
      <c r="CK23" s="14">
        <f t="shared" si="52"/>
        <v>9223.6650885</v>
      </c>
      <c r="CL23" s="29">
        <f t="shared" si="53"/>
        <v>266.570271</v>
      </c>
      <c r="CM23" s="29">
        <f t="shared" si="54"/>
        <v>446.78222999999997</v>
      </c>
      <c r="CN23" s="29"/>
      <c r="CO23" s="14">
        <f>C23*1.58627/100</f>
        <v>36325.583000000006</v>
      </c>
      <c r="CP23" s="14">
        <f t="shared" si="55"/>
        <v>2520.0912863000003</v>
      </c>
      <c r="CQ23" s="14">
        <f t="shared" si="56"/>
        <v>38845.6742863</v>
      </c>
      <c r="CR23" s="29">
        <f t="shared" si="57"/>
        <v>1122.6667298</v>
      </c>
      <c r="CS23" s="29">
        <f t="shared" si="58"/>
        <v>1881.633474</v>
      </c>
      <c r="CT23" s="29"/>
      <c r="CU23" s="14">
        <f>C23*0.07178/100</f>
        <v>1643.7619999999997</v>
      </c>
      <c r="CV23" s="14">
        <f t="shared" si="59"/>
        <v>114.03616819999999</v>
      </c>
      <c r="CW23" s="14">
        <f t="shared" si="60"/>
        <v>1757.7981681999997</v>
      </c>
      <c r="CX23" s="29">
        <f t="shared" si="61"/>
        <v>50.8015772</v>
      </c>
      <c r="CY23" s="29">
        <f t="shared" si="62"/>
        <v>85.145436</v>
      </c>
      <c r="CZ23" s="29"/>
      <c r="DA23" s="14">
        <f>C23*1.01431/100</f>
        <v>23227.699</v>
      </c>
      <c r="DB23" s="14">
        <f t="shared" si="63"/>
        <v>1611.4241539000002</v>
      </c>
      <c r="DC23" s="14">
        <f t="shared" si="64"/>
        <v>24839.1231539</v>
      </c>
      <c r="DD23" s="29">
        <f t="shared" si="65"/>
        <v>717.8677594000001</v>
      </c>
      <c r="DE23" s="29">
        <f t="shared" si="66"/>
        <v>1203.174522</v>
      </c>
      <c r="DF23" s="29"/>
      <c r="DG23" s="14">
        <f>C23*0.48536/100</f>
        <v>11114.744</v>
      </c>
      <c r="DH23" s="29">
        <f t="shared" si="67"/>
        <v>771.0865784</v>
      </c>
      <c r="DI23" s="14">
        <f t="shared" si="68"/>
        <v>11885.8305784</v>
      </c>
      <c r="DJ23" s="29">
        <f t="shared" si="69"/>
        <v>343.5086864</v>
      </c>
      <c r="DK23" s="29">
        <f t="shared" si="70"/>
        <v>575.734032</v>
      </c>
      <c r="DL23" s="29"/>
      <c r="DM23" s="14">
        <f>C23*0.80603/100</f>
        <v>18458.087</v>
      </c>
      <c r="DN23" s="14">
        <f t="shared" si="71"/>
        <v>1280.5318007</v>
      </c>
      <c r="DO23" s="14">
        <f t="shared" si="72"/>
        <v>19738.6188007</v>
      </c>
      <c r="DP23" s="29">
        <f t="shared" si="73"/>
        <v>570.4596722</v>
      </c>
      <c r="DQ23" s="29">
        <f t="shared" si="74"/>
        <v>956.1127859999999</v>
      </c>
      <c r="DR23" s="29"/>
      <c r="DS23" s="14">
        <f>C23*2.45163/100</f>
        <v>56142.327000000005</v>
      </c>
      <c r="DT23" s="14">
        <f t="shared" si="75"/>
        <v>3894.8800647000003</v>
      </c>
      <c r="DU23" s="14">
        <f t="shared" si="76"/>
        <v>60037.20706470001</v>
      </c>
      <c r="DV23" s="29">
        <f t="shared" si="77"/>
        <v>1735.1166162000002</v>
      </c>
      <c r="DW23" s="29">
        <f t="shared" si="78"/>
        <v>2908.1235060000004</v>
      </c>
      <c r="DX23" s="29"/>
      <c r="DY23" s="14">
        <f>C23*0.25443/100</f>
        <v>5826.446999999999</v>
      </c>
      <c r="DZ23" s="14">
        <f t="shared" si="79"/>
        <v>404.2103967</v>
      </c>
      <c r="EA23" s="14">
        <f t="shared" si="80"/>
        <v>6230.6573966999995</v>
      </c>
      <c r="EB23" s="29">
        <f t="shared" si="81"/>
        <v>180.07028820000002</v>
      </c>
      <c r="EC23" s="29">
        <f t="shared" si="82"/>
        <v>301.804866</v>
      </c>
      <c r="ED23" s="29"/>
      <c r="EE23" s="14">
        <f>C23*0.12856/100</f>
        <v>2944.0240000000003</v>
      </c>
      <c r="EF23" s="14">
        <f t="shared" si="83"/>
        <v>204.24198640000003</v>
      </c>
      <c r="EG23" s="14">
        <f t="shared" si="84"/>
        <v>3148.2659864</v>
      </c>
      <c r="EH23" s="29">
        <f t="shared" si="85"/>
        <v>90.9870544</v>
      </c>
      <c r="EI23" s="29">
        <f t="shared" si="86"/>
        <v>152.497872</v>
      </c>
      <c r="EJ23" s="29"/>
      <c r="EK23" s="14">
        <f>C23*0.03415/100</f>
        <v>782.035</v>
      </c>
      <c r="EL23" s="14">
        <f t="shared" si="87"/>
        <v>54.2537635</v>
      </c>
      <c r="EM23" s="14">
        <f t="shared" si="88"/>
        <v>836.2887635</v>
      </c>
      <c r="EN23" s="29">
        <f t="shared" si="89"/>
        <v>24.169321</v>
      </c>
      <c r="EO23" s="29">
        <f t="shared" si="90"/>
        <v>40.50873</v>
      </c>
      <c r="EP23" s="29"/>
      <c r="EQ23" s="14">
        <f>C23*1.11619/100</f>
        <v>25560.751</v>
      </c>
      <c r="ER23" s="14">
        <f t="shared" si="91"/>
        <v>1773.2798911</v>
      </c>
      <c r="ES23" s="14">
        <f t="shared" si="92"/>
        <v>27334.0308911</v>
      </c>
      <c r="ET23" s="29">
        <f t="shared" si="93"/>
        <v>789.9723106</v>
      </c>
      <c r="EU23" s="29">
        <f t="shared" si="94"/>
        <v>1324.024578</v>
      </c>
      <c r="EV23" s="29"/>
      <c r="EW23" s="14">
        <f>C23*4.55599/100</f>
        <v>104332.17100000002</v>
      </c>
      <c r="EX23" s="14">
        <f t="shared" si="95"/>
        <v>7238.055753100001</v>
      </c>
      <c r="EY23" s="14">
        <f t="shared" si="96"/>
        <v>111570.22675310003</v>
      </c>
      <c r="EZ23" s="29">
        <f t="shared" si="97"/>
        <v>3224.4563626</v>
      </c>
      <c r="FA23" s="29">
        <f t="shared" si="98"/>
        <v>5404.315338</v>
      </c>
      <c r="FB23" s="29"/>
      <c r="FC23" s="14">
        <f>C23*0.07571/100</f>
        <v>1733.759</v>
      </c>
      <c r="FD23" s="14">
        <f t="shared" si="99"/>
        <v>120.2797199</v>
      </c>
      <c r="FE23" s="14">
        <f t="shared" si="100"/>
        <v>1854.0387199</v>
      </c>
      <c r="FF23" s="29">
        <f t="shared" si="101"/>
        <v>53.5829954</v>
      </c>
      <c r="FG23" s="29">
        <f t="shared" si="102"/>
        <v>89.807202</v>
      </c>
      <c r="FH23" s="29"/>
      <c r="FI23" s="14">
        <f>C23*0.91696/100</f>
        <v>20998.384</v>
      </c>
      <c r="FJ23" s="14">
        <f t="shared" si="103"/>
        <v>1456.7651824</v>
      </c>
      <c r="FK23" s="14">
        <f t="shared" si="104"/>
        <v>22455.149182399997</v>
      </c>
      <c r="FL23" s="29">
        <f t="shared" si="105"/>
        <v>648.9692704</v>
      </c>
      <c r="FM23" s="29">
        <f t="shared" si="106"/>
        <v>1087.697952</v>
      </c>
      <c r="FN23" s="29"/>
      <c r="FO23" s="14">
        <f>C23*0.38062/100</f>
        <v>8716.198</v>
      </c>
      <c r="FP23" s="14">
        <f t="shared" si="107"/>
        <v>604.6871878000001</v>
      </c>
      <c r="FQ23" s="14">
        <f t="shared" si="108"/>
        <v>9320.8851878</v>
      </c>
      <c r="FR23" s="29">
        <f t="shared" si="109"/>
        <v>269.3799988</v>
      </c>
      <c r="FS23" s="29">
        <f t="shared" si="110"/>
        <v>451.491444</v>
      </c>
      <c r="FT23" s="29"/>
    </row>
    <row r="24" spans="1:176" s="31" customFormat="1" ht="12">
      <c r="A24" s="30">
        <v>44105</v>
      </c>
      <c r="C24" s="21"/>
      <c r="D24" s="21">
        <v>113069</v>
      </c>
      <c r="E24" s="15">
        <f t="shared" si="0"/>
        <v>113069</v>
      </c>
      <c r="F24" s="15">
        <v>70774</v>
      </c>
      <c r="G24" s="15">
        <v>118620</v>
      </c>
      <c r="H24" s="29"/>
      <c r="I24" s="14"/>
      <c r="J24" s="14">
        <f t="shared" si="1"/>
        <v>9001.0725761</v>
      </c>
      <c r="K24" s="29">
        <f t="shared" si="2"/>
        <v>9001.0725761</v>
      </c>
      <c r="L24" s="29">
        <f t="shared" si="3"/>
        <v>5634.0987405999995</v>
      </c>
      <c r="M24" s="29">
        <f t="shared" si="4"/>
        <v>9442.970478</v>
      </c>
      <c r="N24" s="29"/>
      <c r="O24" s="14"/>
      <c r="P24" s="14">
        <f t="shared" si="5"/>
        <v>10019.7564247</v>
      </c>
      <c r="Q24" s="14">
        <f t="shared" si="6"/>
        <v>10019.7564247</v>
      </c>
      <c r="R24" s="29">
        <f t="shared" si="7"/>
        <v>6271.730016199999</v>
      </c>
      <c r="S24" s="29">
        <f t="shared" si="8"/>
        <v>10511.665506</v>
      </c>
      <c r="T24" s="29"/>
      <c r="U24" s="29"/>
      <c r="V24" s="14">
        <f t="shared" si="9"/>
        <v>3699.9455801</v>
      </c>
      <c r="W24" s="14">
        <f t="shared" si="10"/>
        <v>3699.9455801</v>
      </c>
      <c r="X24" s="29">
        <f t="shared" si="11"/>
        <v>2315.9305246</v>
      </c>
      <c r="Y24" s="29">
        <f t="shared" si="12"/>
        <v>3881.590398</v>
      </c>
      <c r="Z24" s="29"/>
      <c r="AA24" s="14"/>
      <c r="AB24" s="14">
        <f t="shared" si="13"/>
        <v>2764.1186947000006</v>
      </c>
      <c r="AC24" s="14">
        <f t="shared" si="14"/>
        <v>2764.1186947000006</v>
      </c>
      <c r="AD24" s="29">
        <f t="shared" si="15"/>
        <v>1730.1624362</v>
      </c>
      <c r="AE24" s="29">
        <f t="shared" si="16"/>
        <v>2899.820106</v>
      </c>
      <c r="AF24" s="14"/>
      <c r="AG24" s="14"/>
      <c r="AH24" s="14">
        <f t="shared" si="17"/>
        <v>274.3167009</v>
      </c>
      <c r="AI24" s="14">
        <f t="shared" si="18"/>
        <v>274.3167009</v>
      </c>
      <c r="AJ24" s="29">
        <f t="shared" si="19"/>
        <v>171.7048014</v>
      </c>
      <c r="AK24" s="29">
        <f t="shared" si="20"/>
        <v>287.783982</v>
      </c>
      <c r="AL24" s="29"/>
      <c r="AM24" s="14"/>
      <c r="AN24" s="14">
        <f t="shared" si="21"/>
        <v>3680.2376534</v>
      </c>
      <c r="AO24" s="14">
        <f t="shared" si="22"/>
        <v>3680.2376534</v>
      </c>
      <c r="AP24" s="29">
        <f t="shared" si="23"/>
        <v>2303.5946163999997</v>
      </c>
      <c r="AQ24" s="29">
        <f t="shared" si="24"/>
        <v>3860.9149319999997</v>
      </c>
      <c r="AR24" s="14"/>
      <c r="AS24" s="14"/>
      <c r="AT24" s="14">
        <f t="shared" si="25"/>
        <v>26889.0632659</v>
      </c>
      <c r="AU24" s="14">
        <f t="shared" si="26"/>
        <v>26889.0632659</v>
      </c>
      <c r="AV24" s="29">
        <f t="shared" si="27"/>
        <v>16830.8427914</v>
      </c>
      <c r="AW24" s="29">
        <f t="shared" si="28"/>
        <v>28209.152682</v>
      </c>
      <c r="AX24" s="29"/>
      <c r="AY24" s="14"/>
      <c r="AZ24" s="14">
        <f t="shared" si="29"/>
        <v>0.452276</v>
      </c>
      <c r="BA24" s="14">
        <f t="shared" si="30"/>
        <v>0.452276</v>
      </c>
      <c r="BB24" s="29"/>
      <c r="BC24" s="29"/>
      <c r="BD24" s="29"/>
      <c r="BE24" s="14"/>
      <c r="BF24" s="14">
        <f t="shared" si="31"/>
        <v>154.49748160000001</v>
      </c>
      <c r="BG24" s="14">
        <f t="shared" si="32"/>
        <v>154.49748160000001</v>
      </c>
      <c r="BH24" s="29">
        <f t="shared" si="33"/>
        <v>96.7055936</v>
      </c>
      <c r="BI24" s="29">
        <f t="shared" si="34"/>
        <v>162.082368</v>
      </c>
      <c r="BJ24" s="29"/>
      <c r="BK24" s="14"/>
      <c r="BL24" s="14">
        <f t="shared" si="35"/>
        <v>993.5938375000001</v>
      </c>
      <c r="BM24" s="14">
        <f t="shared" si="36"/>
        <v>993.5938375000001</v>
      </c>
      <c r="BN24" s="29">
        <f t="shared" si="37"/>
        <v>621.926525</v>
      </c>
      <c r="BO24" s="29">
        <f t="shared" si="38"/>
        <v>1042.37325</v>
      </c>
      <c r="BP24" s="29"/>
      <c r="BQ24" s="14"/>
      <c r="BR24" s="14">
        <f t="shared" si="39"/>
        <v>641.7457233</v>
      </c>
      <c r="BS24" s="14">
        <f t="shared" si="40"/>
        <v>641.7457233</v>
      </c>
      <c r="BT24" s="29">
        <f t="shared" si="41"/>
        <v>401.6919918</v>
      </c>
      <c r="BU24" s="29">
        <f t="shared" si="42"/>
        <v>673.251534</v>
      </c>
      <c r="BV24" s="14"/>
      <c r="BW24" s="14"/>
      <c r="BX24" s="14">
        <f t="shared" si="43"/>
        <v>2470.7159466</v>
      </c>
      <c r="BY24" s="14">
        <f t="shared" si="44"/>
        <v>2470.7159466</v>
      </c>
      <c r="BZ24" s="29">
        <f t="shared" si="45"/>
        <v>1546.5109836</v>
      </c>
      <c r="CA24" s="29">
        <f t="shared" si="46"/>
        <v>2592.013068</v>
      </c>
      <c r="CB24" s="29"/>
      <c r="CC24" s="14"/>
      <c r="CD24" s="14">
        <f t="shared" si="47"/>
        <v>157.3468204</v>
      </c>
      <c r="CE24" s="14">
        <f t="shared" si="48"/>
        <v>157.3468204</v>
      </c>
      <c r="CF24" s="29">
        <f t="shared" si="49"/>
        <v>98.4890984</v>
      </c>
      <c r="CG24" s="29">
        <f t="shared" si="50"/>
        <v>165.071592</v>
      </c>
      <c r="CH24" s="29"/>
      <c r="CI24" s="14"/>
      <c r="CJ24" s="14">
        <f t="shared" si="51"/>
        <v>425.8743885</v>
      </c>
      <c r="CK24" s="14">
        <f t="shared" si="52"/>
        <v>425.8743885</v>
      </c>
      <c r="CL24" s="29">
        <f t="shared" si="53"/>
        <v>266.570271</v>
      </c>
      <c r="CM24" s="29">
        <f t="shared" si="54"/>
        <v>446.78222999999997</v>
      </c>
      <c r="CN24" s="29"/>
      <c r="CO24" s="14"/>
      <c r="CP24" s="14">
        <f t="shared" si="55"/>
        <v>1793.5796263</v>
      </c>
      <c r="CQ24" s="14">
        <f t="shared" si="56"/>
        <v>1793.5796263</v>
      </c>
      <c r="CR24" s="29">
        <f t="shared" si="57"/>
        <v>1122.6667298</v>
      </c>
      <c r="CS24" s="29">
        <f t="shared" si="58"/>
        <v>1881.633474</v>
      </c>
      <c r="CT24" s="29"/>
      <c r="CU24" s="14"/>
      <c r="CV24" s="14">
        <f t="shared" si="59"/>
        <v>81.1609282</v>
      </c>
      <c r="CW24" s="14">
        <f t="shared" si="60"/>
        <v>81.1609282</v>
      </c>
      <c r="CX24" s="29">
        <f t="shared" si="61"/>
        <v>50.8015772</v>
      </c>
      <c r="CY24" s="29">
        <f t="shared" si="62"/>
        <v>85.145436</v>
      </c>
      <c r="CZ24" s="29"/>
      <c r="DA24" s="14"/>
      <c r="DB24" s="14">
        <f t="shared" si="63"/>
        <v>1146.8701739</v>
      </c>
      <c r="DC24" s="14">
        <f t="shared" si="64"/>
        <v>1146.8701739</v>
      </c>
      <c r="DD24" s="29">
        <f t="shared" si="65"/>
        <v>717.8677594000001</v>
      </c>
      <c r="DE24" s="29">
        <f t="shared" si="66"/>
        <v>1203.174522</v>
      </c>
      <c r="DF24" s="29"/>
      <c r="DG24" s="14"/>
      <c r="DH24" s="29">
        <f t="shared" si="67"/>
        <v>548.7916984</v>
      </c>
      <c r="DI24" s="14">
        <f t="shared" si="68"/>
        <v>548.7916984</v>
      </c>
      <c r="DJ24" s="29">
        <f t="shared" si="69"/>
        <v>343.5086864</v>
      </c>
      <c r="DK24" s="29">
        <f t="shared" si="70"/>
        <v>575.734032</v>
      </c>
      <c r="DL24" s="29"/>
      <c r="DM24" s="14"/>
      <c r="DN24" s="14">
        <f t="shared" si="71"/>
        <v>911.3700607000001</v>
      </c>
      <c r="DO24" s="14">
        <f t="shared" si="72"/>
        <v>911.3700607000001</v>
      </c>
      <c r="DP24" s="29">
        <f t="shared" si="73"/>
        <v>570.4596722</v>
      </c>
      <c r="DQ24" s="29">
        <f t="shared" si="74"/>
        <v>956.1127859999999</v>
      </c>
      <c r="DR24" s="29"/>
      <c r="DS24" s="14"/>
      <c r="DT24" s="14">
        <f t="shared" si="75"/>
        <v>2772.0335247000003</v>
      </c>
      <c r="DU24" s="14">
        <f t="shared" si="76"/>
        <v>2772.0335247000003</v>
      </c>
      <c r="DV24" s="29">
        <f t="shared" si="77"/>
        <v>1735.1166162000002</v>
      </c>
      <c r="DW24" s="29">
        <f t="shared" si="78"/>
        <v>2908.1235060000004</v>
      </c>
      <c r="DX24" s="29"/>
      <c r="DY24" s="14"/>
      <c r="DZ24" s="14">
        <f t="shared" si="79"/>
        <v>287.68145669999996</v>
      </c>
      <c r="EA24" s="14">
        <f t="shared" si="80"/>
        <v>287.68145669999996</v>
      </c>
      <c r="EB24" s="29">
        <f t="shared" si="81"/>
        <v>180.07028820000002</v>
      </c>
      <c r="EC24" s="29">
        <f t="shared" si="82"/>
        <v>301.804866</v>
      </c>
      <c r="ED24" s="29"/>
      <c r="EE24" s="14"/>
      <c r="EF24" s="14">
        <f t="shared" si="83"/>
        <v>145.36150640000002</v>
      </c>
      <c r="EG24" s="14">
        <f t="shared" si="84"/>
        <v>145.36150640000002</v>
      </c>
      <c r="EH24" s="29">
        <f t="shared" si="85"/>
        <v>90.9870544</v>
      </c>
      <c r="EI24" s="29">
        <f t="shared" si="86"/>
        <v>152.497872</v>
      </c>
      <c r="EJ24" s="29"/>
      <c r="EK24" s="14"/>
      <c r="EL24" s="14">
        <f t="shared" si="87"/>
        <v>38.613063499999996</v>
      </c>
      <c r="EM24" s="14">
        <f t="shared" si="88"/>
        <v>38.613063499999996</v>
      </c>
      <c r="EN24" s="29">
        <f t="shared" si="89"/>
        <v>24.169321</v>
      </c>
      <c r="EO24" s="29">
        <f t="shared" si="90"/>
        <v>40.50873</v>
      </c>
      <c r="EP24" s="29"/>
      <c r="EQ24" s="14"/>
      <c r="ER24" s="14">
        <f t="shared" si="91"/>
        <v>1262.0648711000001</v>
      </c>
      <c r="ES24" s="14">
        <f t="shared" si="92"/>
        <v>1262.0648711000001</v>
      </c>
      <c r="ET24" s="29">
        <f t="shared" si="93"/>
        <v>789.9723106</v>
      </c>
      <c r="EU24" s="29">
        <f t="shared" si="94"/>
        <v>1324.024578</v>
      </c>
      <c r="EV24" s="29"/>
      <c r="EW24" s="14"/>
      <c r="EX24" s="14">
        <f t="shared" si="95"/>
        <v>5151.4123331</v>
      </c>
      <c r="EY24" s="14">
        <f t="shared" si="96"/>
        <v>5151.4123331</v>
      </c>
      <c r="EZ24" s="29">
        <f t="shared" si="97"/>
        <v>3224.4563626</v>
      </c>
      <c r="FA24" s="29">
        <f t="shared" si="98"/>
        <v>5404.315338</v>
      </c>
      <c r="FB24" s="29"/>
      <c r="FC24" s="14"/>
      <c r="FD24" s="14">
        <f t="shared" si="99"/>
        <v>85.6045399</v>
      </c>
      <c r="FE24" s="14">
        <f t="shared" si="100"/>
        <v>85.6045399</v>
      </c>
      <c r="FF24" s="29">
        <f t="shared" si="101"/>
        <v>53.5829954</v>
      </c>
      <c r="FG24" s="29">
        <f t="shared" si="102"/>
        <v>89.807202</v>
      </c>
      <c r="FH24" s="29"/>
      <c r="FI24" s="14"/>
      <c r="FJ24" s="14">
        <f t="shared" si="103"/>
        <v>1036.7975024</v>
      </c>
      <c r="FK24" s="14">
        <f t="shared" si="104"/>
        <v>1036.7975024</v>
      </c>
      <c r="FL24" s="29">
        <f t="shared" si="105"/>
        <v>648.9692704</v>
      </c>
      <c r="FM24" s="29">
        <f t="shared" si="106"/>
        <v>1087.697952</v>
      </c>
      <c r="FN24" s="29"/>
      <c r="FO24" s="14"/>
      <c r="FP24" s="14">
        <f t="shared" si="107"/>
        <v>430.3632278</v>
      </c>
      <c r="FQ24" s="14">
        <f t="shared" si="108"/>
        <v>430.3632278</v>
      </c>
      <c r="FR24" s="29">
        <f t="shared" si="109"/>
        <v>269.3799988</v>
      </c>
      <c r="FS24" s="29">
        <f t="shared" si="110"/>
        <v>451.491444</v>
      </c>
      <c r="FT24" s="29"/>
    </row>
    <row r="25" spans="1:176" s="31" customFormat="1" ht="12">
      <c r="A25" s="30">
        <v>44287</v>
      </c>
      <c r="C25" s="21">
        <v>2380000</v>
      </c>
      <c r="D25" s="21">
        <v>113069</v>
      </c>
      <c r="E25" s="15">
        <f t="shared" si="0"/>
        <v>2493069</v>
      </c>
      <c r="F25" s="15">
        <v>70774</v>
      </c>
      <c r="G25" s="15">
        <v>118620</v>
      </c>
      <c r="H25" s="29"/>
      <c r="I25" s="14">
        <f t="shared" si="111"/>
        <v>189464.422</v>
      </c>
      <c r="J25" s="14">
        <f t="shared" si="1"/>
        <v>9001.0725761</v>
      </c>
      <c r="K25" s="29">
        <f t="shared" si="2"/>
        <v>198465.4945761</v>
      </c>
      <c r="L25" s="29">
        <f t="shared" si="3"/>
        <v>5634.0987405999995</v>
      </c>
      <c r="M25" s="29">
        <f t="shared" si="4"/>
        <v>9442.970478</v>
      </c>
      <c r="N25" s="29"/>
      <c r="O25" s="14">
        <f t="shared" si="112"/>
        <v>210906.794</v>
      </c>
      <c r="P25" s="14">
        <f t="shared" si="5"/>
        <v>10019.7564247</v>
      </c>
      <c r="Q25" s="14">
        <f t="shared" si="6"/>
        <v>220926.5504247</v>
      </c>
      <c r="R25" s="29">
        <f t="shared" si="7"/>
        <v>6271.730016199999</v>
      </c>
      <c r="S25" s="29">
        <f t="shared" si="8"/>
        <v>10511.665506</v>
      </c>
      <c r="T25" s="29"/>
      <c r="U25" s="29">
        <f t="shared" si="113"/>
        <v>77880.50200000001</v>
      </c>
      <c r="V25" s="14">
        <f t="shared" si="9"/>
        <v>3699.9455801</v>
      </c>
      <c r="W25" s="14">
        <f t="shared" si="10"/>
        <v>81580.44758010001</v>
      </c>
      <c r="X25" s="29">
        <f t="shared" si="11"/>
        <v>2315.9305246</v>
      </c>
      <c r="Y25" s="29">
        <f t="shared" si="12"/>
        <v>3881.590398</v>
      </c>
      <c r="Z25" s="29"/>
      <c r="AA25" s="14">
        <f t="shared" si="114"/>
        <v>58182.194</v>
      </c>
      <c r="AB25" s="14">
        <f t="shared" si="13"/>
        <v>2764.1186947000006</v>
      </c>
      <c r="AC25" s="14">
        <f t="shared" si="14"/>
        <v>60946.312694700006</v>
      </c>
      <c r="AD25" s="29">
        <f t="shared" si="15"/>
        <v>1730.1624362</v>
      </c>
      <c r="AE25" s="29">
        <f t="shared" si="16"/>
        <v>2899.820106</v>
      </c>
      <c r="AF25" s="14"/>
      <c r="AG25" s="14">
        <f t="shared" si="115"/>
        <v>5774.118</v>
      </c>
      <c r="AH25" s="14">
        <f t="shared" si="17"/>
        <v>274.3167009</v>
      </c>
      <c r="AI25" s="14">
        <f t="shared" si="18"/>
        <v>6048.4347009</v>
      </c>
      <c r="AJ25" s="29">
        <f t="shared" si="19"/>
        <v>171.7048014</v>
      </c>
      <c r="AK25" s="29">
        <f t="shared" si="20"/>
        <v>287.783982</v>
      </c>
      <c r="AL25" s="29"/>
      <c r="AM25" s="14">
        <f>C25*3.25486/100</f>
        <v>77465.668</v>
      </c>
      <c r="AN25" s="14">
        <f t="shared" si="21"/>
        <v>3680.2376534</v>
      </c>
      <c r="AO25" s="14">
        <f t="shared" si="22"/>
        <v>81145.90565340001</v>
      </c>
      <c r="AP25" s="29">
        <f t="shared" si="23"/>
        <v>2303.5946163999997</v>
      </c>
      <c r="AQ25" s="29">
        <f t="shared" si="24"/>
        <v>3860.9149319999997</v>
      </c>
      <c r="AR25" s="14"/>
      <c r="AS25" s="14">
        <f>C25*23.78111/100</f>
        <v>565990.4180000001</v>
      </c>
      <c r="AT25" s="14">
        <f t="shared" si="25"/>
        <v>26889.0632659</v>
      </c>
      <c r="AU25" s="14">
        <f t="shared" si="26"/>
        <v>592879.4812659001</v>
      </c>
      <c r="AV25" s="29">
        <f t="shared" si="27"/>
        <v>16830.8427914</v>
      </c>
      <c r="AW25" s="29">
        <f t="shared" si="28"/>
        <v>28209.152682</v>
      </c>
      <c r="AX25" s="29"/>
      <c r="AY25" s="14">
        <f>C25*0.0004/100</f>
        <v>9.52</v>
      </c>
      <c r="AZ25" s="14">
        <f t="shared" si="29"/>
        <v>0.452276</v>
      </c>
      <c r="BA25" s="14">
        <f t="shared" si="30"/>
        <v>9.972275999999999</v>
      </c>
      <c r="BB25" s="29"/>
      <c r="BC25" s="29"/>
      <c r="BD25" s="29"/>
      <c r="BE25" s="14">
        <f>C25*0.13664/100</f>
        <v>3252.032</v>
      </c>
      <c r="BF25" s="14">
        <f t="shared" si="31"/>
        <v>154.49748160000001</v>
      </c>
      <c r="BG25" s="14">
        <f t="shared" si="32"/>
        <v>3406.5294816</v>
      </c>
      <c r="BH25" s="29">
        <f t="shared" si="33"/>
        <v>96.7055936</v>
      </c>
      <c r="BI25" s="29">
        <f t="shared" si="34"/>
        <v>162.082368</v>
      </c>
      <c r="BJ25" s="29"/>
      <c r="BK25" s="14">
        <f>C25*0.87875/100</f>
        <v>20914.25</v>
      </c>
      <c r="BL25" s="14">
        <f t="shared" si="35"/>
        <v>993.5938375000001</v>
      </c>
      <c r="BM25" s="14">
        <f t="shared" si="36"/>
        <v>21907.8438375</v>
      </c>
      <c r="BN25" s="29">
        <f t="shared" si="37"/>
        <v>621.926525</v>
      </c>
      <c r="BO25" s="29">
        <f t="shared" si="38"/>
        <v>1042.37325</v>
      </c>
      <c r="BP25" s="29"/>
      <c r="BQ25" s="14">
        <f>C25*0.56757/100</f>
        <v>13508.166000000001</v>
      </c>
      <c r="BR25" s="14">
        <f t="shared" si="39"/>
        <v>641.7457233</v>
      </c>
      <c r="BS25" s="14">
        <f t="shared" si="40"/>
        <v>14149.911723300002</v>
      </c>
      <c r="BT25" s="29">
        <f t="shared" si="41"/>
        <v>401.6919918</v>
      </c>
      <c r="BU25" s="29">
        <f t="shared" si="42"/>
        <v>673.251534</v>
      </c>
      <c r="BV25" s="14"/>
      <c r="BW25" s="14">
        <f>C25*2.18514/100</f>
        <v>52006.332</v>
      </c>
      <c r="BX25" s="14">
        <f t="shared" si="43"/>
        <v>2470.7159466</v>
      </c>
      <c r="BY25" s="14">
        <f t="shared" si="44"/>
        <v>54477.0479466</v>
      </c>
      <c r="BZ25" s="29">
        <f t="shared" si="45"/>
        <v>1546.5109836</v>
      </c>
      <c r="CA25" s="29">
        <f t="shared" si="46"/>
        <v>2592.013068</v>
      </c>
      <c r="CB25" s="29"/>
      <c r="CC25" s="14">
        <f>C25*0.13916/100</f>
        <v>3312.008</v>
      </c>
      <c r="CD25" s="14">
        <f t="shared" si="47"/>
        <v>157.3468204</v>
      </c>
      <c r="CE25" s="14">
        <f t="shared" si="48"/>
        <v>3469.3548204</v>
      </c>
      <c r="CF25" s="29">
        <f t="shared" si="49"/>
        <v>98.4890984</v>
      </c>
      <c r="CG25" s="29">
        <f t="shared" si="50"/>
        <v>165.071592</v>
      </c>
      <c r="CH25" s="29"/>
      <c r="CI25" s="14">
        <f>C25*0.37665/100</f>
        <v>8964.27</v>
      </c>
      <c r="CJ25" s="14">
        <f t="shared" si="51"/>
        <v>425.8743885</v>
      </c>
      <c r="CK25" s="14">
        <f t="shared" si="52"/>
        <v>9390.1443885</v>
      </c>
      <c r="CL25" s="29">
        <f t="shared" si="53"/>
        <v>266.570271</v>
      </c>
      <c r="CM25" s="29">
        <f t="shared" si="54"/>
        <v>446.78222999999997</v>
      </c>
      <c r="CN25" s="29"/>
      <c r="CO25" s="14">
        <f>C25*1.58627/100</f>
        <v>37753.226</v>
      </c>
      <c r="CP25" s="14">
        <f t="shared" si="55"/>
        <v>1793.5796263</v>
      </c>
      <c r="CQ25" s="14">
        <f t="shared" si="56"/>
        <v>39546.8056263</v>
      </c>
      <c r="CR25" s="29">
        <f t="shared" si="57"/>
        <v>1122.6667298</v>
      </c>
      <c r="CS25" s="29">
        <f t="shared" si="58"/>
        <v>1881.633474</v>
      </c>
      <c r="CT25" s="29"/>
      <c r="CU25" s="14">
        <f>C25*0.07178/100</f>
        <v>1708.364</v>
      </c>
      <c r="CV25" s="14">
        <f t="shared" si="59"/>
        <v>81.1609282</v>
      </c>
      <c r="CW25" s="14">
        <f t="shared" si="60"/>
        <v>1789.5249282</v>
      </c>
      <c r="CX25" s="29">
        <f t="shared" si="61"/>
        <v>50.8015772</v>
      </c>
      <c r="CY25" s="29">
        <f t="shared" si="62"/>
        <v>85.145436</v>
      </c>
      <c r="CZ25" s="29"/>
      <c r="DA25" s="14">
        <f>C25*1.01431/100</f>
        <v>24140.578</v>
      </c>
      <c r="DB25" s="14">
        <f t="shared" si="63"/>
        <v>1146.8701739</v>
      </c>
      <c r="DC25" s="14">
        <f t="shared" si="64"/>
        <v>25287.4481739</v>
      </c>
      <c r="DD25" s="29">
        <f t="shared" si="65"/>
        <v>717.8677594000001</v>
      </c>
      <c r="DE25" s="29">
        <f t="shared" si="66"/>
        <v>1203.174522</v>
      </c>
      <c r="DF25" s="29"/>
      <c r="DG25" s="14">
        <f>C25*0.48536/100</f>
        <v>11551.568000000001</v>
      </c>
      <c r="DH25" s="29">
        <f t="shared" si="67"/>
        <v>548.7916984</v>
      </c>
      <c r="DI25" s="14">
        <f t="shared" si="68"/>
        <v>12100.359698400001</v>
      </c>
      <c r="DJ25" s="29">
        <f t="shared" si="69"/>
        <v>343.5086864</v>
      </c>
      <c r="DK25" s="29">
        <f t="shared" si="70"/>
        <v>575.734032</v>
      </c>
      <c r="DL25" s="29"/>
      <c r="DM25" s="14">
        <f>C25*0.80603/100</f>
        <v>19183.514000000003</v>
      </c>
      <c r="DN25" s="14">
        <f t="shared" si="71"/>
        <v>911.3700607000001</v>
      </c>
      <c r="DO25" s="14">
        <f t="shared" si="72"/>
        <v>20094.884060700002</v>
      </c>
      <c r="DP25" s="29">
        <f t="shared" si="73"/>
        <v>570.4596722</v>
      </c>
      <c r="DQ25" s="29">
        <f t="shared" si="74"/>
        <v>956.1127859999999</v>
      </c>
      <c r="DR25" s="29"/>
      <c r="DS25" s="14">
        <f>C25*2.45163/100</f>
        <v>58348.794</v>
      </c>
      <c r="DT25" s="14">
        <f t="shared" si="75"/>
        <v>2772.0335247000003</v>
      </c>
      <c r="DU25" s="14">
        <f t="shared" si="76"/>
        <v>61120.8275247</v>
      </c>
      <c r="DV25" s="29">
        <f t="shared" si="77"/>
        <v>1735.1166162000002</v>
      </c>
      <c r="DW25" s="29">
        <f t="shared" si="78"/>
        <v>2908.1235060000004</v>
      </c>
      <c r="DX25" s="29"/>
      <c r="DY25" s="14">
        <f>C25*0.25443/100</f>
        <v>6055.434</v>
      </c>
      <c r="DZ25" s="14">
        <f t="shared" si="79"/>
        <v>287.68145669999996</v>
      </c>
      <c r="EA25" s="14">
        <f t="shared" si="80"/>
        <v>6343.1154567</v>
      </c>
      <c r="EB25" s="29">
        <f t="shared" si="81"/>
        <v>180.07028820000002</v>
      </c>
      <c r="EC25" s="29">
        <f t="shared" si="82"/>
        <v>301.804866</v>
      </c>
      <c r="ED25" s="29"/>
      <c r="EE25" s="14">
        <f>C25*0.12856/100</f>
        <v>3059.7280000000005</v>
      </c>
      <c r="EF25" s="14">
        <f t="shared" si="83"/>
        <v>145.36150640000002</v>
      </c>
      <c r="EG25" s="14">
        <f t="shared" si="84"/>
        <v>3205.0895064000006</v>
      </c>
      <c r="EH25" s="29">
        <f t="shared" si="85"/>
        <v>90.9870544</v>
      </c>
      <c r="EI25" s="29">
        <f t="shared" si="86"/>
        <v>152.497872</v>
      </c>
      <c r="EJ25" s="29"/>
      <c r="EK25" s="14">
        <f>C25*0.03415/100</f>
        <v>812.77</v>
      </c>
      <c r="EL25" s="14">
        <f t="shared" si="87"/>
        <v>38.613063499999996</v>
      </c>
      <c r="EM25" s="14">
        <f t="shared" si="88"/>
        <v>851.3830634999999</v>
      </c>
      <c r="EN25" s="29">
        <f t="shared" si="89"/>
        <v>24.169321</v>
      </c>
      <c r="EO25" s="29">
        <f t="shared" si="90"/>
        <v>40.50873</v>
      </c>
      <c r="EP25" s="29"/>
      <c r="EQ25" s="14">
        <f>C25*1.11619/100</f>
        <v>26565.322</v>
      </c>
      <c r="ER25" s="14">
        <f t="shared" si="91"/>
        <v>1262.0648711000001</v>
      </c>
      <c r="ES25" s="14">
        <f t="shared" si="92"/>
        <v>27827.3868711</v>
      </c>
      <c r="ET25" s="29">
        <f t="shared" si="93"/>
        <v>789.9723106</v>
      </c>
      <c r="EU25" s="29">
        <f t="shared" si="94"/>
        <v>1324.024578</v>
      </c>
      <c r="EV25" s="29"/>
      <c r="EW25" s="14">
        <f>C25*4.55599/100</f>
        <v>108432.562</v>
      </c>
      <c r="EX25" s="14">
        <f t="shared" si="95"/>
        <v>5151.4123331</v>
      </c>
      <c r="EY25" s="14">
        <f t="shared" si="96"/>
        <v>113583.9743331</v>
      </c>
      <c r="EZ25" s="29">
        <f t="shared" si="97"/>
        <v>3224.4563626</v>
      </c>
      <c r="FA25" s="29">
        <f t="shared" si="98"/>
        <v>5404.315338</v>
      </c>
      <c r="FB25" s="29"/>
      <c r="FC25" s="14">
        <f>C25*0.07571/100</f>
        <v>1801.898</v>
      </c>
      <c r="FD25" s="14">
        <f t="shared" si="99"/>
        <v>85.6045399</v>
      </c>
      <c r="FE25" s="14">
        <f t="shared" si="100"/>
        <v>1887.5025398999999</v>
      </c>
      <c r="FF25" s="29">
        <f t="shared" si="101"/>
        <v>53.5829954</v>
      </c>
      <c r="FG25" s="29">
        <f t="shared" si="102"/>
        <v>89.807202</v>
      </c>
      <c r="FH25" s="29"/>
      <c r="FI25" s="14">
        <f>C25*0.91696/100</f>
        <v>21823.647999999997</v>
      </c>
      <c r="FJ25" s="14">
        <f t="shared" si="103"/>
        <v>1036.7975024</v>
      </c>
      <c r="FK25" s="14">
        <f t="shared" si="104"/>
        <v>22860.445502399998</v>
      </c>
      <c r="FL25" s="29">
        <f t="shared" si="105"/>
        <v>648.9692704</v>
      </c>
      <c r="FM25" s="29">
        <f t="shared" si="106"/>
        <v>1087.697952</v>
      </c>
      <c r="FN25" s="29"/>
      <c r="FO25" s="14">
        <f>C25*0.38062/100</f>
        <v>9058.756</v>
      </c>
      <c r="FP25" s="14">
        <f t="shared" si="107"/>
        <v>430.3632278</v>
      </c>
      <c r="FQ25" s="14">
        <f t="shared" si="108"/>
        <v>9489.1192278</v>
      </c>
      <c r="FR25" s="29">
        <f t="shared" si="109"/>
        <v>269.3799988</v>
      </c>
      <c r="FS25" s="29">
        <f t="shared" si="110"/>
        <v>451.491444</v>
      </c>
      <c r="FT25" s="29"/>
    </row>
    <row r="26" spans="1:176" s="31" customFormat="1" ht="12">
      <c r="A26" s="30">
        <v>44470</v>
      </c>
      <c r="C26" s="21"/>
      <c r="D26" s="21">
        <v>65469</v>
      </c>
      <c r="E26" s="15">
        <f t="shared" si="0"/>
        <v>65469</v>
      </c>
      <c r="F26" s="15">
        <v>70774</v>
      </c>
      <c r="G26" s="15">
        <v>118620</v>
      </c>
      <c r="H26" s="29"/>
      <c r="I26" s="14"/>
      <c r="J26" s="14">
        <f t="shared" si="1"/>
        <v>5211.7841361</v>
      </c>
      <c r="K26" s="29">
        <f t="shared" si="2"/>
        <v>5211.7841361</v>
      </c>
      <c r="L26" s="29">
        <f t="shared" si="3"/>
        <v>5634.0987405999995</v>
      </c>
      <c r="M26" s="29">
        <f t="shared" si="4"/>
        <v>9442.970478</v>
      </c>
      <c r="N26" s="29"/>
      <c r="O26" s="14"/>
      <c r="P26" s="14">
        <f t="shared" si="5"/>
        <v>5801.620544699999</v>
      </c>
      <c r="Q26" s="14">
        <f t="shared" si="6"/>
        <v>5801.620544699999</v>
      </c>
      <c r="R26" s="29">
        <f t="shared" si="7"/>
        <v>6271.730016199999</v>
      </c>
      <c r="S26" s="29">
        <f t="shared" si="8"/>
        <v>10511.665506</v>
      </c>
      <c r="T26" s="29"/>
      <c r="U26" s="29"/>
      <c r="V26" s="14">
        <f t="shared" si="9"/>
        <v>2142.3355401</v>
      </c>
      <c r="W26" s="14">
        <f t="shared" si="10"/>
        <v>2142.3355401</v>
      </c>
      <c r="X26" s="29">
        <f t="shared" si="11"/>
        <v>2315.9305246</v>
      </c>
      <c r="Y26" s="29">
        <f t="shared" si="12"/>
        <v>3881.590398</v>
      </c>
      <c r="Z26" s="29"/>
      <c r="AA26" s="14"/>
      <c r="AB26" s="14">
        <f t="shared" si="13"/>
        <v>1600.4748147</v>
      </c>
      <c r="AC26" s="14">
        <f t="shared" si="14"/>
        <v>1600.4748147</v>
      </c>
      <c r="AD26" s="29">
        <f t="shared" si="15"/>
        <v>1730.1624362</v>
      </c>
      <c r="AE26" s="29">
        <f t="shared" si="16"/>
        <v>2899.820106</v>
      </c>
      <c r="AF26" s="14"/>
      <c r="AG26" s="14"/>
      <c r="AH26" s="14">
        <f t="shared" si="17"/>
        <v>158.8343409</v>
      </c>
      <c r="AI26" s="14">
        <f t="shared" si="18"/>
        <v>158.8343409</v>
      </c>
      <c r="AJ26" s="29">
        <f t="shared" si="19"/>
        <v>171.7048014</v>
      </c>
      <c r="AK26" s="29">
        <f t="shared" si="20"/>
        <v>287.783982</v>
      </c>
      <c r="AL26" s="29"/>
      <c r="AM26" s="14"/>
      <c r="AN26" s="14">
        <f t="shared" si="21"/>
        <v>2130.9242934</v>
      </c>
      <c r="AO26" s="14">
        <f t="shared" si="22"/>
        <v>2130.9242934</v>
      </c>
      <c r="AP26" s="29">
        <f t="shared" si="23"/>
        <v>2303.5946163999997</v>
      </c>
      <c r="AQ26" s="29">
        <f t="shared" si="24"/>
        <v>3860.9149319999997</v>
      </c>
      <c r="AR26" s="14"/>
      <c r="AS26" s="14"/>
      <c r="AT26" s="14">
        <f t="shared" si="25"/>
        <v>15569.254905900001</v>
      </c>
      <c r="AU26" s="14">
        <f t="shared" si="26"/>
        <v>15569.254905900001</v>
      </c>
      <c r="AV26" s="29">
        <f t="shared" si="27"/>
        <v>16830.8427914</v>
      </c>
      <c r="AW26" s="29">
        <f t="shared" si="28"/>
        <v>28209.152682</v>
      </c>
      <c r="AX26" s="29"/>
      <c r="AY26" s="14"/>
      <c r="AZ26" s="14">
        <f t="shared" si="29"/>
        <v>0.261876</v>
      </c>
      <c r="BA26" s="14">
        <f t="shared" si="30"/>
        <v>0.261876</v>
      </c>
      <c r="BB26" s="29"/>
      <c r="BC26" s="29"/>
      <c r="BD26" s="29"/>
      <c r="BE26" s="14"/>
      <c r="BF26" s="14">
        <f t="shared" si="31"/>
        <v>89.4568416</v>
      </c>
      <c r="BG26" s="14">
        <f t="shared" si="32"/>
        <v>89.4568416</v>
      </c>
      <c r="BH26" s="29">
        <f t="shared" si="33"/>
        <v>96.7055936</v>
      </c>
      <c r="BI26" s="29">
        <f t="shared" si="34"/>
        <v>162.082368</v>
      </c>
      <c r="BJ26" s="29"/>
      <c r="BK26" s="14"/>
      <c r="BL26" s="14">
        <f t="shared" si="35"/>
        <v>575.3088375</v>
      </c>
      <c r="BM26" s="14">
        <f t="shared" si="36"/>
        <v>575.3088375</v>
      </c>
      <c r="BN26" s="29">
        <f t="shared" si="37"/>
        <v>621.926525</v>
      </c>
      <c r="BO26" s="29">
        <f t="shared" si="38"/>
        <v>1042.37325</v>
      </c>
      <c r="BP26" s="29"/>
      <c r="BQ26" s="14"/>
      <c r="BR26" s="14">
        <f t="shared" si="39"/>
        <v>371.5824033</v>
      </c>
      <c r="BS26" s="14">
        <f t="shared" si="40"/>
        <v>371.5824033</v>
      </c>
      <c r="BT26" s="29">
        <f t="shared" si="41"/>
        <v>401.6919918</v>
      </c>
      <c r="BU26" s="29">
        <f t="shared" si="42"/>
        <v>673.251534</v>
      </c>
      <c r="BV26" s="14"/>
      <c r="BW26" s="14"/>
      <c r="BX26" s="14">
        <f t="shared" si="43"/>
        <v>1430.5893066</v>
      </c>
      <c r="BY26" s="14">
        <f t="shared" si="44"/>
        <v>1430.5893066</v>
      </c>
      <c r="BZ26" s="29">
        <f t="shared" si="45"/>
        <v>1546.5109836</v>
      </c>
      <c r="CA26" s="29">
        <f t="shared" si="46"/>
        <v>2592.013068</v>
      </c>
      <c r="CB26" s="29"/>
      <c r="CC26" s="14"/>
      <c r="CD26" s="14">
        <f t="shared" si="47"/>
        <v>91.1066604</v>
      </c>
      <c r="CE26" s="14">
        <f t="shared" si="48"/>
        <v>91.1066604</v>
      </c>
      <c r="CF26" s="29">
        <f t="shared" si="49"/>
        <v>98.4890984</v>
      </c>
      <c r="CG26" s="29">
        <f t="shared" si="50"/>
        <v>165.071592</v>
      </c>
      <c r="CH26" s="29"/>
      <c r="CI26" s="14"/>
      <c r="CJ26" s="14">
        <f t="shared" si="51"/>
        <v>246.58898849999997</v>
      </c>
      <c r="CK26" s="14">
        <f t="shared" si="52"/>
        <v>246.58898849999997</v>
      </c>
      <c r="CL26" s="29">
        <f t="shared" si="53"/>
        <v>266.570271</v>
      </c>
      <c r="CM26" s="29">
        <f t="shared" si="54"/>
        <v>446.78222999999997</v>
      </c>
      <c r="CN26" s="29"/>
      <c r="CO26" s="14"/>
      <c r="CP26" s="14">
        <f t="shared" si="55"/>
        <v>1038.5151063</v>
      </c>
      <c r="CQ26" s="14">
        <f t="shared" si="56"/>
        <v>1038.5151063</v>
      </c>
      <c r="CR26" s="29">
        <f t="shared" si="57"/>
        <v>1122.6667298</v>
      </c>
      <c r="CS26" s="29">
        <f t="shared" si="58"/>
        <v>1881.633474</v>
      </c>
      <c r="CT26" s="29"/>
      <c r="CU26" s="14"/>
      <c r="CV26" s="14">
        <f t="shared" si="59"/>
        <v>46.993648199999996</v>
      </c>
      <c r="CW26" s="14">
        <f t="shared" si="60"/>
        <v>46.993648199999996</v>
      </c>
      <c r="CX26" s="29">
        <f t="shared" si="61"/>
        <v>50.8015772</v>
      </c>
      <c r="CY26" s="29">
        <f t="shared" si="62"/>
        <v>85.145436</v>
      </c>
      <c r="CZ26" s="29"/>
      <c r="DA26" s="14"/>
      <c r="DB26" s="14">
        <f t="shared" si="63"/>
        <v>664.0586139000001</v>
      </c>
      <c r="DC26" s="14">
        <f t="shared" si="64"/>
        <v>664.0586139000001</v>
      </c>
      <c r="DD26" s="29">
        <f t="shared" si="65"/>
        <v>717.8677594000001</v>
      </c>
      <c r="DE26" s="29">
        <f t="shared" si="66"/>
        <v>1203.174522</v>
      </c>
      <c r="DF26" s="29"/>
      <c r="DG26" s="14"/>
      <c r="DH26" s="29">
        <f t="shared" si="67"/>
        <v>317.7603384</v>
      </c>
      <c r="DI26" s="14">
        <f t="shared" si="68"/>
        <v>317.7603384</v>
      </c>
      <c r="DJ26" s="29">
        <f t="shared" si="69"/>
        <v>343.5086864</v>
      </c>
      <c r="DK26" s="29">
        <f t="shared" si="70"/>
        <v>575.734032</v>
      </c>
      <c r="DL26" s="29"/>
      <c r="DM26" s="14"/>
      <c r="DN26" s="14">
        <f t="shared" si="71"/>
        <v>527.6997807</v>
      </c>
      <c r="DO26" s="14">
        <f t="shared" si="72"/>
        <v>527.6997807</v>
      </c>
      <c r="DP26" s="29">
        <f t="shared" si="73"/>
        <v>570.4596722</v>
      </c>
      <c r="DQ26" s="29">
        <f t="shared" si="74"/>
        <v>956.1127859999999</v>
      </c>
      <c r="DR26" s="29"/>
      <c r="DS26" s="14"/>
      <c r="DT26" s="14">
        <f t="shared" si="75"/>
        <v>1605.0576447000003</v>
      </c>
      <c r="DU26" s="14">
        <f t="shared" si="76"/>
        <v>1605.0576447000003</v>
      </c>
      <c r="DV26" s="29">
        <f t="shared" si="77"/>
        <v>1735.1166162000002</v>
      </c>
      <c r="DW26" s="29">
        <f t="shared" si="78"/>
        <v>2908.1235060000004</v>
      </c>
      <c r="DX26" s="29"/>
      <c r="DY26" s="14"/>
      <c r="DZ26" s="14">
        <f t="shared" si="79"/>
        <v>166.5727767</v>
      </c>
      <c r="EA26" s="14">
        <f t="shared" si="80"/>
        <v>166.5727767</v>
      </c>
      <c r="EB26" s="29">
        <f t="shared" si="81"/>
        <v>180.07028820000002</v>
      </c>
      <c r="EC26" s="29">
        <f t="shared" si="82"/>
        <v>301.804866</v>
      </c>
      <c r="ED26" s="29"/>
      <c r="EE26" s="14"/>
      <c r="EF26" s="14">
        <f t="shared" si="83"/>
        <v>84.1669464</v>
      </c>
      <c r="EG26" s="14">
        <f t="shared" si="84"/>
        <v>84.1669464</v>
      </c>
      <c r="EH26" s="29">
        <f t="shared" si="85"/>
        <v>90.9870544</v>
      </c>
      <c r="EI26" s="29">
        <f t="shared" si="86"/>
        <v>152.497872</v>
      </c>
      <c r="EJ26" s="29"/>
      <c r="EK26" s="14"/>
      <c r="EL26" s="14">
        <f t="shared" si="87"/>
        <v>22.357663499999997</v>
      </c>
      <c r="EM26" s="14">
        <f t="shared" si="88"/>
        <v>22.357663499999997</v>
      </c>
      <c r="EN26" s="29">
        <f t="shared" si="89"/>
        <v>24.169321</v>
      </c>
      <c r="EO26" s="29">
        <f t="shared" si="90"/>
        <v>40.50873</v>
      </c>
      <c r="EP26" s="29"/>
      <c r="EQ26" s="14"/>
      <c r="ER26" s="14">
        <f t="shared" si="91"/>
        <v>730.7584311</v>
      </c>
      <c r="ES26" s="14">
        <f t="shared" si="92"/>
        <v>730.7584311</v>
      </c>
      <c r="ET26" s="29">
        <f t="shared" si="93"/>
        <v>789.9723106</v>
      </c>
      <c r="EU26" s="29">
        <f t="shared" si="94"/>
        <v>1324.024578</v>
      </c>
      <c r="EV26" s="29"/>
      <c r="EW26" s="14"/>
      <c r="EX26" s="14">
        <f t="shared" si="95"/>
        <v>2982.7610931000004</v>
      </c>
      <c r="EY26" s="14">
        <f t="shared" si="96"/>
        <v>2982.7610931000004</v>
      </c>
      <c r="EZ26" s="29">
        <f t="shared" si="97"/>
        <v>3224.4563626</v>
      </c>
      <c r="FA26" s="29">
        <f t="shared" si="98"/>
        <v>5404.315338</v>
      </c>
      <c r="FB26" s="29"/>
      <c r="FC26" s="14"/>
      <c r="FD26" s="14">
        <f t="shared" si="99"/>
        <v>49.566579899999994</v>
      </c>
      <c r="FE26" s="14">
        <f t="shared" si="100"/>
        <v>49.566579899999994</v>
      </c>
      <c r="FF26" s="29">
        <f t="shared" si="101"/>
        <v>53.5829954</v>
      </c>
      <c r="FG26" s="29">
        <f t="shared" si="102"/>
        <v>89.807202</v>
      </c>
      <c r="FH26" s="29"/>
      <c r="FI26" s="14"/>
      <c r="FJ26" s="14">
        <f t="shared" si="103"/>
        <v>600.3245424</v>
      </c>
      <c r="FK26" s="14">
        <f t="shared" si="104"/>
        <v>600.3245424</v>
      </c>
      <c r="FL26" s="29">
        <f t="shared" si="105"/>
        <v>648.9692704</v>
      </c>
      <c r="FM26" s="29">
        <f t="shared" si="106"/>
        <v>1087.697952</v>
      </c>
      <c r="FN26" s="29"/>
      <c r="FO26" s="14"/>
      <c r="FP26" s="14">
        <f t="shared" si="107"/>
        <v>249.1881078</v>
      </c>
      <c r="FQ26" s="14">
        <f t="shared" si="108"/>
        <v>249.1881078</v>
      </c>
      <c r="FR26" s="29">
        <f t="shared" si="109"/>
        <v>269.3799988</v>
      </c>
      <c r="FS26" s="29">
        <f t="shared" si="110"/>
        <v>451.491444</v>
      </c>
      <c r="FT26" s="29"/>
    </row>
    <row r="27" spans="1:176" s="31" customFormat="1" ht="12">
      <c r="A27" s="30">
        <v>44652</v>
      </c>
      <c r="C27" s="21">
        <v>2460000</v>
      </c>
      <c r="D27" s="21">
        <v>65469</v>
      </c>
      <c r="E27" s="15">
        <f t="shared" si="0"/>
        <v>2525469</v>
      </c>
      <c r="F27" s="15">
        <v>70774</v>
      </c>
      <c r="G27" s="15">
        <v>118620</v>
      </c>
      <c r="H27" s="29"/>
      <c r="I27" s="14">
        <f t="shared" si="111"/>
        <v>195832.974</v>
      </c>
      <c r="J27" s="14">
        <f t="shared" si="1"/>
        <v>5211.7841361</v>
      </c>
      <c r="K27" s="29">
        <f t="shared" si="2"/>
        <v>201044.7581361</v>
      </c>
      <c r="L27" s="29">
        <f t="shared" si="3"/>
        <v>5634.0987405999995</v>
      </c>
      <c r="M27" s="29">
        <f t="shared" si="4"/>
        <v>9442.970478</v>
      </c>
      <c r="N27" s="29"/>
      <c r="O27" s="14">
        <f t="shared" si="112"/>
        <v>217996.098</v>
      </c>
      <c r="P27" s="14">
        <f t="shared" si="5"/>
        <v>5801.620544699999</v>
      </c>
      <c r="Q27" s="14">
        <f t="shared" si="6"/>
        <v>223797.7185447</v>
      </c>
      <c r="R27" s="29">
        <f t="shared" si="7"/>
        <v>6271.730016199999</v>
      </c>
      <c r="S27" s="29">
        <f t="shared" si="8"/>
        <v>10511.665506</v>
      </c>
      <c r="T27" s="29"/>
      <c r="U27" s="29">
        <f t="shared" si="113"/>
        <v>80498.33399999999</v>
      </c>
      <c r="V27" s="14">
        <f t="shared" si="9"/>
        <v>2142.3355401</v>
      </c>
      <c r="W27" s="14">
        <f t="shared" si="10"/>
        <v>82640.66954009999</v>
      </c>
      <c r="X27" s="29">
        <f t="shared" si="11"/>
        <v>2315.9305246</v>
      </c>
      <c r="Y27" s="29">
        <f t="shared" si="12"/>
        <v>3881.590398</v>
      </c>
      <c r="Z27" s="29"/>
      <c r="AA27" s="14">
        <f t="shared" si="114"/>
        <v>60137.898</v>
      </c>
      <c r="AB27" s="14">
        <f t="shared" si="13"/>
        <v>1600.4748147</v>
      </c>
      <c r="AC27" s="14">
        <f t="shared" si="14"/>
        <v>61738.3728147</v>
      </c>
      <c r="AD27" s="29">
        <f t="shared" si="15"/>
        <v>1730.1624362</v>
      </c>
      <c r="AE27" s="29">
        <f t="shared" si="16"/>
        <v>2899.820106</v>
      </c>
      <c r="AF27" s="14"/>
      <c r="AG27" s="14">
        <f t="shared" si="115"/>
        <v>5968.206</v>
      </c>
      <c r="AH27" s="14">
        <f t="shared" si="17"/>
        <v>158.8343409</v>
      </c>
      <c r="AI27" s="14">
        <f t="shared" si="18"/>
        <v>6127.0403409</v>
      </c>
      <c r="AJ27" s="29">
        <f t="shared" si="19"/>
        <v>171.7048014</v>
      </c>
      <c r="AK27" s="29">
        <f t="shared" si="20"/>
        <v>287.783982</v>
      </c>
      <c r="AL27" s="29"/>
      <c r="AM27" s="14">
        <f>C27*3.25486/100</f>
        <v>80069.556</v>
      </c>
      <c r="AN27" s="14">
        <f t="shared" si="21"/>
        <v>2130.9242934</v>
      </c>
      <c r="AO27" s="14">
        <f t="shared" si="22"/>
        <v>82200.4802934</v>
      </c>
      <c r="AP27" s="29">
        <f t="shared" si="23"/>
        <v>2303.5946163999997</v>
      </c>
      <c r="AQ27" s="29">
        <f t="shared" si="24"/>
        <v>3860.9149319999997</v>
      </c>
      <c r="AR27" s="14"/>
      <c r="AS27" s="14">
        <f>C27*23.78111/100</f>
        <v>585015.306</v>
      </c>
      <c r="AT27" s="14">
        <f t="shared" si="25"/>
        <v>15569.254905900001</v>
      </c>
      <c r="AU27" s="14">
        <f t="shared" si="26"/>
        <v>600584.5609059</v>
      </c>
      <c r="AV27" s="29">
        <f t="shared" si="27"/>
        <v>16830.8427914</v>
      </c>
      <c r="AW27" s="29">
        <f t="shared" si="28"/>
        <v>28209.152682</v>
      </c>
      <c r="AX27" s="29"/>
      <c r="AY27" s="14">
        <f>C27*0.0004/100</f>
        <v>9.84</v>
      </c>
      <c r="AZ27" s="14">
        <f t="shared" si="29"/>
        <v>0.261876</v>
      </c>
      <c r="BA27" s="14">
        <f t="shared" si="30"/>
        <v>10.101876</v>
      </c>
      <c r="BB27" s="29"/>
      <c r="BC27" s="29"/>
      <c r="BD27" s="29"/>
      <c r="BE27" s="14">
        <f>C27*0.13664/100</f>
        <v>3361.344</v>
      </c>
      <c r="BF27" s="14">
        <f t="shared" si="31"/>
        <v>89.4568416</v>
      </c>
      <c r="BG27" s="14">
        <f t="shared" si="32"/>
        <v>3450.8008416000002</v>
      </c>
      <c r="BH27" s="29">
        <f t="shared" si="33"/>
        <v>96.7055936</v>
      </c>
      <c r="BI27" s="29">
        <f t="shared" si="34"/>
        <v>162.082368</v>
      </c>
      <c r="BJ27" s="29"/>
      <c r="BK27" s="14">
        <f>C27*0.87875/100</f>
        <v>21617.25</v>
      </c>
      <c r="BL27" s="14">
        <f t="shared" si="35"/>
        <v>575.3088375</v>
      </c>
      <c r="BM27" s="14">
        <f t="shared" si="36"/>
        <v>22192.5588375</v>
      </c>
      <c r="BN27" s="29">
        <f t="shared" si="37"/>
        <v>621.926525</v>
      </c>
      <c r="BO27" s="29">
        <f t="shared" si="38"/>
        <v>1042.37325</v>
      </c>
      <c r="BP27" s="29"/>
      <c r="BQ27" s="14">
        <f>C27*0.56757/100</f>
        <v>13962.222</v>
      </c>
      <c r="BR27" s="14">
        <f t="shared" si="39"/>
        <v>371.5824033</v>
      </c>
      <c r="BS27" s="14">
        <f t="shared" si="40"/>
        <v>14333.8044033</v>
      </c>
      <c r="BT27" s="29">
        <f t="shared" si="41"/>
        <v>401.6919918</v>
      </c>
      <c r="BU27" s="29">
        <f t="shared" si="42"/>
        <v>673.251534</v>
      </c>
      <c r="BV27" s="14"/>
      <c r="BW27" s="14">
        <f>C27*2.18514/100</f>
        <v>53754.444</v>
      </c>
      <c r="BX27" s="14">
        <f t="shared" si="43"/>
        <v>1430.5893066</v>
      </c>
      <c r="BY27" s="14">
        <f t="shared" si="44"/>
        <v>55185.0333066</v>
      </c>
      <c r="BZ27" s="29">
        <f t="shared" si="45"/>
        <v>1546.5109836</v>
      </c>
      <c r="CA27" s="29">
        <f t="shared" si="46"/>
        <v>2592.013068</v>
      </c>
      <c r="CB27" s="29"/>
      <c r="CC27" s="14">
        <f>C27*0.13916/100</f>
        <v>3423.3360000000002</v>
      </c>
      <c r="CD27" s="14">
        <f t="shared" si="47"/>
        <v>91.1066604</v>
      </c>
      <c r="CE27" s="14">
        <f t="shared" si="48"/>
        <v>3514.4426604</v>
      </c>
      <c r="CF27" s="29">
        <f t="shared" si="49"/>
        <v>98.4890984</v>
      </c>
      <c r="CG27" s="29">
        <f t="shared" si="50"/>
        <v>165.071592</v>
      </c>
      <c r="CH27" s="29"/>
      <c r="CI27" s="14">
        <f>C27*0.37665/100</f>
        <v>9265.59</v>
      </c>
      <c r="CJ27" s="14">
        <f t="shared" si="51"/>
        <v>246.58898849999997</v>
      </c>
      <c r="CK27" s="14">
        <f t="shared" si="52"/>
        <v>9512.1789885</v>
      </c>
      <c r="CL27" s="29">
        <f t="shared" si="53"/>
        <v>266.570271</v>
      </c>
      <c r="CM27" s="29">
        <f t="shared" si="54"/>
        <v>446.78222999999997</v>
      </c>
      <c r="CN27" s="29"/>
      <c r="CO27" s="14">
        <f>C27*1.58627/100</f>
        <v>39022.242</v>
      </c>
      <c r="CP27" s="14">
        <f t="shared" si="55"/>
        <v>1038.5151063</v>
      </c>
      <c r="CQ27" s="14">
        <f t="shared" si="56"/>
        <v>40060.7571063</v>
      </c>
      <c r="CR27" s="29">
        <f t="shared" si="57"/>
        <v>1122.6667298</v>
      </c>
      <c r="CS27" s="29">
        <f t="shared" si="58"/>
        <v>1881.633474</v>
      </c>
      <c r="CT27" s="29"/>
      <c r="CU27" s="14">
        <f>C27*0.07178/100</f>
        <v>1765.7879999999998</v>
      </c>
      <c r="CV27" s="14">
        <f t="shared" si="59"/>
        <v>46.993648199999996</v>
      </c>
      <c r="CW27" s="14">
        <f t="shared" si="60"/>
        <v>1812.7816481999998</v>
      </c>
      <c r="CX27" s="29">
        <f t="shared" si="61"/>
        <v>50.8015772</v>
      </c>
      <c r="CY27" s="29">
        <f t="shared" si="62"/>
        <v>85.145436</v>
      </c>
      <c r="CZ27" s="29"/>
      <c r="DA27" s="14">
        <f>C27*1.01431/100</f>
        <v>24952.026</v>
      </c>
      <c r="DB27" s="14">
        <f t="shared" si="63"/>
        <v>664.0586139000001</v>
      </c>
      <c r="DC27" s="14">
        <f t="shared" si="64"/>
        <v>25616.084613900002</v>
      </c>
      <c r="DD27" s="29">
        <f t="shared" si="65"/>
        <v>717.8677594000001</v>
      </c>
      <c r="DE27" s="29">
        <f t="shared" si="66"/>
        <v>1203.174522</v>
      </c>
      <c r="DF27" s="29"/>
      <c r="DG27" s="14">
        <f>C27*0.48536/100</f>
        <v>11939.856000000002</v>
      </c>
      <c r="DH27" s="29">
        <f t="shared" si="67"/>
        <v>317.7603384</v>
      </c>
      <c r="DI27" s="14">
        <f t="shared" si="68"/>
        <v>12257.616338400001</v>
      </c>
      <c r="DJ27" s="29">
        <f t="shared" si="69"/>
        <v>343.5086864</v>
      </c>
      <c r="DK27" s="29">
        <f t="shared" si="70"/>
        <v>575.734032</v>
      </c>
      <c r="DL27" s="29"/>
      <c r="DM27" s="14">
        <f>C27*0.80603/100</f>
        <v>19828.338</v>
      </c>
      <c r="DN27" s="14">
        <f t="shared" si="71"/>
        <v>527.6997807</v>
      </c>
      <c r="DO27" s="14">
        <f t="shared" si="72"/>
        <v>20356.0377807</v>
      </c>
      <c r="DP27" s="29">
        <f t="shared" si="73"/>
        <v>570.4596722</v>
      </c>
      <c r="DQ27" s="29">
        <f t="shared" si="74"/>
        <v>956.1127859999999</v>
      </c>
      <c r="DR27" s="29"/>
      <c r="DS27" s="14">
        <f>C27*2.45163/100</f>
        <v>60310.098000000005</v>
      </c>
      <c r="DT27" s="14">
        <f t="shared" si="75"/>
        <v>1605.0576447000003</v>
      </c>
      <c r="DU27" s="14">
        <f t="shared" si="76"/>
        <v>61915.155644700004</v>
      </c>
      <c r="DV27" s="29">
        <f t="shared" si="77"/>
        <v>1735.1166162000002</v>
      </c>
      <c r="DW27" s="29">
        <f t="shared" si="78"/>
        <v>2908.1235060000004</v>
      </c>
      <c r="DX27" s="29"/>
      <c r="DY27" s="14">
        <f>C27*0.25443/100</f>
        <v>6258.977999999999</v>
      </c>
      <c r="DZ27" s="14">
        <f t="shared" si="79"/>
        <v>166.5727767</v>
      </c>
      <c r="EA27" s="14">
        <f t="shared" si="80"/>
        <v>6425.550776699999</v>
      </c>
      <c r="EB27" s="29">
        <f t="shared" si="81"/>
        <v>180.07028820000002</v>
      </c>
      <c r="EC27" s="29">
        <f t="shared" si="82"/>
        <v>301.804866</v>
      </c>
      <c r="ED27" s="29"/>
      <c r="EE27" s="14">
        <f>C27*0.12856/100</f>
        <v>3162.5760000000005</v>
      </c>
      <c r="EF27" s="14">
        <f t="shared" si="83"/>
        <v>84.1669464</v>
      </c>
      <c r="EG27" s="14">
        <f t="shared" si="84"/>
        <v>3246.7429464000006</v>
      </c>
      <c r="EH27" s="29">
        <f t="shared" si="85"/>
        <v>90.9870544</v>
      </c>
      <c r="EI27" s="29">
        <f t="shared" si="86"/>
        <v>152.497872</v>
      </c>
      <c r="EJ27" s="29"/>
      <c r="EK27" s="14">
        <f>C27*0.03415/100</f>
        <v>840.09</v>
      </c>
      <c r="EL27" s="14">
        <f t="shared" si="87"/>
        <v>22.357663499999997</v>
      </c>
      <c r="EM27" s="14">
        <f t="shared" si="88"/>
        <v>862.4476635</v>
      </c>
      <c r="EN27" s="29">
        <f t="shared" si="89"/>
        <v>24.169321</v>
      </c>
      <c r="EO27" s="29">
        <f t="shared" si="90"/>
        <v>40.50873</v>
      </c>
      <c r="EP27" s="29"/>
      <c r="EQ27" s="14">
        <f>C27*1.11619/100</f>
        <v>27458.273999999998</v>
      </c>
      <c r="ER27" s="14">
        <f t="shared" si="91"/>
        <v>730.7584311</v>
      </c>
      <c r="ES27" s="14">
        <f t="shared" si="92"/>
        <v>28189.032431099997</v>
      </c>
      <c r="ET27" s="29">
        <f t="shared" si="93"/>
        <v>789.9723106</v>
      </c>
      <c r="EU27" s="29">
        <f t="shared" si="94"/>
        <v>1324.024578</v>
      </c>
      <c r="EV27" s="29"/>
      <c r="EW27" s="14">
        <f>C27*4.55599/100</f>
        <v>112077.354</v>
      </c>
      <c r="EX27" s="14">
        <f t="shared" si="95"/>
        <v>2982.7610931000004</v>
      </c>
      <c r="EY27" s="14">
        <f t="shared" si="96"/>
        <v>115060.1150931</v>
      </c>
      <c r="EZ27" s="29">
        <f t="shared" si="97"/>
        <v>3224.4563626</v>
      </c>
      <c r="FA27" s="29">
        <f t="shared" si="98"/>
        <v>5404.315338</v>
      </c>
      <c r="FB27" s="29"/>
      <c r="FC27" s="14">
        <f>C27*0.07571/100</f>
        <v>1862.4660000000001</v>
      </c>
      <c r="FD27" s="14">
        <f t="shared" si="99"/>
        <v>49.566579899999994</v>
      </c>
      <c r="FE27" s="14">
        <f t="shared" si="100"/>
        <v>1912.0325799000002</v>
      </c>
      <c r="FF27" s="29">
        <f t="shared" si="101"/>
        <v>53.5829954</v>
      </c>
      <c r="FG27" s="29">
        <f t="shared" si="102"/>
        <v>89.807202</v>
      </c>
      <c r="FH27" s="29"/>
      <c r="FI27" s="14">
        <f>C27*0.91696/100</f>
        <v>22557.216</v>
      </c>
      <c r="FJ27" s="14">
        <f t="shared" si="103"/>
        <v>600.3245424</v>
      </c>
      <c r="FK27" s="14">
        <f t="shared" si="104"/>
        <v>23157.540542400002</v>
      </c>
      <c r="FL27" s="29">
        <f t="shared" si="105"/>
        <v>648.9692704</v>
      </c>
      <c r="FM27" s="29">
        <f t="shared" si="106"/>
        <v>1087.697952</v>
      </c>
      <c r="FN27" s="29"/>
      <c r="FO27" s="14">
        <f>C27*0.38062/100</f>
        <v>9363.252</v>
      </c>
      <c r="FP27" s="14">
        <f t="shared" si="107"/>
        <v>249.1881078</v>
      </c>
      <c r="FQ27" s="14">
        <f t="shared" si="108"/>
        <v>9612.440107800001</v>
      </c>
      <c r="FR27" s="29">
        <f t="shared" si="109"/>
        <v>269.3799988</v>
      </c>
      <c r="FS27" s="29">
        <f t="shared" si="110"/>
        <v>451.491444</v>
      </c>
      <c r="FT27" s="29"/>
    </row>
    <row r="28" spans="1:176" s="31" customFormat="1" ht="12">
      <c r="A28" s="30">
        <v>44835</v>
      </c>
      <c r="C28" s="21"/>
      <c r="D28" s="21">
        <v>34719</v>
      </c>
      <c r="E28" s="15">
        <f t="shared" si="0"/>
        <v>34719</v>
      </c>
      <c r="F28" s="15">
        <v>70774</v>
      </c>
      <c r="G28" s="15">
        <v>118620</v>
      </c>
      <c r="H28" s="29"/>
      <c r="I28" s="14"/>
      <c r="J28" s="14">
        <f t="shared" si="1"/>
        <v>2763.8719610999997</v>
      </c>
      <c r="K28" s="29">
        <f t="shared" si="2"/>
        <v>2763.8719610999997</v>
      </c>
      <c r="L28" s="29">
        <f t="shared" si="3"/>
        <v>5634.0987405999995</v>
      </c>
      <c r="M28" s="29">
        <f t="shared" si="4"/>
        <v>9442.970478</v>
      </c>
      <c r="N28" s="29"/>
      <c r="O28" s="14"/>
      <c r="P28" s="14">
        <f t="shared" si="5"/>
        <v>3076.6693197</v>
      </c>
      <c r="Q28" s="14">
        <f t="shared" si="6"/>
        <v>3076.6693197</v>
      </c>
      <c r="R28" s="29">
        <f t="shared" si="7"/>
        <v>6271.730016199999</v>
      </c>
      <c r="S28" s="29">
        <f t="shared" si="8"/>
        <v>10511.665506</v>
      </c>
      <c r="T28" s="29"/>
      <c r="U28" s="29"/>
      <c r="V28" s="14">
        <f t="shared" si="9"/>
        <v>1136.1063651</v>
      </c>
      <c r="W28" s="14">
        <f t="shared" si="10"/>
        <v>1136.1063651</v>
      </c>
      <c r="X28" s="29">
        <f t="shared" si="11"/>
        <v>2315.9305246</v>
      </c>
      <c r="Y28" s="29">
        <f t="shared" si="12"/>
        <v>3881.590398</v>
      </c>
      <c r="Z28" s="29"/>
      <c r="AA28" s="14"/>
      <c r="AB28" s="14">
        <f t="shared" si="13"/>
        <v>848.7510897</v>
      </c>
      <c r="AC28" s="14">
        <f t="shared" si="14"/>
        <v>848.7510897</v>
      </c>
      <c r="AD28" s="29">
        <f t="shared" si="15"/>
        <v>1730.1624362</v>
      </c>
      <c r="AE28" s="29">
        <f t="shared" si="16"/>
        <v>2899.820106</v>
      </c>
      <c r="AF28" s="14"/>
      <c r="AG28" s="14"/>
      <c r="AH28" s="14">
        <f t="shared" si="17"/>
        <v>84.2317659</v>
      </c>
      <c r="AI28" s="14">
        <f t="shared" si="18"/>
        <v>84.2317659</v>
      </c>
      <c r="AJ28" s="29">
        <f t="shared" si="19"/>
        <v>171.7048014</v>
      </c>
      <c r="AK28" s="29">
        <f t="shared" si="20"/>
        <v>287.783982</v>
      </c>
      <c r="AL28" s="29"/>
      <c r="AM28" s="14"/>
      <c r="AN28" s="14">
        <f t="shared" si="21"/>
        <v>1130.0548434</v>
      </c>
      <c r="AO28" s="14">
        <f t="shared" si="22"/>
        <v>1130.0548434</v>
      </c>
      <c r="AP28" s="29">
        <f t="shared" si="23"/>
        <v>2303.5946163999997</v>
      </c>
      <c r="AQ28" s="29">
        <f t="shared" si="24"/>
        <v>3860.9149319999997</v>
      </c>
      <c r="AR28" s="14"/>
      <c r="AS28" s="14"/>
      <c r="AT28" s="14">
        <f t="shared" si="25"/>
        <v>8256.563580900001</v>
      </c>
      <c r="AU28" s="14">
        <f t="shared" si="26"/>
        <v>8256.563580900001</v>
      </c>
      <c r="AV28" s="29">
        <f t="shared" si="27"/>
        <v>16830.8427914</v>
      </c>
      <c r="AW28" s="29">
        <f t="shared" si="28"/>
        <v>28209.152682</v>
      </c>
      <c r="AX28" s="29"/>
      <c r="AY28" s="14"/>
      <c r="AZ28" s="14">
        <f t="shared" si="29"/>
        <v>0.138876</v>
      </c>
      <c r="BA28" s="14">
        <f t="shared" si="30"/>
        <v>0.138876</v>
      </c>
      <c r="BB28" s="29"/>
      <c r="BC28" s="29"/>
      <c r="BD28" s="29"/>
      <c r="BE28" s="14"/>
      <c r="BF28" s="14">
        <f t="shared" si="31"/>
        <v>47.4400416</v>
      </c>
      <c r="BG28" s="14">
        <f t="shared" si="32"/>
        <v>47.4400416</v>
      </c>
      <c r="BH28" s="29">
        <f t="shared" si="33"/>
        <v>96.7055936</v>
      </c>
      <c r="BI28" s="29">
        <f t="shared" si="34"/>
        <v>162.082368</v>
      </c>
      <c r="BJ28" s="29"/>
      <c r="BK28" s="14"/>
      <c r="BL28" s="14">
        <f t="shared" si="35"/>
        <v>305.0932125</v>
      </c>
      <c r="BM28" s="14">
        <f t="shared" si="36"/>
        <v>305.0932125</v>
      </c>
      <c r="BN28" s="29">
        <f t="shared" si="37"/>
        <v>621.926525</v>
      </c>
      <c r="BO28" s="29">
        <f t="shared" si="38"/>
        <v>1042.37325</v>
      </c>
      <c r="BP28" s="29"/>
      <c r="BQ28" s="14"/>
      <c r="BR28" s="14">
        <f t="shared" si="39"/>
        <v>197.0546283</v>
      </c>
      <c r="BS28" s="14">
        <f t="shared" si="40"/>
        <v>197.0546283</v>
      </c>
      <c r="BT28" s="29">
        <f t="shared" si="41"/>
        <v>401.6919918</v>
      </c>
      <c r="BU28" s="29">
        <f t="shared" si="42"/>
        <v>673.251534</v>
      </c>
      <c r="BV28" s="14"/>
      <c r="BW28" s="14"/>
      <c r="BX28" s="14">
        <f t="shared" si="43"/>
        <v>758.6587566000001</v>
      </c>
      <c r="BY28" s="14">
        <f t="shared" si="44"/>
        <v>758.6587566000001</v>
      </c>
      <c r="BZ28" s="29">
        <f t="shared" si="45"/>
        <v>1546.5109836</v>
      </c>
      <c r="CA28" s="29">
        <f t="shared" si="46"/>
        <v>2592.013068</v>
      </c>
      <c r="CB28" s="29"/>
      <c r="CC28" s="14"/>
      <c r="CD28" s="14">
        <f t="shared" si="47"/>
        <v>48.3149604</v>
      </c>
      <c r="CE28" s="14">
        <f t="shared" si="48"/>
        <v>48.3149604</v>
      </c>
      <c r="CF28" s="29">
        <f t="shared" si="49"/>
        <v>98.4890984</v>
      </c>
      <c r="CG28" s="29">
        <f t="shared" si="50"/>
        <v>165.071592</v>
      </c>
      <c r="CH28" s="29"/>
      <c r="CI28" s="14"/>
      <c r="CJ28" s="14">
        <f t="shared" si="51"/>
        <v>130.7691135</v>
      </c>
      <c r="CK28" s="14">
        <f t="shared" si="52"/>
        <v>130.7691135</v>
      </c>
      <c r="CL28" s="29">
        <f t="shared" si="53"/>
        <v>266.570271</v>
      </c>
      <c r="CM28" s="29">
        <f t="shared" si="54"/>
        <v>446.78222999999997</v>
      </c>
      <c r="CN28" s="29"/>
      <c r="CO28" s="14"/>
      <c r="CP28" s="14">
        <f t="shared" si="55"/>
        <v>550.7370813</v>
      </c>
      <c r="CQ28" s="14">
        <f t="shared" si="56"/>
        <v>550.7370813</v>
      </c>
      <c r="CR28" s="29">
        <f t="shared" si="57"/>
        <v>1122.6667298</v>
      </c>
      <c r="CS28" s="29">
        <f t="shared" si="58"/>
        <v>1881.633474</v>
      </c>
      <c r="CT28" s="29"/>
      <c r="CU28" s="14"/>
      <c r="CV28" s="14">
        <f t="shared" si="59"/>
        <v>24.921298199999995</v>
      </c>
      <c r="CW28" s="14">
        <f t="shared" si="60"/>
        <v>24.921298199999995</v>
      </c>
      <c r="CX28" s="29">
        <f t="shared" si="61"/>
        <v>50.8015772</v>
      </c>
      <c r="CY28" s="29">
        <f t="shared" si="62"/>
        <v>85.145436</v>
      </c>
      <c r="CZ28" s="29"/>
      <c r="DA28" s="14"/>
      <c r="DB28" s="14">
        <f t="shared" si="63"/>
        <v>352.15828890000006</v>
      </c>
      <c r="DC28" s="14">
        <f t="shared" si="64"/>
        <v>352.15828890000006</v>
      </c>
      <c r="DD28" s="29">
        <f t="shared" si="65"/>
        <v>717.8677594000001</v>
      </c>
      <c r="DE28" s="29">
        <f t="shared" si="66"/>
        <v>1203.174522</v>
      </c>
      <c r="DF28" s="29"/>
      <c r="DG28" s="14"/>
      <c r="DH28" s="29">
        <f t="shared" si="67"/>
        <v>168.5121384</v>
      </c>
      <c r="DI28" s="14">
        <f t="shared" si="68"/>
        <v>168.5121384</v>
      </c>
      <c r="DJ28" s="29">
        <f t="shared" si="69"/>
        <v>343.5086864</v>
      </c>
      <c r="DK28" s="29">
        <f t="shared" si="70"/>
        <v>575.734032</v>
      </c>
      <c r="DL28" s="29"/>
      <c r="DM28" s="14"/>
      <c r="DN28" s="14">
        <f t="shared" si="71"/>
        <v>279.8455557</v>
      </c>
      <c r="DO28" s="14">
        <f t="shared" si="72"/>
        <v>279.8455557</v>
      </c>
      <c r="DP28" s="29">
        <f t="shared" si="73"/>
        <v>570.4596722</v>
      </c>
      <c r="DQ28" s="29">
        <f t="shared" si="74"/>
        <v>956.1127859999999</v>
      </c>
      <c r="DR28" s="29"/>
      <c r="DS28" s="14"/>
      <c r="DT28" s="14">
        <f t="shared" si="75"/>
        <v>851.1814197000001</v>
      </c>
      <c r="DU28" s="14">
        <f t="shared" si="76"/>
        <v>851.1814197000001</v>
      </c>
      <c r="DV28" s="29">
        <f t="shared" si="77"/>
        <v>1735.1166162000002</v>
      </c>
      <c r="DW28" s="29">
        <f t="shared" si="78"/>
        <v>2908.1235060000004</v>
      </c>
      <c r="DX28" s="29"/>
      <c r="DY28" s="14"/>
      <c r="DZ28" s="14">
        <f t="shared" si="79"/>
        <v>88.3355517</v>
      </c>
      <c r="EA28" s="14">
        <f t="shared" si="80"/>
        <v>88.3355517</v>
      </c>
      <c r="EB28" s="29">
        <f t="shared" si="81"/>
        <v>180.07028820000002</v>
      </c>
      <c r="EC28" s="29">
        <f t="shared" si="82"/>
        <v>301.804866</v>
      </c>
      <c r="ED28" s="29"/>
      <c r="EE28" s="14"/>
      <c r="EF28" s="14">
        <f t="shared" si="83"/>
        <v>44.634746400000004</v>
      </c>
      <c r="EG28" s="14">
        <f t="shared" si="84"/>
        <v>44.634746400000004</v>
      </c>
      <c r="EH28" s="29">
        <f t="shared" si="85"/>
        <v>90.9870544</v>
      </c>
      <c r="EI28" s="29">
        <f t="shared" si="86"/>
        <v>152.497872</v>
      </c>
      <c r="EJ28" s="29"/>
      <c r="EK28" s="14"/>
      <c r="EL28" s="14">
        <f t="shared" si="87"/>
        <v>11.8565385</v>
      </c>
      <c r="EM28" s="14">
        <f t="shared" si="88"/>
        <v>11.8565385</v>
      </c>
      <c r="EN28" s="29">
        <f t="shared" si="89"/>
        <v>24.169321</v>
      </c>
      <c r="EO28" s="29">
        <f t="shared" si="90"/>
        <v>40.50873</v>
      </c>
      <c r="EP28" s="29"/>
      <c r="EQ28" s="14"/>
      <c r="ER28" s="14">
        <f t="shared" si="91"/>
        <v>387.53000610000004</v>
      </c>
      <c r="ES28" s="14">
        <f t="shared" si="92"/>
        <v>387.53000610000004</v>
      </c>
      <c r="ET28" s="29">
        <f t="shared" si="93"/>
        <v>789.9723106</v>
      </c>
      <c r="EU28" s="29">
        <f t="shared" si="94"/>
        <v>1324.024578</v>
      </c>
      <c r="EV28" s="29"/>
      <c r="EW28" s="14"/>
      <c r="EX28" s="14">
        <f t="shared" si="95"/>
        <v>1581.7941681000002</v>
      </c>
      <c r="EY28" s="14">
        <f t="shared" si="96"/>
        <v>1581.7941681000002</v>
      </c>
      <c r="EZ28" s="29">
        <f t="shared" si="97"/>
        <v>3224.4563626</v>
      </c>
      <c r="FA28" s="29">
        <f t="shared" si="98"/>
        <v>5404.315338</v>
      </c>
      <c r="FB28" s="29"/>
      <c r="FC28" s="14"/>
      <c r="FD28" s="14">
        <f t="shared" si="99"/>
        <v>26.2857549</v>
      </c>
      <c r="FE28" s="14">
        <f t="shared" si="100"/>
        <v>26.2857549</v>
      </c>
      <c r="FF28" s="29">
        <f t="shared" si="101"/>
        <v>53.5829954</v>
      </c>
      <c r="FG28" s="29">
        <f t="shared" si="102"/>
        <v>89.807202</v>
      </c>
      <c r="FH28" s="29"/>
      <c r="FI28" s="14"/>
      <c r="FJ28" s="14">
        <f t="shared" si="103"/>
        <v>318.3593424</v>
      </c>
      <c r="FK28" s="14">
        <f t="shared" si="104"/>
        <v>318.3593424</v>
      </c>
      <c r="FL28" s="29">
        <f t="shared" si="105"/>
        <v>648.9692704</v>
      </c>
      <c r="FM28" s="29">
        <f t="shared" si="106"/>
        <v>1087.697952</v>
      </c>
      <c r="FN28" s="29"/>
      <c r="FO28" s="14"/>
      <c r="FP28" s="14">
        <f t="shared" si="107"/>
        <v>132.1474578</v>
      </c>
      <c r="FQ28" s="14">
        <f t="shared" si="108"/>
        <v>132.1474578</v>
      </c>
      <c r="FR28" s="29">
        <f t="shared" si="109"/>
        <v>269.3799988</v>
      </c>
      <c r="FS28" s="29">
        <f t="shared" si="110"/>
        <v>451.491444</v>
      </c>
      <c r="FT28" s="29"/>
    </row>
    <row r="29" spans="1:176" s="31" customFormat="1" ht="12">
      <c r="A29" s="30">
        <v>45017</v>
      </c>
      <c r="C29" s="21">
        <v>2525000</v>
      </c>
      <c r="D29" s="21">
        <v>34719</v>
      </c>
      <c r="E29" s="15">
        <f t="shared" si="0"/>
        <v>2559719</v>
      </c>
      <c r="F29" s="15">
        <v>70782</v>
      </c>
      <c r="G29" s="15">
        <v>118629</v>
      </c>
      <c r="H29" s="29"/>
      <c r="I29" s="14">
        <f t="shared" si="111"/>
        <v>201007.4225</v>
      </c>
      <c r="J29" s="14">
        <f t="shared" si="1"/>
        <v>2763.8719610999997</v>
      </c>
      <c r="K29" s="29">
        <f t="shared" si="2"/>
        <v>203771.29446109998</v>
      </c>
      <c r="L29" s="29">
        <f t="shared" si="3"/>
        <v>5634.7355958</v>
      </c>
      <c r="M29" s="29">
        <f t="shared" si="4"/>
        <v>9443.686940099999</v>
      </c>
      <c r="N29" s="29"/>
      <c r="O29" s="14">
        <f t="shared" si="112"/>
        <v>223756.1575</v>
      </c>
      <c r="P29" s="14">
        <f t="shared" si="5"/>
        <v>3076.6693197</v>
      </c>
      <c r="Q29" s="14">
        <f t="shared" si="6"/>
        <v>226832.8268197</v>
      </c>
      <c r="R29" s="29">
        <f t="shared" si="7"/>
        <v>6272.438946599999</v>
      </c>
      <c r="S29" s="29">
        <f t="shared" si="8"/>
        <v>10512.463052699999</v>
      </c>
      <c r="T29" s="29"/>
      <c r="U29" s="29">
        <f t="shared" si="113"/>
        <v>82625.3225</v>
      </c>
      <c r="V29" s="14">
        <f t="shared" si="9"/>
        <v>1136.1063651</v>
      </c>
      <c r="W29" s="14">
        <f t="shared" si="10"/>
        <v>83761.4288651</v>
      </c>
      <c r="X29" s="29">
        <f t="shared" si="11"/>
        <v>2316.1923078</v>
      </c>
      <c r="Y29" s="29">
        <f t="shared" si="12"/>
        <v>3881.8849041</v>
      </c>
      <c r="Z29" s="29"/>
      <c r="AA29" s="14">
        <f t="shared" si="114"/>
        <v>61726.9075</v>
      </c>
      <c r="AB29" s="14">
        <f t="shared" si="13"/>
        <v>848.7510897</v>
      </c>
      <c r="AC29" s="14">
        <f t="shared" si="14"/>
        <v>62575.658589700004</v>
      </c>
      <c r="AD29" s="29">
        <f t="shared" si="15"/>
        <v>1730.3580066</v>
      </c>
      <c r="AE29" s="29">
        <f t="shared" si="16"/>
        <v>2900.0401227</v>
      </c>
      <c r="AF29" s="14"/>
      <c r="AG29" s="14">
        <f t="shared" si="115"/>
        <v>6125.9025</v>
      </c>
      <c r="AH29" s="14">
        <f t="shared" si="17"/>
        <v>84.2317659</v>
      </c>
      <c r="AI29" s="14">
        <f t="shared" si="18"/>
        <v>6210.1342659</v>
      </c>
      <c r="AJ29" s="29">
        <f t="shared" si="19"/>
        <v>171.72421020000002</v>
      </c>
      <c r="AK29" s="29">
        <f t="shared" si="20"/>
        <v>287.8058169</v>
      </c>
      <c r="AL29" s="29"/>
      <c r="AM29" s="14">
        <f>C29*3.25486/100</f>
        <v>82185.215</v>
      </c>
      <c r="AN29" s="14">
        <f t="shared" si="21"/>
        <v>1130.0548434</v>
      </c>
      <c r="AO29" s="14">
        <f t="shared" si="22"/>
        <v>83315.26984339999</v>
      </c>
      <c r="AP29" s="29">
        <f t="shared" si="23"/>
        <v>2303.8550051999996</v>
      </c>
      <c r="AQ29" s="29">
        <f t="shared" si="24"/>
        <v>3861.2078693999997</v>
      </c>
      <c r="AR29" s="14"/>
      <c r="AS29" s="14">
        <f>C29*23.78111/100</f>
        <v>600473.0275000001</v>
      </c>
      <c r="AT29" s="14">
        <f t="shared" si="25"/>
        <v>8256.563580900001</v>
      </c>
      <c r="AU29" s="14">
        <f t="shared" si="26"/>
        <v>608729.5910809</v>
      </c>
      <c r="AV29" s="29">
        <f t="shared" si="27"/>
        <v>16832.7452802</v>
      </c>
      <c r="AW29" s="29">
        <f t="shared" si="28"/>
        <v>28211.2929819</v>
      </c>
      <c r="AX29" s="29"/>
      <c r="AY29" s="14">
        <f>C29*0.0004/100</f>
        <v>10.1</v>
      </c>
      <c r="AZ29" s="14">
        <f t="shared" si="29"/>
        <v>0.138876</v>
      </c>
      <c r="BA29" s="14">
        <f t="shared" si="30"/>
        <v>10.238876</v>
      </c>
      <c r="BB29" s="29">
        <v>7</v>
      </c>
      <c r="BC29" s="29">
        <v>12</v>
      </c>
      <c r="BD29" s="29"/>
      <c r="BE29" s="14">
        <f>C29*0.13664/100</f>
        <v>3450.16</v>
      </c>
      <c r="BF29" s="14">
        <f t="shared" si="31"/>
        <v>47.4400416</v>
      </c>
      <c r="BG29" s="14">
        <f t="shared" si="32"/>
        <v>3497.6000415999997</v>
      </c>
      <c r="BH29" s="29">
        <f t="shared" si="33"/>
        <v>96.7165248</v>
      </c>
      <c r="BI29" s="29">
        <f t="shared" si="34"/>
        <v>162.0946656</v>
      </c>
      <c r="BJ29" s="29"/>
      <c r="BK29" s="14">
        <f>C29*0.87875/100</f>
        <v>22188.4375</v>
      </c>
      <c r="BL29" s="14">
        <f t="shared" si="35"/>
        <v>305.0932125</v>
      </c>
      <c r="BM29" s="14">
        <f t="shared" si="36"/>
        <v>22493.5307125</v>
      </c>
      <c r="BN29" s="29">
        <f t="shared" si="37"/>
        <v>621.9968250000001</v>
      </c>
      <c r="BO29" s="29">
        <f t="shared" si="38"/>
        <v>1042.4523375</v>
      </c>
      <c r="BP29" s="29"/>
      <c r="BQ29" s="14">
        <f>C29*0.56757/100</f>
        <v>14331.1425</v>
      </c>
      <c r="BR29" s="14">
        <f t="shared" si="39"/>
        <v>197.0546283</v>
      </c>
      <c r="BS29" s="14">
        <f t="shared" si="40"/>
        <v>14528.1971283</v>
      </c>
      <c r="BT29" s="29">
        <f t="shared" si="41"/>
        <v>401.73739739999996</v>
      </c>
      <c r="BU29" s="29">
        <f t="shared" si="42"/>
        <v>673.3026153</v>
      </c>
      <c r="BV29" s="14"/>
      <c r="BW29" s="14">
        <f>C29*2.18514/100</f>
        <v>55174.785</v>
      </c>
      <c r="BX29" s="14">
        <f t="shared" si="43"/>
        <v>758.6587566000001</v>
      </c>
      <c r="BY29" s="14">
        <f t="shared" si="44"/>
        <v>55933.443756600005</v>
      </c>
      <c r="BZ29" s="29">
        <f t="shared" si="45"/>
        <v>1546.6857948</v>
      </c>
      <c r="CA29" s="29">
        <f t="shared" si="46"/>
        <v>2592.2097306</v>
      </c>
      <c r="CB29" s="29"/>
      <c r="CC29" s="14">
        <f>C29*0.13916/100</f>
        <v>3513.79</v>
      </c>
      <c r="CD29" s="14">
        <f t="shared" si="47"/>
        <v>48.3149604</v>
      </c>
      <c r="CE29" s="14">
        <f t="shared" si="48"/>
        <v>3562.1049604</v>
      </c>
      <c r="CF29" s="29">
        <f t="shared" si="49"/>
        <v>98.5002312</v>
      </c>
      <c r="CG29" s="29">
        <f t="shared" si="50"/>
        <v>165.0841164</v>
      </c>
      <c r="CH29" s="29"/>
      <c r="CI29" s="14">
        <f>C29*0.37665/100</f>
        <v>9510.4125</v>
      </c>
      <c r="CJ29" s="14">
        <f t="shared" si="51"/>
        <v>130.7691135</v>
      </c>
      <c r="CK29" s="14">
        <f t="shared" si="52"/>
        <v>9641.1816135</v>
      </c>
      <c r="CL29" s="29">
        <f t="shared" si="53"/>
        <v>266.600403</v>
      </c>
      <c r="CM29" s="29">
        <f t="shared" si="54"/>
        <v>446.8161285</v>
      </c>
      <c r="CN29" s="29"/>
      <c r="CO29" s="14">
        <f>C29*1.58627/100</f>
        <v>40053.3175</v>
      </c>
      <c r="CP29" s="14">
        <f t="shared" si="55"/>
        <v>550.7370813</v>
      </c>
      <c r="CQ29" s="14">
        <f t="shared" si="56"/>
        <v>40604.0545813</v>
      </c>
      <c r="CR29" s="29">
        <f t="shared" si="57"/>
        <v>1122.7936314</v>
      </c>
      <c r="CS29" s="29">
        <f t="shared" si="58"/>
        <v>1881.7762383000002</v>
      </c>
      <c r="CT29" s="29"/>
      <c r="CU29" s="14">
        <f>C29*0.07178/100</f>
        <v>1812.445</v>
      </c>
      <c r="CV29" s="14">
        <f t="shared" si="59"/>
        <v>24.921298199999995</v>
      </c>
      <c r="CW29" s="14">
        <f t="shared" si="60"/>
        <v>1837.3662981999998</v>
      </c>
      <c r="CX29" s="29">
        <f t="shared" si="61"/>
        <v>50.8073196</v>
      </c>
      <c r="CY29" s="29">
        <f t="shared" si="62"/>
        <v>85.1518962</v>
      </c>
      <c r="CZ29" s="29"/>
      <c r="DA29" s="14">
        <f>C29*1.01431/100</f>
        <v>25611.3275</v>
      </c>
      <c r="DB29" s="14">
        <f t="shared" si="63"/>
        <v>352.15828890000006</v>
      </c>
      <c r="DC29" s="14">
        <f t="shared" si="64"/>
        <v>25963.485788899998</v>
      </c>
      <c r="DD29" s="29">
        <f t="shared" si="65"/>
        <v>717.9489042</v>
      </c>
      <c r="DE29" s="29">
        <f t="shared" si="66"/>
        <v>1203.2658099</v>
      </c>
      <c r="DF29" s="29"/>
      <c r="DG29" s="14">
        <f>C29*0.48536/100</f>
        <v>12255.34</v>
      </c>
      <c r="DH29" s="29">
        <f t="shared" si="67"/>
        <v>168.5121384</v>
      </c>
      <c r="DI29" s="14">
        <f t="shared" si="68"/>
        <v>12423.8521384</v>
      </c>
      <c r="DJ29" s="29">
        <f t="shared" si="69"/>
        <v>343.54751519999996</v>
      </c>
      <c r="DK29" s="29">
        <f t="shared" si="70"/>
        <v>575.7777143999999</v>
      </c>
      <c r="DL29" s="29"/>
      <c r="DM29" s="14">
        <f>C29*0.80603/100</f>
        <v>20352.2575</v>
      </c>
      <c r="DN29" s="14">
        <f t="shared" si="71"/>
        <v>279.8455557</v>
      </c>
      <c r="DO29" s="14">
        <f t="shared" si="72"/>
        <v>20632.1030557</v>
      </c>
      <c r="DP29" s="29">
        <f t="shared" si="73"/>
        <v>570.5241546</v>
      </c>
      <c r="DQ29" s="29">
        <f t="shared" si="74"/>
        <v>956.1853286999999</v>
      </c>
      <c r="DR29" s="29"/>
      <c r="DS29" s="14">
        <f>C29*2.45163/100</f>
        <v>61903.65750000001</v>
      </c>
      <c r="DT29" s="14">
        <f t="shared" si="75"/>
        <v>851.1814197000001</v>
      </c>
      <c r="DU29" s="14">
        <f t="shared" si="76"/>
        <v>62754.83891970001</v>
      </c>
      <c r="DV29" s="29">
        <f t="shared" si="77"/>
        <v>1735.3127466</v>
      </c>
      <c r="DW29" s="29">
        <f t="shared" si="78"/>
        <v>2908.3441527</v>
      </c>
      <c r="DX29" s="29"/>
      <c r="DY29" s="14">
        <f>C29*0.25443/100</f>
        <v>6424.3575</v>
      </c>
      <c r="DZ29" s="14">
        <f t="shared" si="79"/>
        <v>88.3355517</v>
      </c>
      <c r="EA29" s="14">
        <f t="shared" si="80"/>
        <v>6512.6930517</v>
      </c>
      <c r="EB29" s="29">
        <f t="shared" si="81"/>
        <v>180.09064260000002</v>
      </c>
      <c r="EC29" s="29">
        <f t="shared" si="82"/>
        <v>301.82776470000005</v>
      </c>
      <c r="ED29" s="29"/>
      <c r="EE29" s="14">
        <f>C29*0.12856/100</f>
        <v>3246.14</v>
      </c>
      <c r="EF29" s="14">
        <f t="shared" si="83"/>
        <v>44.634746400000004</v>
      </c>
      <c r="EG29" s="14">
        <f t="shared" si="84"/>
        <v>3290.7747464</v>
      </c>
      <c r="EH29" s="29">
        <f t="shared" si="85"/>
        <v>90.9973392</v>
      </c>
      <c r="EI29" s="29">
        <f t="shared" si="86"/>
        <v>152.5094424</v>
      </c>
      <c r="EJ29" s="29"/>
      <c r="EK29" s="14">
        <f>C29*0.03415/100</f>
        <v>862.2875</v>
      </c>
      <c r="EL29" s="14">
        <f t="shared" si="87"/>
        <v>11.8565385</v>
      </c>
      <c r="EM29" s="14">
        <f t="shared" si="88"/>
        <v>874.1440385000001</v>
      </c>
      <c r="EN29" s="29">
        <f t="shared" si="89"/>
        <v>24.172053000000002</v>
      </c>
      <c r="EO29" s="29">
        <f t="shared" si="90"/>
        <v>40.5118035</v>
      </c>
      <c r="EP29" s="29"/>
      <c r="EQ29" s="14">
        <f>C29*1.11619/100</f>
        <v>28183.7975</v>
      </c>
      <c r="ER29" s="14">
        <f t="shared" si="91"/>
        <v>387.53000610000004</v>
      </c>
      <c r="ES29" s="14">
        <f t="shared" si="92"/>
        <v>28571.327506100002</v>
      </c>
      <c r="ET29" s="29">
        <f t="shared" si="93"/>
        <v>790.0616058</v>
      </c>
      <c r="EU29" s="29">
        <f t="shared" si="94"/>
        <v>1324.1250351</v>
      </c>
      <c r="EV29" s="29"/>
      <c r="EW29" s="14">
        <f>C29*4.55599/100</f>
        <v>115038.74750000001</v>
      </c>
      <c r="EX29" s="14">
        <f t="shared" si="95"/>
        <v>1581.7941681000002</v>
      </c>
      <c r="EY29" s="14">
        <f t="shared" si="96"/>
        <v>116620.5416681</v>
      </c>
      <c r="EZ29" s="29">
        <f t="shared" si="97"/>
        <v>3224.8208418</v>
      </c>
      <c r="FA29" s="29">
        <f t="shared" si="98"/>
        <v>5404.7253771</v>
      </c>
      <c r="FB29" s="29"/>
      <c r="FC29" s="14">
        <f>C29*0.07571/100</f>
        <v>1911.6775</v>
      </c>
      <c r="FD29" s="14">
        <f t="shared" si="99"/>
        <v>26.2857549</v>
      </c>
      <c r="FE29" s="14">
        <f t="shared" si="100"/>
        <v>1937.9632549</v>
      </c>
      <c r="FF29" s="29">
        <f t="shared" si="101"/>
        <v>53.589052200000005</v>
      </c>
      <c r="FG29" s="29">
        <f t="shared" si="102"/>
        <v>89.8140159</v>
      </c>
      <c r="FH29" s="29"/>
      <c r="FI29" s="14">
        <f>C29*0.91696/100</f>
        <v>23153.24</v>
      </c>
      <c r="FJ29" s="14">
        <f t="shared" si="103"/>
        <v>318.3593424</v>
      </c>
      <c r="FK29" s="14">
        <f t="shared" si="104"/>
        <v>23471.5993424</v>
      </c>
      <c r="FL29" s="29">
        <f t="shared" si="105"/>
        <v>649.0426272</v>
      </c>
      <c r="FM29" s="29">
        <f t="shared" si="106"/>
        <v>1087.7804784</v>
      </c>
      <c r="FN29" s="29"/>
      <c r="FO29" s="14">
        <f>C29*0.38062/100</f>
        <v>9610.655</v>
      </c>
      <c r="FP29" s="14">
        <f t="shared" si="107"/>
        <v>132.1474578</v>
      </c>
      <c r="FQ29" s="14">
        <f t="shared" si="108"/>
        <v>9742.8024578</v>
      </c>
      <c r="FR29" s="29">
        <f t="shared" si="109"/>
        <v>269.4104484</v>
      </c>
      <c r="FS29" s="29">
        <f t="shared" si="110"/>
        <v>451.5256998</v>
      </c>
      <c r="FT29" s="29"/>
    </row>
    <row r="30" spans="1:176" s="31" customFormat="1" ht="12">
      <c r="A30" s="30">
        <v>45200</v>
      </c>
      <c r="C30" s="21"/>
      <c r="D30" s="21"/>
      <c r="E30" s="15">
        <f t="shared" si="0"/>
        <v>0</v>
      </c>
      <c r="F30" s="15"/>
      <c r="G30" s="15"/>
      <c r="H30" s="29"/>
      <c r="I30" s="14"/>
      <c r="J30" s="14">
        <f t="shared" si="1"/>
        <v>0</v>
      </c>
      <c r="K30" s="29">
        <f t="shared" si="2"/>
        <v>0</v>
      </c>
      <c r="L30" s="29">
        <f t="shared" si="3"/>
        <v>0</v>
      </c>
      <c r="M30" s="29">
        <f t="shared" si="4"/>
        <v>0</v>
      </c>
      <c r="N30" s="29"/>
      <c r="O30" s="14"/>
      <c r="P30" s="14">
        <f t="shared" si="5"/>
        <v>0</v>
      </c>
      <c r="Q30" s="14">
        <f t="shared" si="6"/>
        <v>0</v>
      </c>
      <c r="R30" s="29">
        <f t="shared" si="7"/>
        <v>0</v>
      </c>
      <c r="S30" s="29">
        <f t="shared" si="8"/>
        <v>0</v>
      </c>
      <c r="T30" s="29"/>
      <c r="U30" s="29"/>
      <c r="V30" s="14">
        <f t="shared" si="9"/>
        <v>0</v>
      </c>
      <c r="W30" s="14">
        <f t="shared" si="10"/>
        <v>0</v>
      </c>
      <c r="X30" s="29">
        <f t="shared" si="11"/>
        <v>0</v>
      </c>
      <c r="Y30" s="29">
        <f t="shared" si="12"/>
        <v>0</v>
      </c>
      <c r="Z30" s="29"/>
      <c r="AA30" s="14"/>
      <c r="AB30" s="14">
        <f t="shared" si="13"/>
        <v>0</v>
      </c>
      <c r="AC30" s="14">
        <f t="shared" si="14"/>
        <v>0</v>
      </c>
      <c r="AD30" s="29">
        <f t="shared" si="15"/>
        <v>0</v>
      </c>
      <c r="AE30" s="29">
        <f t="shared" si="16"/>
        <v>0</v>
      </c>
      <c r="AF30" s="14"/>
      <c r="AG30" s="14"/>
      <c r="AH30" s="14">
        <f t="shared" si="17"/>
        <v>0</v>
      </c>
      <c r="AI30" s="14">
        <f t="shared" si="18"/>
        <v>0</v>
      </c>
      <c r="AJ30" s="29">
        <f t="shared" si="19"/>
        <v>0</v>
      </c>
      <c r="AK30" s="29">
        <f t="shared" si="20"/>
        <v>0</v>
      </c>
      <c r="AL30" s="29"/>
      <c r="AM30" s="14"/>
      <c r="AN30" s="14">
        <f t="shared" si="21"/>
        <v>0</v>
      </c>
      <c r="AO30" s="14">
        <f t="shared" si="22"/>
        <v>0</v>
      </c>
      <c r="AP30" s="29">
        <f t="shared" si="23"/>
        <v>0</v>
      </c>
      <c r="AQ30" s="29">
        <f t="shared" si="24"/>
        <v>0</v>
      </c>
      <c r="AR30" s="14"/>
      <c r="AS30" s="14"/>
      <c r="AT30" s="14">
        <f t="shared" si="25"/>
        <v>0</v>
      </c>
      <c r="AU30" s="14">
        <f t="shared" si="26"/>
        <v>0</v>
      </c>
      <c r="AV30" s="29">
        <f t="shared" si="27"/>
        <v>0</v>
      </c>
      <c r="AW30" s="29">
        <f t="shared" si="28"/>
        <v>0</v>
      </c>
      <c r="AX30" s="29"/>
      <c r="AY30" s="14"/>
      <c r="AZ30" s="14">
        <f t="shared" si="29"/>
        <v>0</v>
      </c>
      <c r="BA30" s="14">
        <f t="shared" si="30"/>
        <v>0</v>
      </c>
      <c r="BB30" s="29">
        <f>AZ$6*$F30</f>
        <v>0</v>
      </c>
      <c r="BC30" s="29">
        <f>AZ$6*$G30</f>
        <v>0</v>
      </c>
      <c r="BD30" s="29"/>
      <c r="BE30" s="14"/>
      <c r="BF30" s="14">
        <f t="shared" si="31"/>
        <v>0</v>
      </c>
      <c r="BG30" s="14">
        <f t="shared" si="32"/>
        <v>0</v>
      </c>
      <c r="BH30" s="29">
        <f t="shared" si="33"/>
        <v>0</v>
      </c>
      <c r="BI30" s="29">
        <f t="shared" si="34"/>
        <v>0</v>
      </c>
      <c r="BJ30" s="29"/>
      <c r="BK30" s="14"/>
      <c r="BL30" s="14">
        <f t="shared" si="35"/>
        <v>0</v>
      </c>
      <c r="BM30" s="14">
        <f t="shared" si="36"/>
        <v>0</v>
      </c>
      <c r="BN30" s="29">
        <f t="shared" si="37"/>
        <v>0</v>
      </c>
      <c r="BO30" s="29">
        <f t="shared" si="38"/>
        <v>0</v>
      </c>
      <c r="BP30" s="29"/>
      <c r="BQ30" s="14"/>
      <c r="BR30" s="14">
        <f t="shared" si="39"/>
        <v>0</v>
      </c>
      <c r="BS30" s="14">
        <f t="shared" si="40"/>
        <v>0</v>
      </c>
      <c r="BT30" s="29">
        <f t="shared" si="41"/>
        <v>0</v>
      </c>
      <c r="BU30" s="29">
        <f t="shared" si="42"/>
        <v>0</v>
      </c>
      <c r="BV30" s="14"/>
      <c r="BW30" s="14"/>
      <c r="BX30" s="14">
        <f t="shared" si="43"/>
        <v>0</v>
      </c>
      <c r="BY30" s="14">
        <f t="shared" si="44"/>
        <v>0</v>
      </c>
      <c r="BZ30" s="29">
        <f t="shared" si="45"/>
        <v>0</v>
      </c>
      <c r="CA30" s="29">
        <f t="shared" si="46"/>
        <v>0</v>
      </c>
      <c r="CB30" s="29"/>
      <c r="CC30" s="14"/>
      <c r="CD30" s="14">
        <f t="shared" si="47"/>
        <v>0</v>
      </c>
      <c r="CE30" s="14">
        <f t="shared" si="48"/>
        <v>0</v>
      </c>
      <c r="CF30" s="29">
        <f t="shared" si="49"/>
        <v>0</v>
      </c>
      <c r="CG30" s="29">
        <f t="shared" si="50"/>
        <v>0</v>
      </c>
      <c r="CH30" s="29"/>
      <c r="CI30" s="14"/>
      <c r="CJ30" s="14">
        <f t="shared" si="51"/>
        <v>0</v>
      </c>
      <c r="CK30" s="14">
        <f t="shared" si="52"/>
        <v>0</v>
      </c>
      <c r="CL30" s="29">
        <f t="shared" si="53"/>
        <v>0</v>
      </c>
      <c r="CM30" s="29">
        <f t="shared" si="54"/>
        <v>0</v>
      </c>
      <c r="CN30" s="29"/>
      <c r="CO30" s="14"/>
      <c r="CP30" s="14">
        <f t="shared" si="55"/>
        <v>0</v>
      </c>
      <c r="CQ30" s="14">
        <f t="shared" si="56"/>
        <v>0</v>
      </c>
      <c r="CR30" s="29">
        <f t="shared" si="57"/>
        <v>0</v>
      </c>
      <c r="CS30" s="29">
        <f t="shared" si="58"/>
        <v>0</v>
      </c>
      <c r="CT30" s="29"/>
      <c r="CU30" s="14"/>
      <c r="CV30" s="14">
        <f t="shared" si="59"/>
        <v>0</v>
      </c>
      <c r="CW30" s="14">
        <f t="shared" si="60"/>
        <v>0</v>
      </c>
      <c r="CX30" s="29">
        <f t="shared" si="61"/>
        <v>0</v>
      </c>
      <c r="CY30" s="29">
        <f t="shared" si="62"/>
        <v>0</v>
      </c>
      <c r="CZ30" s="29"/>
      <c r="DA30" s="14"/>
      <c r="DB30" s="14">
        <f t="shared" si="63"/>
        <v>0</v>
      </c>
      <c r="DC30" s="14">
        <f t="shared" si="64"/>
        <v>0</v>
      </c>
      <c r="DD30" s="29">
        <f t="shared" si="65"/>
        <v>0</v>
      </c>
      <c r="DE30" s="29">
        <f t="shared" si="66"/>
        <v>0</v>
      </c>
      <c r="DF30" s="29"/>
      <c r="DG30" s="14"/>
      <c r="DH30" s="29">
        <f t="shared" si="67"/>
        <v>0</v>
      </c>
      <c r="DI30" s="14">
        <f t="shared" si="68"/>
        <v>0</v>
      </c>
      <c r="DJ30" s="29">
        <f t="shared" si="69"/>
        <v>0</v>
      </c>
      <c r="DK30" s="29">
        <f t="shared" si="70"/>
        <v>0</v>
      </c>
      <c r="DL30" s="29"/>
      <c r="DM30" s="14"/>
      <c r="DN30" s="14">
        <f t="shared" si="71"/>
        <v>0</v>
      </c>
      <c r="DO30" s="14">
        <f t="shared" si="72"/>
        <v>0</v>
      </c>
      <c r="DP30" s="29">
        <f t="shared" si="73"/>
        <v>0</v>
      </c>
      <c r="DQ30" s="29">
        <f t="shared" si="74"/>
        <v>0</v>
      </c>
      <c r="DR30" s="29"/>
      <c r="DS30" s="14"/>
      <c r="DT30" s="14">
        <f t="shared" si="75"/>
        <v>0</v>
      </c>
      <c r="DU30" s="14">
        <f t="shared" si="76"/>
        <v>0</v>
      </c>
      <c r="DV30" s="29">
        <f t="shared" si="77"/>
        <v>0</v>
      </c>
      <c r="DW30" s="29">
        <f t="shared" si="78"/>
        <v>0</v>
      </c>
      <c r="DX30" s="29"/>
      <c r="DY30" s="14"/>
      <c r="DZ30" s="14">
        <f t="shared" si="79"/>
        <v>0</v>
      </c>
      <c r="EA30" s="14">
        <f t="shared" si="80"/>
        <v>0</v>
      </c>
      <c r="EB30" s="29">
        <f t="shared" si="81"/>
        <v>0</v>
      </c>
      <c r="EC30" s="29">
        <f t="shared" si="82"/>
        <v>0</v>
      </c>
      <c r="ED30" s="29"/>
      <c r="EE30" s="14"/>
      <c r="EF30" s="14">
        <f t="shared" si="83"/>
        <v>0</v>
      </c>
      <c r="EG30" s="14">
        <f t="shared" si="84"/>
        <v>0</v>
      </c>
      <c r="EH30" s="29">
        <f t="shared" si="85"/>
        <v>0</v>
      </c>
      <c r="EI30" s="29">
        <f t="shared" si="86"/>
        <v>0</v>
      </c>
      <c r="EJ30" s="29"/>
      <c r="EK30" s="14"/>
      <c r="EL30" s="14">
        <f t="shared" si="87"/>
        <v>0</v>
      </c>
      <c r="EM30" s="14">
        <f t="shared" si="88"/>
        <v>0</v>
      </c>
      <c r="EN30" s="29">
        <f t="shared" si="89"/>
        <v>0</v>
      </c>
      <c r="EO30" s="29">
        <f t="shared" si="90"/>
        <v>0</v>
      </c>
      <c r="EP30" s="29"/>
      <c r="EQ30" s="14"/>
      <c r="ER30" s="14">
        <f t="shared" si="91"/>
        <v>0</v>
      </c>
      <c r="ES30" s="14">
        <f t="shared" si="92"/>
        <v>0</v>
      </c>
      <c r="ET30" s="29">
        <f t="shared" si="93"/>
        <v>0</v>
      </c>
      <c r="EU30" s="29">
        <f t="shared" si="94"/>
        <v>0</v>
      </c>
      <c r="EV30" s="29"/>
      <c r="EW30" s="14"/>
      <c r="EX30" s="14">
        <f t="shared" si="95"/>
        <v>0</v>
      </c>
      <c r="EY30" s="14">
        <f t="shared" si="96"/>
        <v>0</v>
      </c>
      <c r="EZ30" s="29">
        <f t="shared" si="97"/>
        <v>0</v>
      </c>
      <c r="FA30" s="29">
        <f t="shared" si="98"/>
        <v>0</v>
      </c>
      <c r="FB30" s="29"/>
      <c r="FC30" s="14"/>
      <c r="FD30" s="14">
        <f t="shared" si="99"/>
        <v>0</v>
      </c>
      <c r="FE30" s="14">
        <f t="shared" si="100"/>
        <v>0</v>
      </c>
      <c r="FF30" s="29">
        <f t="shared" si="101"/>
        <v>0</v>
      </c>
      <c r="FG30" s="29">
        <f t="shared" si="102"/>
        <v>0</v>
      </c>
      <c r="FH30" s="29"/>
      <c r="FI30" s="14"/>
      <c r="FJ30" s="14">
        <f t="shared" si="103"/>
        <v>0</v>
      </c>
      <c r="FK30" s="14">
        <f t="shared" si="104"/>
        <v>0</v>
      </c>
      <c r="FL30" s="29">
        <f t="shared" si="105"/>
        <v>0</v>
      </c>
      <c r="FM30" s="29">
        <f t="shared" si="106"/>
        <v>0</v>
      </c>
      <c r="FN30" s="29"/>
      <c r="FO30" s="14"/>
      <c r="FP30" s="14">
        <f t="shared" si="107"/>
        <v>0</v>
      </c>
      <c r="FQ30" s="14">
        <f t="shared" si="108"/>
        <v>0</v>
      </c>
      <c r="FR30" s="29">
        <f t="shared" si="109"/>
        <v>0</v>
      </c>
      <c r="FS30" s="29">
        <f t="shared" si="110"/>
        <v>0</v>
      </c>
      <c r="FT30" s="29"/>
    </row>
    <row r="31" spans="1:176" s="31" customFormat="1" ht="12">
      <c r="A31" s="30">
        <v>45383</v>
      </c>
      <c r="C31" s="21"/>
      <c r="D31" s="21"/>
      <c r="E31" s="15">
        <f t="shared" si="0"/>
        <v>0</v>
      </c>
      <c r="F31" s="15"/>
      <c r="G31" s="15"/>
      <c r="H31" s="29"/>
      <c r="I31" s="14">
        <f t="shared" si="111"/>
        <v>0</v>
      </c>
      <c r="J31" s="14">
        <f t="shared" si="1"/>
        <v>0</v>
      </c>
      <c r="K31" s="29">
        <f t="shared" si="2"/>
        <v>0</v>
      </c>
      <c r="L31" s="29">
        <f t="shared" si="3"/>
        <v>0</v>
      </c>
      <c r="M31" s="29">
        <f t="shared" si="4"/>
        <v>0</v>
      </c>
      <c r="N31" s="29"/>
      <c r="O31" s="14">
        <f t="shared" si="112"/>
        <v>0</v>
      </c>
      <c r="P31" s="14">
        <f t="shared" si="5"/>
        <v>0</v>
      </c>
      <c r="Q31" s="14">
        <f t="shared" si="6"/>
        <v>0</v>
      </c>
      <c r="R31" s="29">
        <f t="shared" si="7"/>
        <v>0</v>
      </c>
      <c r="S31" s="29">
        <f t="shared" si="8"/>
        <v>0</v>
      </c>
      <c r="T31" s="29"/>
      <c r="U31" s="29">
        <f t="shared" si="113"/>
        <v>0</v>
      </c>
      <c r="V31" s="14">
        <f t="shared" si="9"/>
        <v>0</v>
      </c>
      <c r="W31" s="14">
        <f t="shared" si="10"/>
        <v>0</v>
      </c>
      <c r="X31" s="29">
        <f t="shared" si="11"/>
        <v>0</v>
      </c>
      <c r="Y31" s="29">
        <f t="shared" si="12"/>
        <v>0</v>
      </c>
      <c r="Z31" s="29"/>
      <c r="AA31" s="14">
        <f t="shared" si="114"/>
        <v>0</v>
      </c>
      <c r="AB31" s="14">
        <f t="shared" si="13"/>
        <v>0</v>
      </c>
      <c r="AC31" s="14">
        <f t="shared" si="14"/>
        <v>0</v>
      </c>
      <c r="AD31" s="29">
        <f t="shared" si="15"/>
        <v>0</v>
      </c>
      <c r="AE31" s="29">
        <f t="shared" si="16"/>
        <v>0</v>
      </c>
      <c r="AF31" s="14"/>
      <c r="AG31" s="14">
        <f t="shared" si="115"/>
        <v>0</v>
      </c>
      <c r="AH31" s="14">
        <f t="shared" si="17"/>
        <v>0</v>
      </c>
      <c r="AI31" s="14">
        <f t="shared" si="18"/>
        <v>0</v>
      </c>
      <c r="AJ31" s="29">
        <f t="shared" si="19"/>
        <v>0</v>
      </c>
      <c r="AK31" s="29">
        <f t="shared" si="20"/>
        <v>0</v>
      </c>
      <c r="AL31" s="29"/>
      <c r="AM31" s="14">
        <f>C31*3.25486/100</f>
        <v>0</v>
      </c>
      <c r="AN31" s="14">
        <f t="shared" si="21"/>
        <v>0</v>
      </c>
      <c r="AO31" s="14">
        <f t="shared" si="22"/>
        <v>0</v>
      </c>
      <c r="AP31" s="29">
        <f t="shared" si="23"/>
        <v>0</v>
      </c>
      <c r="AQ31" s="29">
        <f t="shared" si="24"/>
        <v>0</v>
      </c>
      <c r="AR31" s="14"/>
      <c r="AS31" s="14">
        <f>C31*23.78111/100</f>
        <v>0</v>
      </c>
      <c r="AT31" s="14">
        <f t="shared" si="25"/>
        <v>0</v>
      </c>
      <c r="AU31" s="14">
        <f t="shared" si="26"/>
        <v>0</v>
      </c>
      <c r="AV31" s="29">
        <f t="shared" si="27"/>
        <v>0</v>
      </c>
      <c r="AW31" s="29">
        <f t="shared" si="28"/>
        <v>0</v>
      </c>
      <c r="AX31" s="29"/>
      <c r="AY31" s="14">
        <f>C31*0.0004/100</f>
        <v>0</v>
      </c>
      <c r="AZ31" s="14">
        <f t="shared" si="29"/>
        <v>0</v>
      </c>
      <c r="BA31" s="14">
        <f t="shared" si="30"/>
        <v>0</v>
      </c>
      <c r="BB31" s="29">
        <f>AZ$6*$F31</f>
        <v>0</v>
      </c>
      <c r="BC31" s="29">
        <f>AZ$6*$G31</f>
        <v>0</v>
      </c>
      <c r="BD31" s="29"/>
      <c r="BE31" s="14">
        <f>C31*0.13664/100</f>
        <v>0</v>
      </c>
      <c r="BF31" s="14">
        <f t="shared" si="31"/>
        <v>0</v>
      </c>
      <c r="BG31" s="14">
        <f t="shared" si="32"/>
        <v>0</v>
      </c>
      <c r="BH31" s="29">
        <f t="shared" si="33"/>
        <v>0</v>
      </c>
      <c r="BI31" s="29">
        <f t="shared" si="34"/>
        <v>0</v>
      </c>
      <c r="BJ31" s="29"/>
      <c r="BK31" s="14">
        <f>C31*0.87875/100</f>
        <v>0</v>
      </c>
      <c r="BL31" s="14">
        <f t="shared" si="35"/>
        <v>0</v>
      </c>
      <c r="BM31" s="14">
        <f t="shared" si="36"/>
        <v>0</v>
      </c>
      <c r="BN31" s="29">
        <f t="shared" si="37"/>
        <v>0</v>
      </c>
      <c r="BO31" s="29">
        <f t="shared" si="38"/>
        <v>0</v>
      </c>
      <c r="BP31" s="29"/>
      <c r="BQ31" s="14">
        <f>C31*0.56757/100</f>
        <v>0</v>
      </c>
      <c r="BR31" s="14">
        <f t="shared" si="39"/>
        <v>0</v>
      </c>
      <c r="BS31" s="14">
        <f t="shared" si="40"/>
        <v>0</v>
      </c>
      <c r="BT31" s="29">
        <f t="shared" si="41"/>
        <v>0</v>
      </c>
      <c r="BU31" s="29">
        <f t="shared" si="42"/>
        <v>0</v>
      </c>
      <c r="BV31" s="14"/>
      <c r="BW31" s="14">
        <f>C31*2.18514/100</f>
        <v>0</v>
      </c>
      <c r="BX31" s="14">
        <f t="shared" si="43"/>
        <v>0</v>
      </c>
      <c r="BY31" s="14">
        <f t="shared" si="44"/>
        <v>0</v>
      </c>
      <c r="BZ31" s="29">
        <f t="shared" si="45"/>
        <v>0</v>
      </c>
      <c r="CA31" s="29">
        <f t="shared" si="46"/>
        <v>0</v>
      </c>
      <c r="CB31" s="29"/>
      <c r="CC31" s="14">
        <f>C31*0.13916/100</f>
        <v>0</v>
      </c>
      <c r="CD31" s="14">
        <f t="shared" si="47"/>
        <v>0</v>
      </c>
      <c r="CE31" s="14">
        <f t="shared" si="48"/>
        <v>0</v>
      </c>
      <c r="CF31" s="29">
        <f t="shared" si="49"/>
        <v>0</v>
      </c>
      <c r="CG31" s="29">
        <f t="shared" si="50"/>
        <v>0</v>
      </c>
      <c r="CH31" s="29"/>
      <c r="CI31" s="14">
        <f>C31*0.37665/100</f>
        <v>0</v>
      </c>
      <c r="CJ31" s="14">
        <f t="shared" si="51"/>
        <v>0</v>
      </c>
      <c r="CK31" s="14">
        <f t="shared" si="52"/>
        <v>0</v>
      </c>
      <c r="CL31" s="29">
        <f t="shared" si="53"/>
        <v>0</v>
      </c>
      <c r="CM31" s="29">
        <f t="shared" si="54"/>
        <v>0</v>
      </c>
      <c r="CN31" s="29"/>
      <c r="CO31" s="14">
        <f>C31*1.58627/100</f>
        <v>0</v>
      </c>
      <c r="CP31" s="14">
        <f t="shared" si="55"/>
        <v>0</v>
      </c>
      <c r="CQ31" s="14">
        <f t="shared" si="56"/>
        <v>0</v>
      </c>
      <c r="CR31" s="29">
        <f t="shared" si="57"/>
        <v>0</v>
      </c>
      <c r="CS31" s="29">
        <f t="shared" si="58"/>
        <v>0</v>
      </c>
      <c r="CT31" s="29"/>
      <c r="CU31" s="14">
        <f>C31*0.07178/100</f>
        <v>0</v>
      </c>
      <c r="CV31" s="14">
        <f t="shared" si="59"/>
        <v>0</v>
      </c>
      <c r="CW31" s="14">
        <f t="shared" si="60"/>
        <v>0</v>
      </c>
      <c r="CX31" s="29">
        <f t="shared" si="61"/>
        <v>0</v>
      </c>
      <c r="CY31" s="29">
        <f t="shared" si="62"/>
        <v>0</v>
      </c>
      <c r="CZ31" s="29"/>
      <c r="DA31" s="14">
        <f>C31*1.01431/100</f>
        <v>0</v>
      </c>
      <c r="DB31" s="14">
        <f t="shared" si="63"/>
        <v>0</v>
      </c>
      <c r="DC31" s="14">
        <f t="shared" si="64"/>
        <v>0</v>
      </c>
      <c r="DD31" s="29">
        <f t="shared" si="65"/>
        <v>0</v>
      </c>
      <c r="DE31" s="29">
        <f t="shared" si="66"/>
        <v>0</v>
      </c>
      <c r="DF31" s="29"/>
      <c r="DG31" s="14">
        <f>C31*0.48536/100</f>
        <v>0</v>
      </c>
      <c r="DH31" s="29">
        <f t="shared" si="67"/>
        <v>0</v>
      </c>
      <c r="DI31" s="14">
        <f t="shared" si="68"/>
        <v>0</v>
      </c>
      <c r="DJ31" s="29">
        <f t="shared" si="69"/>
        <v>0</v>
      </c>
      <c r="DK31" s="29">
        <f t="shared" si="70"/>
        <v>0</v>
      </c>
      <c r="DL31" s="29"/>
      <c r="DM31" s="14">
        <f>C31*0.80603/100</f>
        <v>0</v>
      </c>
      <c r="DN31" s="14">
        <f t="shared" si="71"/>
        <v>0</v>
      </c>
      <c r="DO31" s="14">
        <f t="shared" si="72"/>
        <v>0</v>
      </c>
      <c r="DP31" s="29">
        <f t="shared" si="73"/>
        <v>0</v>
      </c>
      <c r="DQ31" s="29">
        <f t="shared" si="74"/>
        <v>0</v>
      </c>
      <c r="DR31" s="29"/>
      <c r="DS31" s="14">
        <f>C31*2.45163/100</f>
        <v>0</v>
      </c>
      <c r="DT31" s="14">
        <f t="shared" si="75"/>
        <v>0</v>
      </c>
      <c r="DU31" s="14">
        <f t="shared" si="76"/>
        <v>0</v>
      </c>
      <c r="DV31" s="29">
        <f t="shared" si="77"/>
        <v>0</v>
      </c>
      <c r="DW31" s="29">
        <f t="shared" si="78"/>
        <v>0</v>
      </c>
      <c r="DX31" s="29"/>
      <c r="DY31" s="14">
        <f>C31*0.25443/100</f>
        <v>0</v>
      </c>
      <c r="DZ31" s="14">
        <f t="shared" si="79"/>
        <v>0</v>
      </c>
      <c r="EA31" s="14">
        <f t="shared" si="80"/>
        <v>0</v>
      </c>
      <c r="EB31" s="29">
        <f t="shared" si="81"/>
        <v>0</v>
      </c>
      <c r="EC31" s="29">
        <f t="shared" si="82"/>
        <v>0</v>
      </c>
      <c r="ED31" s="29"/>
      <c r="EE31" s="14">
        <f>C31*0.12856/100</f>
        <v>0</v>
      </c>
      <c r="EF31" s="14">
        <f t="shared" si="83"/>
        <v>0</v>
      </c>
      <c r="EG31" s="14">
        <f t="shared" si="84"/>
        <v>0</v>
      </c>
      <c r="EH31" s="29">
        <f t="shared" si="85"/>
        <v>0</v>
      </c>
      <c r="EI31" s="29">
        <f t="shared" si="86"/>
        <v>0</v>
      </c>
      <c r="EJ31" s="29"/>
      <c r="EK31" s="14">
        <f>C31*0.03415/100</f>
        <v>0</v>
      </c>
      <c r="EL31" s="14">
        <f t="shared" si="87"/>
        <v>0</v>
      </c>
      <c r="EM31" s="14">
        <f t="shared" si="88"/>
        <v>0</v>
      </c>
      <c r="EN31" s="29">
        <f t="shared" si="89"/>
        <v>0</v>
      </c>
      <c r="EO31" s="29">
        <f t="shared" si="90"/>
        <v>0</v>
      </c>
      <c r="EP31" s="29"/>
      <c r="EQ31" s="14">
        <f>C31*1.11619/100</f>
        <v>0</v>
      </c>
      <c r="ER31" s="14">
        <f t="shared" si="91"/>
        <v>0</v>
      </c>
      <c r="ES31" s="14">
        <f t="shared" si="92"/>
        <v>0</v>
      </c>
      <c r="ET31" s="29">
        <f t="shared" si="93"/>
        <v>0</v>
      </c>
      <c r="EU31" s="29">
        <f t="shared" si="94"/>
        <v>0</v>
      </c>
      <c r="EV31" s="29"/>
      <c r="EW31" s="14">
        <f>C31*4.55599/100</f>
        <v>0</v>
      </c>
      <c r="EX31" s="14">
        <f t="shared" si="95"/>
        <v>0</v>
      </c>
      <c r="EY31" s="14">
        <f t="shared" si="96"/>
        <v>0</v>
      </c>
      <c r="EZ31" s="29">
        <f t="shared" si="97"/>
        <v>0</v>
      </c>
      <c r="FA31" s="29">
        <f t="shared" si="98"/>
        <v>0</v>
      </c>
      <c r="FB31" s="29"/>
      <c r="FC31" s="14">
        <f>C31*0.07571/100</f>
        <v>0</v>
      </c>
      <c r="FD31" s="14">
        <f t="shared" si="99"/>
        <v>0</v>
      </c>
      <c r="FE31" s="14">
        <f t="shared" si="100"/>
        <v>0</v>
      </c>
      <c r="FF31" s="29">
        <f t="shared" si="101"/>
        <v>0</v>
      </c>
      <c r="FG31" s="29">
        <f t="shared" si="102"/>
        <v>0</v>
      </c>
      <c r="FH31" s="29"/>
      <c r="FI31" s="14">
        <f>C31*0.91696/100</f>
        <v>0</v>
      </c>
      <c r="FJ31" s="14">
        <f t="shared" si="103"/>
        <v>0</v>
      </c>
      <c r="FK31" s="14">
        <f t="shared" si="104"/>
        <v>0</v>
      </c>
      <c r="FL31" s="29">
        <f t="shared" si="105"/>
        <v>0</v>
      </c>
      <c r="FM31" s="29">
        <f t="shared" si="106"/>
        <v>0</v>
      </c>
      <c r="FN31" s="29"/>
      <c r="FO31" s="14">
        <f>C31*0.38062/100</f>
        <v>0</v>
      </c>
      <c r="FP31" s="14">
        <f t="shared" si="107"/>
        <v>0</v>
      </c>
      <c r="FQ31" s="14">
        <f t="shared" si="108"/>
        <v>0</v>
      </c>
      <c r="FR31" s="29">
        <f t="shared" si="109"/>
        <v>0</v>
      </c>
      <c r="FS31" s="29">
        <f t="shared" si="110"/>
        <v>0</v>
      </c>
      <c r="FT31" s="29"/>
    </row>
    <row r="32" ht="12">
      <c r="U32" s="29"/>
    </row>
    <row r="33" spans="1:175" ht="12.75" thickBot="1">
      <c r="A33" s="12" t="s">
        <v>0</v>
      </c>
      <c r="C33" s="28">
        <f>SUM(C8:C32)</f>
        <v>16505000</v>
      </c>
      <c r="D33" s="28">
        <f>SUM(D8:D32)</f>
        <v>4381888</v>
      </c>
      <c r="E33" s="28">
        <f>SUM(E8:E32)</f>
        <v>20886888</v>
      </c>
      <c r="F33" s="28">
        <f>SUM(F8:F32)</f>
        <v>1557036</v>
      </c>
      <c r="G33" s="28">
        <f>SUM(G8:G32)</f>
        <v>2609649</v>
      </c>
      <c r="I33" s="28">
        <f>SUM(I8:I32)</f>
        <v>1313911.8845000002</v>
      </c>
      <c r="J33" s="28">
        <f>SUM(J8:J32)</f>
        <v>348828.5198272</v>
      </c>
      <c r="K33" s="28">
        <f>SUM(K8:K32)</f>
        <v>1662740.4043271998</v>
      </c>
      <c r="L33" s="28">
        <f>SUM(L8:L32)</f>
        <v>123950.80914840005</v>
      </c>
      <c r="M33" s="28">
        <f>SUM(M8:M32)</f>
        <v>207746.06697810002</v>
      </c>
      <c r="O33" s="28">
        <f>SUM(O8:O32)</f>
        <v>1462612.0315</v>
      </c>
      <c r="P33" s="28">
        <f>SUM(P8:P32)</f>
        <v>388306.70157440007</v>
      </c>
      <c r="Q33" s="28">
        <f>SUM(Q8:Q32)</f>
        <v>1850918.7330743996</v>
      </c>
      <c r="R33" s="28">
        <f>SUM(R8:R32)</f>
        <v>137978.7692868</v>
      </c>
      <c r="S33" s="28">
        <f>SUM(S8:S32)</f>
        <v>231257.43867869995</v>
      </c>
      <c r="U33" s="28">
        <f>SUM(U8:U32)</f>
        <v>540091.4644999999</v>
      </c>
      <c r="V33" s="28">
        <f>SUM(V8:V32)</f>
        <v>143388.08283519998</v>
      </c>
      <c r="W33" s="28">
        <f>SUM(W8:W32)</f>
        <v>683479.5473352001</v>
      </c>
      <c r="X33" s="28">
        <f>SUM(X8:X32)</f>
        <v>50950.733324400004</v>
      </c>
      <c r="Y33" s="28">
        <f>SUM(Y8:Y32)</f>
        <v>85395.2832621</v>
      </c>
      <c r="AA33" s="28">
        <f>SUM(AA8:AA32)</f>
        <v>403486.18149999995</v>
      </c>
      <c r="AB33" s="28">
        <f>SUM(AB8:AB32)</f>
        <v>107120.94861440004</v>
      </c>
      <c r="AC33" s="28">
        <f>SUM(AC8:AC32)</f>
        <v>510607.13011440006</v>
      </c>
      <c r="AD33" s="28">
        <f>SUM(AD8:AD32)</f>
        <v>38063.7691668</v>
      </c>
      <c r="AE33" s="28">
        <f>SUM(AE8:AE32)</f>
        <v>63796.262348699995</v>
      </c>
      <c r="AF33" s="21"/>
      <c r="AG33" s="28">
        <f>SUM(AG8:AG32)</f>
        <v>40042.78049999999</v>
      </c>
      <c r="AH33" s="28">
        <f>SUM(AH8:AH32)</f>
        <v>10630.898476800003</v>
      </c>
      <c r="AI33" s="28">
        <f>SUM(AI8:AI32)</f>
        <v>50673.678976799994</v>
      </c>
      <c r="AJ33" s="28">
        <f>SUM(AJ8:AJ32)</f>
        <v>3777.5250396000015</v>
      </c>
      <c r="AK33" s="28">
        <f>SUM(AK8:AK32)</f>
        <v>6331.269438899999</v>
      </c>
      <c r="AM33" s="28">
        <f>SUM(AM8:AM32)</f>
        <v>537214.6429999999</v>
      </c>
      <c r="AN33" s="28">
        <f>SUM(AN8:AN32)</f>
        <v>142624.31975679996</v>
      </c>
      <c r="AO33" s="28">
        <f>SUM(AO8:AO32)</f>
        <v>679838.9627567999</v>
      </c>
      <c r="AP33" s="28">
        <f>SUM(AP8:AP32)</f>
        <v>50679.34194959997</v>
      </c>
      <c r="AQ33" s="28">
        <f>SUM(AQ8:AQ32)</f>
        <v>84940.42144139999</v>
      </c>
      <c r="AR33" s="28"/>
      <c r="AS33" s="28">
        <f>SUM(AS8:AS32)</f>
        <v>3925072.2055</v>
      </c>
      <c r="AT33" s="28">
        <f>SUM(AT8:AT32)</f>
        <v>1042061.6053568</v>
      </c>
      <c r="AU33" s="28">
        <f>SUM(AU8:AU32)</f>
        <v>4967133.8108568005</v>
      </c>
      <c r="AV33" s="28">
        <f>SUM(AV8:AV32)</f>
        <v>370280.4438995999</v>
      </c>
      <c r="AW33" s="28">
        <f>SUM(AW8:AW32)</f>
        <v>620603.4993039002</v>
      </c>
      <c r="AY33" s="28">
        <f>SUM(AY8:AY32)</f>
        <v>66.02</v>
      </c>
      <c r="AZ33" s="28">
        <f>SUM(AZ8:AZ32)</f>
        <v>17.527552000000007</v>
      </c>
      <c r="BA33" s="28">
        <f>SUM(BA8:BA32)</f>
        <v>83.54755200000001</v>
      </c>
      <c r="BB33" s="28">
        <f>SUM(BB8:BB32)</f>
        <v>7</v>
      </c>
      <c r="BC33" s="28">
        <f>SUM(BC8:BC32)</f>
        <v>12</v>
      </c>
      <c r="BE33" s="28">
        <f>SUM(BE8:BE32)</f>
        <v>22552.432000000004</v>
      </c>
      <c r="BF33" s="28">
        <f>SUM(BF8:BF32)</f>
        <v>5987.411763200002</v>
      </c>
      <c r="BG33" s="28">
        <f>SUM(BG8:BG32)</f>
        <v>28539.843763200002</v>
      </c>
      <c r="BH33" s="28">
        <f>SUM(BH8:BH32)</f>
        <v>2127.5339903999993</v>
      </c>
      <c r="BI33" s="28">
        <f>SUM(BI8:BI32)</f>
        <v>3565.8243935999994</v>
      </c>
      <c r="BK33" s="28">
        <f>SUM(BK8:BK32)</f>
        <v>145037.6875</v>
      </c>
      <c r="BL33" s="28">
        <f>SUM(BL8:BL32)</f>
        <v>38505.84080000002</v>
      </c>
      <c r="BM33" s="28">
        <f>SUM(BM8:BM32)</f>
        <v>183543.5283</v>
      </c>
      <c r="BN33" s="28">
        <f>SUM(BN8:BN32)</f>
        <v>13682.453850000005</v>
      </c>
      <c r="BO33" s="28">
        <f>SUM(BO8:BO32)</f>
        <v>22932.290587500007</v>
      </c>
      <c r="BQ33" s="28">
        <f>SUM(BQ8:BQ32)</f>
        <v>93677.4285</v>
      </c>
      <c r="BR33" s="28">
        <f>SUM(BR8:BR32)</f>
        <v>24870.281721599997</v>
      </c>
      <c r="BS33" s="28">
        <f>SUM(BS8:BS32)</f>
        <v>118547.7102216</v>
      </c>
      <c r="BT33" s="28">
        <f>SUM(BT8:BT32)</f>
        <v>8837.269225200002</v>
      </c>
      <c r="BU33" s="28">
        <f>SUM(BU8:BU32)</f>
        <v>14811.58482929999</v>
      </c>
      <c r="BV33" s="21"/>
      <c r="BW33" s="28">
        <f>SUM(BW8:BW32)</f>
        <v>360657.35699999996</v>
      </c>
      <c r="BX33" s="28">
        <f>SUM(BX8:BX32)</f>
        <v>95750.3874432</v>
      </c>
      <c r="BY33" s="28">
        <f>SUM(BY8:BY32)</f>
        <v>456407.74444320006</v>
      </c>
      <c r="BZ33" s="28">
        <f>SUM(BZ8:BZ32)</f>
        <v>34023.41645040001</v>
      </c>
      <c r="CA33" s="28">
        <f>SUM(CA8:CA32)</f>
        <v>57024.484158600004</v>
      </c>
      <c r="CC33" s="28">
        <f>SUM(CC8:CC32)</f>
        <v>22968.358000000004</v>
      </c>
      <c r="CD33" s="28">
        <f>SUM(CD8:CD32)</f>
        <v>6097.8353408</v>
      </c>
      <c r="CE33" s="28">
        <f>SUM(CE8:CE32)</f>
        <v>29066.1933408</v>
      </c>
      <c r="CF33" s="28">
        <f>SUM(CF8:CF32)</f>
        <v>2166.771297600001</v>
      </c>
      <c r="CG33" s="28">
        <f>SUM(CG8:CG32)</f>
        <v>3631.587548400002</v>
      </c>
      <c r="CI33" s="28">
        <f>SUM(CI8:CI32)</f>
        <v>62166.0825</v>
      </c>
      <c r="CJ33" s="28">
        <f>SUM(CJ8:CJ32)</f>
        <v>16504.381152</v>
      </c>
      <c r="CK33" s="28">
        <f>SUM(CK8:CK32)</f>
        <v>78670.46365199999</v>
      </c>
      <c r="CL33" s="28">
        <f>SUM(CL8:CL32)</f>
        <v>5864.576093999998</v>
      </c>
      <c r="CM33" s="28">
        <f>SUM(CM8:CM32)</f>
        <v>9829.242958499999</v>
      </c>
      <c r="CO33" s="28">
        <f>SUM(CO8:CO32)</f>
        <v>261813.8635</v>
      </c>
      <c r="CP33" s="28">
        <f>SUM(CP8:CP32)</f>
        <v>69508.57477759999</v>
      </c>
      <c r="CQ33" s="28">
        <f>SUM(CQ8:CQ32)</f>
        <v>331322.43827760004</v>
      </c>
      <c r="CR33" s="28">
        <f>SUM(CR8:CR32)</f>
        <v>24698.794957199992</v>
      </c>
      <c r="CS33" s="28">
        <f>SUM(CS8:CS32)</f>
        <v>41396.07919229999</v>
      </c>
      <c r="CU33" s="28">
        <f>SUM(CU8:CU32)</f>
        <v>11847.289</v>
      </c>
      <c r="CV33" s="28">
        <f>SUM(CV8:CV32)</f>
        <v>3145.319206399999</v>
      </c>
      <c r="CW33" s="28">
        <f>SUM(CW8:CW32)</f>
        <v>14992.6082064</v>
      </c>
      <c r="CX33" s="28">
        <f>SUM(CX8:CX32)</f>
        <v>1117.6404407999999</v>
      </c>
      <c r="CY33" s="28">
        <f>SUM(CY8:CY32)</f>
        <v>1873.2060522000002</v>
      </c>
      <c r="DA33" s="28">
        <f>SUM(DA8:DA32)</f>
        <v>167411.8655</v>
      </c>
      <c r="DB33" s="28">
        <f>SUM(DB8:DB32)</f>
        <v>44445.928172800006</v>
      </c>
      <c r="DC33" s="28">
        <f>SUM(DC8:DC32)</f>
        <v>211857.79367280003</v>
      </c>
      <c r="DD33" s="28">
        <f>SUM(DD8:DD32)</f>
        <v>15793.171851600002</v>
      </c>
      <c r="DE33" s="28">
        <f>SUM(DE8:DE32)</f>
        <v>26469.930771900006</v>
      </c>
      <c r="DG33" s="28">
        <f>SUM(DG8:DG32)</f>
        <v>80108.668</v>
      </c>
      <c r="DH33" s="28">
        <f>SUM(DH8:DH32)</f>
        <v>21267.931596800005</v>
      </c>
      <c r="DI33" s="28">
        <f>SUM(DI8:DI32)</f>
        <v>101376.59959679999</v>
      </c>
      <c r="DJ33" s="28">
        <f>SUM(DJ8:DJ32)</f>
        <v>7557.229929600004</v>
      </c>
      <c r="DK33" s="28">
        <f>SUM(DK8:DK32)</f>
        <v>12666.192386400002</v>
      </c>
      <c r="DM33" s="28">
        <f>SUM(DM8:DM32)</f>
        <v>133035.25149999998</v>
      </c>
      <c r="DN33" s="28">
        <f>SUM(DN8:DN32)</f>
        <v>35319.3318464</v>
      </c>
      <c r="DO33" s="28">
        <f>SUM(DO8:DO32)</f>
        <v>168354.5833464</v>
      </c>
      <c r="DP33" s="28">
        <f>SUM(DP8:DP32)</f>
        <v>12550.1772708</v>
      </c>
      <c r="DQ33" s="28">
        <f>SUM(DQ8:DQ32)</f>
        <v>21034.553834700004</v>
      </c>
      <c r="DS33" s="28">
        <f>SUM(DS8:DS32)</f>
        <v>404641.53150000004</v>
      </c>
      <c r="DT33" s="28">
        <f>SUM(DT8:DT32)</f>
        <v>107427.68077440005</v>
      </c>
      <c r="DU33" s="28">
        <f>SUM(DU8:DU32)</f>
        <v>512069.2122744</v>
      </c>
      <c r="DV33" s="28">
        <f>SUM(DV8:DV32)</f>
        <v>38172.76168680001</v>
      </c>
      <c r="DW33" s="28">
        <f>SUM(DW8:DW32)</f>
        <v>63978.93777870004</v>
      </c>
      <c r="DY33" s="28">
        <f>SUM(DY8:DY32)</f>
        <v>41993.6715</v>
      </c>
      <c r="DZ33" s="28">
        <f>SUM(DZ8:DZ32)</f>
        <v>11148.837638400004</v>
      </c>
      <c r="EA33" s="28">
        <f>SUM(EA8:EA32)</f>
        <v>53142.5091384</v>
      </c>
      <c r="EB33" s="28">
        <f>SUM(EB8:EB32)</f>
        <v>3961.5666948000007</v>
      </c>
      <c r="EC33" s="28">
        <f>SUM(EC8:EC32)</f>
        <v>6639.729950700003</v>
      </c>
      <c r="EE33" s="28">
        <f>SUM(EE8:EE32)</f>
        <v>21218.828</v>
      </c>
      <c r="EF33" s="28">
        <f>SUM(EF8:EF32)</f>
        <v>5633.355212799999</v>
      </c>
      <c r="EG33" s="28">
        <f>SUM(EG8:EG32)</f>
        <v>26852.183212800002</v>
      </c>
      <c r="EH33" s="28">
        <f>SUM(EH8:EH32)</f>
        <v>2001.7254816000004</v>
      </c>
      <c r="EI33" s="28">
        <f>SUM(EI8:EI32)</f>
        <v>3354.964754399999</v>
      </c>
      <c r="EK33" s="28">
        <f>SUM(EK8:EK32)</f>
        <v>5636.4575</v>
      </c>
      <c r="EL33" s="28">
        <f>SUM(EL8:EL32)</f>
        <v>1496.414752</v>
      </c>
      <c r="EM33" s="28">
        <f>SUM(EM8:EM32)</f>
        <v>7132.872252000001</v>
      </c>
      <c r="EN33" s="28">
        <f>SUM(EN8:EN32)</f>
        <v>531.7277940000002</v>
      </c>
      <c r="EO33" s="28">
        <f>SUM(EO8:EO32)</f>
        <v>891.1951335000002</v>
      </c>
      <c r="EQ33" s="28">
        <f>SUM(EQ8:EQ32)</f>
        <v>184227.1595</v>
      </c>
      <c r="ER33" s="28">
        <f>SUM(ER8:ER32)</f>
        <v>48910.19566720002</v>
      </c>
      <c r="ES33" s="28">
        <f>SUM(ES8:ES32)</f>
        <v>233137.3551672</v>
      </c>
      <c r="ET33" s="28">
        <f>SUM(ET8:ET32)</f>
        <v>17379.480128400002</v>
      </c>
      <c r="EU33" s="28">
        <f>SUM(EU8:EU32)</f>
        <v>29128.641173100008</v>
      </c>
      <c r="EW33" s="28">
        <f>SUM(EW8:EW32)</f>
        <v>751966.1495000002</v>
      </c>
      <c r="EX33" s="28">
        <f>SUM(EX8:EX32)</f>
        <v>199638.37909119995</v>
      </c>
      <c r="EY33" s="28">
        <f>SUM(EY8:EY32)</f>
        <v>951604.5285912001</v>
      </c>
      <c r="EZ33" s="28">
        <f>SUM(EZ8:EZ32)</f>
        <v>70938.40445640002</v>
      </c>
      <c r="FA33" s="28">
        <f>SUM(FA8:FA32)</f>
        <v>118895.3474751</v>
      </c>
      <c r="FC33" s="28">
        <f>SUM(FC8:FC32)</f>
        <v>12495.9355</v>
      </c>
      <c r="FD33" s="28">
        <f>SUM(FD8:FD32)</f>
        <v>3317.527404800001</v>
      </c>
      <c r="FE33" s="28">
        <f>SUM(FE8:FE32)</f>
        <v>15813.4629048</v>
      </c>
      <c r="FF33" s="28">
        <f>SUM(FF8:FF32)</f>
        <v>1178.8319555999997</v>
      </c>
      <c r="FG33" s="28">
        <f>SUM(FG8:FG32)</f>
        <v>1975.7652578999994</v>
      </c>
      <c r="FI33" s="28">
        <f>SUM(FI8:FI32)</f>
        <v>151344.248</v>
      </c>
      <c r="FJ33" s="28">
        <f>SUM(FJ8:FJ32)</f>
        <v>40180.160204799984</v>
      </c>
      <c r="FK33" s="28">
        <f>SUM(FK8:FK32)</f>
        <v>191524.4082048</v>
      </c>
      <c r="FL33" s="28">
        <f>SUM(FL8:FL32)</f>
        <v>14277.397305600007</v>
      </c>
      <c r="FM33" s="28">
        <f>SUM(FM8:FM32)</f>
        <v>23929.437470399997</v>
      </c>
      <c r="FO33" s="28">
        <f>SUM(FO8:FO32)</f>
        <v>62821.331000000006</v>
      </c>
      <c r="FP33" s="28">
        <f>SUM(FP8:FP32)</f>
        <v>16678.342105600004</v>
      </c>
      <c r="FQ33" s="28">
        <f>SUM(FQ8:FQ32)</f>
        <v>79499.67310560001</v>
      </c>
      <c r="FR33" s="28">
        <f>SUM(FR8:FR32)</f>
        <v>5926.3904232</v>
      </c>
      <c r="FS33" s="28">
        <f>SUM(FS8:FS32)</f>
        <v>9932.846023800003</v>
      </c>
    </row>
    <row r="34" ht="12.75" thickTop="1"/>
    <row r="45" spans="1:7" ht="12">
      <c r="A45"/>
      <c r="C45"/>
      <c r="D45"/>
      <c r="E45"/>
      <c r="F45"/>
      <c r="G45"/>
    </row>
    <row r="46" spans="1:7" ht="12">
      <c r="A46"/>
      <c r="C46"/>
      <c r="D46"/>
      <c r="E46"/>
      <c r="F46"/>
      <c r="G46"/>
    </row>
    <row r="47" spans="1:176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</row>
    <row r="48" spans="1:176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</row>
    <row r="49" spans="1:176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</row>
    <row r="50" spans="1:176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</row>
    <row r="51" spans="1:176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</row>
    <row r="52" spans="1:176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</row>
    <row r="53" spans="1:176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</row>
    <row r="54" spans="1:176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</row>
    <row r="55" spans="1:176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</row>
    <row r="56" spans="1:176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</row>
    <row r="57" spans="1:176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</row>
    <row r="58" spans="1:176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</row>
    <row r="59" spans="1:176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</row>
    <row r="60" spans="1:176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</row>
    <row r="61" spans="1:176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</row>
    <row r="62" spans="1:176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</row>
    <row r="63" spans="1:176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</row>
    <row r="64" spans="1:176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</row>
    <row r="65" spans="1:176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</row>
    <row r="66" spans="1:176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</row>
    <row r="67" spans="1:176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</row>
    <row r="68" spans="1:176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</row>
    <row r="69" spans="1:176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</row>
    <row r="70" spans="1:176" ht="12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</row>
    <row r="71" spans="1:176" ht="12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</row>
    <row r="72" spans="8:176" ht="12"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</row>
    <row r="73" spans="8:176" ht="12"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</row>
  </sheetData>
  <sheetProtection/>
  <printOptions/>
  <pageMargins left="0.7" right="0.7" top="0.75" bottom="0.75" header="0.3" footer="0.3"/>
  <pageSetup horizontalDpi="600" verticalDpi="600" orientation="landscape" scale="73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R73"/>
  <sheetViews>
    <sheetView zoomScale="150" zoomScaleNormal="150" workbookViewId="0" topLeftCell="A1">
      <selection activeCell="D17" sqref="D17"/>
    </sheetView>
  </sheetViews>
  <sheetFormatPr defaultColWidth="13.7109375" defaultRowHeight="12.75"/>
  <cols>
    <col min="1" max="1" width="9.7109375" style="2" customWidth="1"/>
    <col min="2" max="2" width="3.7109375" style="14" customWidth="1"/>
    <col min="3" max="6" width="13.7109375" style="14" customWidth="1"/>
    <col min="7" max="7" width="16.7109375" style="14" customWidth="1"/>
    <col min="8" max="8" width="3.7109375" style="14" customWidth="1"/>
    <col min="9" max="12" width="13.7109375" style="14" customWidth="1"/>
    <col min="13" max="13" width="15.7109375" style="14" customWidth="1"/>
    <col min="14" max="14" width="3.7109375" style="14" customWidth="1"/>
    <col min="15" max="18" width="13.7109375" style="0" customWidth="1"/>
    <col min="19" max="19" width="16.28125" style="0" customWidth="1"/>
    <col min="20" max="20" width="3.7109375" style="14" customWidth="1"/>
    <col min="21" max="24" width="13.7109375" style="0" customWidth="1"/>
    <col min="25" max="25" width="15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0" width="13.7109375" style="3" customWidth="1"/>
    <col min="121" max="121" width="3.7109375" style="0" customWidth="1"/>
  </cols>
  <sheetData>
    <row r="1" spans="1:122" ht="12">
      <c r="A1" s="23"/>
      <c r="C1" s="24"/>
      <c r="O1" s="24" t="s">
        <v>6</v>
      </c>
      <c r="U1" s="24"/>
      <c r="AG1" s="24" t="s">
        <v>6</v>
      </c>
      <c r="AM1" s="24"/>
      <c r="AY1" s="24" t="s">
        <v>6</v>
      </c>
      <c r="BE1" s="24"/>
      <c r="BQ1" s="24" t="s">
        <v>6</v>
      </c>
      <c r="BW1" s="24"/>
      <c r="CI1" s="24" t="s">
        <v>6</v>
      </c>
      <c r="CO1" s="24"/>
      <c r="DA1" s="24" t="s">
        <v>6</v>
      </c>
      <c r="DG1" s="24"/>
      <c r="DR1" s="24" t="s">
        <v>6</v>
      </c>
    </row>
    <row r="2" spans="1:122" ht="12">
      <c r="A2" s="23"/>
      <c r="C2" s="24"/>
      <c r="O2" s="24" t="s">
        <v>5</v>
      </c>
      <c r="U2" s="24"/>
      <c r="AG2" s="24" t="s">
        <v>5</v>
      </c>
      <c r="AM2" s="24"/>
      <c r="AY2" s="24" t="s">
        <v>5</v>
      </c>
      <c r="BE2" s="24"/>
      <c r="BQ2" s="24" t="s">
        <v>5</v>
      </c>
      <c r="BW2" s="24"/>
      <c r="CI2" s="24" t="s">
        <v>5</v>
      </c>
      <c r="CO2" s="24"/>
      <c r="DA2" s="24" t="s">
        <v>5</v>
      </c>
      <c r="DG2" s="24"/>
      <c r="DR2" s="24" t="s">
        <v>5</v>
      </c>
    </row>
    <row r="3" spans="1:122" ht="12">
      <c r="A3" s="23"/>
      <c r="C3" s="24"/>
      <c r="O3" s="24" t="s">
        <v>67</v>
      </c>
      <c r="P3" s="1"/>
      <c r="U3" s="24"/>
      <c r="AG3" s="24" t="str">
        <f>O3</f>
        <v>2004 Series A Bond Funded Projects After 2011B</v>
      </c>
      <c r="AM3" s="24"/>
      <c r="AY3" s="24" t="str">
        <f>AG3</f>
        <v>2004 Series A Bond Funded Projects After 2011B</v>
      </c>
      <c r="BE3" s="24"/>
      <c r="BQ3" s="24" t="str">
        <f>AY3</f>
        <v>2004 Series A Bond Funded Projects After 2011B</v>
      </c>
      <c r="BW3" s="24"/>
      <c r="CI3" s="24" t="str">
        <f>BQ3</f>
        <v>2004 Series A Bond Funded Projects After 2011B</v>
      </c>
      <c r="CO3" s="24"/>
      <c r="DA3" s="24" t="str">
        <f>CI3</f>
        <v>2004 Series A Bond Funded Projects After 2011B</v>
      </c>
      <c r="DG3" s="24"/>
      <c r="DR3" s="24" t="str">
        <f>DA3</f>
        <v>2004 Series A Bond Funded Projects After 2011B</v>
      </c>
    </row>
    <row r="4" ht="12">
      <c r="A4" s="23"/>
    </row>
    <row r="5" spans="1:120" ht="12">
      <c r="A5" s="4" t="s">
        <v>1</v>
      </c>
      <c r="C5" s="43" t="s">
        <v>68</v>
      </c>
      <c r="D5" s="44"/>
      <c r="E5" s="45"/>
      <c r="F5" s="20"/>
      <c r="G5" s="20"/>
      <c r="I5" s="16" t="s">
        <v>32</v>
      </c>
      <c r="J5" s="17"/>
      <c r="K5" s="18"/>
      <c r="L5" s="20"/>
      <c r="M5" s="20"/>
      <c r="O5" s="16" t="s">
        <v>38</v>
      </c>
      <c r="P5" s="17"/>
      <c r="Q5" s="18"/>
      <c r="R5" s="20"/>
      <c r="S5" s="20"/>
      <c r="U5" s="5" t="s">
        <v>19</v>
      </c>
      <c r="V5" s="6"/>
      <c r="W5" s="7"/>
      <c r="X5" s="20"/>
      <c r="Y5" s="20"/>
      <c r="AA5" s="5" t="s">
        <v>29</v>
      </c>
      <c r="AB5" s="6"/>
      <c r="AC5" s="7"/>
      <c r="AD5" s="20"/>
      <c r="AE5" s="20"/>
      <c r="AG5" s="5" t="s">
        <v>20</v>
      </c>
      <c r="AH5" s="6"/>
      <c r="AI5" s="7"/>
      <c r="AJ5" s="20"/>
      <c r="AK5" s="20"/>
      <c r="AM5" s="5" t="s">
        <v>21</v>
      </c>
      <c r="AN5" s="6"/>
      <c r="AO5" s="7"/>
      <c r="AP5" s="20"/>
      <c r="AQ5" s="20"/>
      <c r="AS5" s="5" t="s">
        <v>22</v>
      </c>
      <c r="AT5" s="6"/>
      <c r="AU5" s="7"/>
      <c r="AV5" s="20"/>
      <c r="AW5" s="20"/>
      <c r="AY5" s="5" t="s">
        <v>23</v>
      </c>
      <c r="AZ5" s="6"/>
      <c r="BA5" s="7"/>
      <c r="BB5" s="20"/>
      <c r="BC5" s="20"/>
      <c r="BE5" s="5" t="s">
        <v>49</v>
      </c>
      <c r="BF5" s="6"/>
      <c r="BG5" s="7"/>
      <c r="BH5" s="20"/>
      <c r="BI5" s="20"/>
      <c r="BK5" s="5" t="s">
        <v>24</v>
      </c>
      <c r="BL5" s="6"/>
      <c r="BM5" s="7"/>
      <c r="BN5" s="20"/>
      <c r="BO5" s="20"/>
      <c r="BQ5" s="5" t="s">
        <v>50</v>
      </c>
      <c r="BR5" s="6"/>
      <c r="BS5" s="7"/>
      <c r="BT5" s="20"/>
      <c r="BU5" s="20"/>
      <c r="BW5" s="5" t="s">
        <v>25</v>
      </c>
      <c r="BX5" s="6"/>
      <c r="BY5" s="7"/>
      <c r="BZ5" s="20"/>
      <c r="CA5" s="20"/>
      <c r="CC5" s="33" t="s">
        <v>27</v>
      </c>
      <c r="CD5" s="6"/>
      <c r="CE5" s="7"/>
      <c r="CF5" s="20"/>
      <c r="CG5" s="20"/>
      <c r="CI5" s="5" t="s">
        <v>51</v>
      </c>
      <c r="CJ5" s="6"/>
      <c r="CK5" s="7"/>
      <c r="CL5" s="20"/>
      <c r="CM5" s="20"/>
      <c r="CO5" s="5" t="s">
        <v>52</v>
      </c>
      <c r="CP5" s="6"/>
      <c r="CQ5" s="7"/>
      <c r="CR5" s="20"/>
      <c r="CS5" s="20"/>
      <c r="CU5" s="5" t="s">
        <v>53</v>
      </c>
      <c r="CV5" s="6"/>
      <c r="CW5" s="7"/>
      <c r="CX5" s="20"/>
      <c r="CY5" s="20"/>
      <c r="DA5" s="5" t="s">
        <v>54</v>
      </c>
      <c r="DB5" s="6"/>
      <c r="DC5" s="7"/>
      <c r="DD5" s="20"/>
      <c r="DE5" s="20"/>
      <c r="DG5" s="5" t="s">
        <v>55</v>
      </c>
      <c r="DH5" s="6"/>
      <c r="DI5" s="7"/>
      <c r="DJ5" s="20"/>
      <c r="DK5" s="20"/>
      <c r="DM5" s="33" t="s">
        <v>7</v>
      </c>
      <c r="DN5" s="6"/>
      <c r="DO5" s="7"/>
      <c r="DP5" s="20"/>
    </row>
    <row r="6" spans="1:120" s="1" customFormat="1" ht="12">
      <c r="A6" s="25" t="s">
        <v>2</v>
      </c>
      <c r="B6" s="14"/>
      <c r="C6" s="51" t="s">
        <v>69</v>
      </c>
      <c r="D6" s="46"/>
      <c r="E6" s="47"/>
      <c r="F6" s="20" t="s">
        <v>56</v>
      </c>
      <c r="G6" s="20" t="s">
        <v>56</v>
      </c>
      <c r="H6" s="14"/>
      <c r="I6" s="19"/>
      <c r="J6" s="38">
        <v>0.6798012</v>
      </c>
      <c r="K6" s="18"/>
      <c r="L6" s="20" t="s">
        <v>56</v>
      </c>
      <c r="M6" s="20" t="s">
        <v>56</v>
      </c>
      <c r="N6" s="14"/>
      <c r="O6" s="19"/>
      <c r="P6" s="32">
        <f>V6+AB6+AH6+AN6+AT6+AZ6+BF6+BL6+BR6+BX6+CD6+CJ6+CP6+CV6+DB6+DH6+DN6</f>
        <v>0.3201988</v>
      </c>
      <c r="Q6" s="18"/>
      <c r="R6" s="20" t="s">
        <v>56</v>
      </c>
      <c r="S6" s="20" t="s">
        <v>56</v>
      </c>
      <c r="T6" s="14"/>
      <c r="U6" s="26"/>
      <c r="V6" s="13">
        <v>0.0028849</v>
      </c>
      <c r="W6" s="27"/>
      <c r="X6" s="20" t="s">
        <v>56</v>
      </c>
      <c r="Y6" s="20" t="s">
        <v>56</v>
      </c>
      <c r="AA6" s="26"/>
      <c r="AB6" s="13">
        <v>0.0121511</v>
      </c>
      <c r="AC6" s="27"/>
      <c r="AD6" s="20" t="s">
        <v>56</v>
      </c>
      <c r="AE6" s="20" t="s">
        <v>56</v>
      </c>
      <c r="AG6" s="26"/>
      <c r="AH6" s="13">
        <v>0.0051763</v>
      </c>
      <c r="AI6" s="27"/>
      <c r="AJ6" s="20" t="s">
        <v>56</v>
      </c>
      <c r="AK6" s="20" t="s">
        <v>56</v>
      </c>
      <c r="AM6" s="26"/>
      <c r="AN6" s="13">
        <v>0.001659</v>
      </c>
      <c r="AO6" s="27"/>
      <c r="AP6" s="20" t="s">
        <v>56</v>
      </c>
      <c r="AQ6" s="20" t="s">
        <v>56</v>
      </c>
      <c r="AS6" s="26"/>
      <c r="AT6" s="13">
        <v>0.0005119</v>
      </c>
      <c r="AU6" s="27"/>
      <c r="AV6" s="20" t="s">
        <v>56</v>
      </c>
      <c r="AW6" s="20" t="s">
        <v>56</v>
      </c>
      <c r="AY6" s="26"/>
      <c r="AZ6" s="13">
        <v>0.0109472</v>
      </c>
      <c r="BA6" s="27"/>
      <c r="BB6" s="20" t="s">
        <v>56</v>
      </c>
      <c r="BC6" s="20" t="s">
        <v>56</v>
      </c>
      <c r="BE6" s="26"/>
      <c r="BF6" s="13">
        <v>0.0001911</v>
      </c>
      <c r="BG6" s="27"/>
      <c r="BH6" s="20" t="s">
        <v>56</v>
      </c>
      <c r="BI6" s="20" t="s">
        <v>56</v>
      </c>
      <c r="BK6" s="26"/>
      <c r="BL6" s="13">
        <v>0.0424642</v>
      </c>
      <c r="BM6" s="27"/>
      <c r="BN6" s="20" t="s">
        <v>56</v>
      </c>
      <c r="BO6" s="20" t="s">
        <v>56</v>
      </c>
      <c r="BQ6" s="26"/>
      <c r="BR6" s="13">
        <v>0.0015092</v>
      </c>
      <c r="BS6" s="27"/>
      <c r="BT6" s="20" t="s">
        <v>56</v>
      </c>
      <c r="BU6" s="20" t="s">
        <v>56</v>
      </c>
      <c r="BW6" s="26"/>
      <c r="BX6" s="13">
        <v>0.0450865</v>
      </c>
      <c r="BY6" s="27"/>
      <c r="BZ6" s="20" t="s">
        <v>56</v>
      </c>
      <c r="CA6" s="20" t="s">
        <v>56</v>
      </c>
      <c r="CC6" s="26"/>
      <c r="CD6" s="13">
        <v>0.0134749</v>
      </c>
      <c r="CE6" s="27"/>
      <c r="CF6" s="20" t="s">
        <v>56</v>
      </c>
      <c r="CG6" s="20" t="s">
        <v>56</v>
      </c>
      <c r="CI6" s="26"/>
      <c r="CJ6" s="13">
        <v>0.0011948</v>
      </c>
      <c r="CK6" s="27"/>
      <c r="CL6" s="20" t="s">
        <v>56</v>
      </c>
      <c r="CM6" s="20" t="s">
        <v>56</v>
      </c>
      <c r="CO6" s="26"/>
      <c r="CP6" s="13">
        <v>0.0003698</v>
      </c>
      <c r="CQ6" s="27"/>
      <c r="CR6" s="20" t="s">
        <v>56</v>
      </c>
      <c r="CS6" s="20" t="s">
        <v>56</v>
      </c>
      <c r="CU6" s="26"/>
      <c r="CV6" s="13">
        <v>0.0013432</v>
      </c>
      <c r="CW6" s="27"/>
      <c r="CX6" s="20" t="s">
        <v>56</v>
      </c>
      <c r="CY6" s="20" t="s">
        <v>56</v>
      </c>
      <c r="DA6" s="26"/>
      <c r="DB6" s="13">
        <v>0.0026052</v>
      </c>
      <c r="DC6" s="27"/>
      <c r="DD6" s="20" t="s">
        <v>56</v>
      </c>
      <c r="DE6" s="20" t="s">
        <v>56</v>
      </c>
      <c r="DG6" s="26"/>
      <c r="DH6" s="13">
        <v>0.1786295</v>
      </c>
      <c r="DI6" s="27"/>
      <c r="DJ6" s="20" t="s">
        <v>56</v>
      </c>
      <c r="DK6" s="20" t="s">
        <v>56</v>
      </c>
      <c r="DM6" s="26"/>
      <c r="DN6" s="13"/>
      <c r="DO6" s="27"/>
      <c r="DP6" s="20" t="s">
        <v>56</v>
      </c>
    </row>
    <row r="7" spans="1:120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G7" s="50" t="s">
        <v>65</v>
      </c>
      <c r="I7" s="20" t="s">
        <v>3</v>
      </c>
      <c r="J7" s="20" t="s">
        <v>4</v>
      </c>
      <c r="K7" s="20" t="s">
        <v>0</v>
      </c>
      <c r="L7" s="20" t="s">
        <v>57</v>
      </c>
      <c r="M7" s="50" t="s">
        <v>65</v>
      </c>
      <c r="O7" s="20" t="s">
        <v>3</v>
      </c>
      <c r="P7" s="20" t="s">
        <v>4</v>
      </c>
      <c r="Q7" s="20" t="s">
        <v>0</v>
      </c>
      <c r="R7" s="20" t="s">
        <v>57</v>
      </c>
      <c r="S7" s="50" t="s">
        <v>65</v>
      </c>
      <c r="U7" s="9" t="s">
        <v>3</v>
      </c>
      <c r="V7" s="9" t="s">
        <v>4</v>
      </c>
      <c r="W7" s="9" t="s">
        <v>0</v>
      </c>
      <c r="X7" s="20" t="s">
        <v>57</v>
      </c>
      <c r="Y7" s="50" t="s">
        <v>65</v>
      </c>
      <c r="AA7" s="9" t="s">
        <v>3</v>
      </c>
      <c r="AB7" s="9" t="s">
        <v>4</v>
      </c>
      <c r="AC7" s="9" t="s">
        <v>0</v>
      </c>
      <c r="AD7" s="20" t="s">
        <v>57</v>
      </c>
      <c r="AE7" s="50" t="s">
        <v>65</v>
      </c>
      <c r="AG7" s="9" t="s">
        <v>3</v>
      </c>
      <c r="AH7" s="9" t="s">
        <v>4</v>
      </c>
      <c r="AI7" s="9" t="s">
        <v>0</v>
      </c>
      <c r="AJ7" s="20" t="s">
        <v>57</v>
      </c>
      <c r="AK7" s="50" t="s">
        <v>65</v>
      </c>
      <c r="AM7" s="9" t="s">
        <v>3</v>
      </c>
      <c r="AN7" s="9" t="s">
        <v>4</v>
      </c>
      <c r="AO7" s="9" t="s">
        <v>0</v>
      </c>
      <c r="AP7" s="20" t="s">
        <v>57</v>
      </c>
      <c r="AQ7" s="50" t="s">
        <v>65</v>
      </c>
      <c r="AS7" s="9" t="s">
        <v>3</v>
      </c>
      <c r="AT7" s="9" t="s">
        <v>4</v>
      </c>
      <c r="AU7" s="9" t="s">
        <v>0</v>
      </c>
      <c r="AV7" s="20" t="s">
        <v>57</v>
      </c>
      <c r="AW7" s="50" t="s">
        <v>65</v>
      </c>
      <c r="AY7" s="9" t="s">
        <v>3</v>
      </c>
      <c r="AZ7" s="9" t="s">
        <v>4</v>
      </c>
      <c r="BA7" s="9" t="s">
        <v>0</v>
      </c>
      <c r="BB7" s="20" t="s">
        <v>57</v>
      </c>
      <c r="BC7" s="50" t="s">
        <v>65</v>
      </c>
      <c r="BE7" s="9" t="s">
        <v>3</v>
      </c>
      <c r="BF7" s="9" t="s">
        <v>4</v>
      </c>
      <c r="BG7" s="9" t="s">
        <v>0</v>
      </c>
      <c r="BH7" s="20" t="s">
        <v>57</v>
      </c>
      <c r="BI7" s="50" t="s">
        <v>65</v>
      </c>
      <c r="BK7" s="9" t="s">
        <v>3</v>
      </c>
      <c r="BL7" s="9" t="s">
        <v>4</v>
      </c>
      <c r="BM7" s="9" t="s">
        <v>0</v>
      </c>
      <c r="BN7" s="20" t="s">
        <v>57</v>
      </c>
      <c r="BO7" s="50" t="s">
        <v>65</v>
      </c>
      <c r="BQ7" s="9" t="s">
        <v>3</v>
      </c>
      <c r="BR7" s="9" t="s">
        <v>4</v>
      </c>
      <c r="BS7" s="9" t="s">
        <v>0</v>
      </c>
      <c r="BT7" s="20" t="s">
        <v>57</v>
      </c>
      <c r="BU7" s="50" t="s">
        <v>65</v>
      </c>
      <c r="BW7" s="9" t="s">
        <v>3</v>
      </c>
      <c r="BX7" s="9" t="s">
        <v>4</v>
      </c>
      <c r="BY7" s="9" t="s">
        <v>0</v>
      </c>
      <c r="BZ7" s="20" t="s">
        <v>57</v>
      </c>
      <c r="CA7" s="50" t="s">
        <v>65</v>
      </c>
      <c r="CC7" s="9" t="s">
        <v>3</v>
      </c>
      <c r="CD7" s="9" t="s">
        <v>4</v>
      </c>
      <c r="CE7" s="9" t="s">
        <v>0</v>
      </c>
      <c r="CF7" s="20" t="s">
        <v>57</v>
      </c>
      <c r="CG7" s="50" t="s">
        <v>65</v>
      </c>
      <c r="CI7" s="9" t="s">
        <v>3</v>
      </c>
      <c r="CJ7" s="9" t="s">
        <v>4</v>
      </c>
      <c r="CK7" s="9" t="s">
        <v>0</v>
      </c>
      <c r="CL7" s="20" t="s">
        <v>57</v>
      </c>
      <c r="CM7" s="50" t="s">
        <v>65</v>
      </c>
      <c r="CO7" s="9" t="s">
        <v>3</v>
      </c>
      <c r="CP7" s="9" t="s">
        <v>4</v>
      </c>
      <c r="CQ7" s="9" t="s">
        <v>0</v>
      </c>
      <c r="CR7" s="20" t="s">
        <v>57</v>
      </c>
      <c r="CS7" s="50" t="s">
        <v>65</v>
      </c>
      <c r="CU7" s="9" t="s">
        <v>3</v>
      </c>
      <c r="CV7" s="9" t="s">
        <v>4</v>
      </c>
      <c r="CW7" s="9" t="s">
        <v>0</v>
      </c>
      <c r="CX7" s="20" t="s">
        <v>57</v>
      </c>
      <c r="CY7" s="50" t="s">
        <v>65</v>
      </c>
      <c r="DA7" s="9" t="s">
        <v>3</v>
      </c>
      <c r="DB7" s="9" t="s">
        <v>4</v>
      </c>
      <c r="DC7" s="9" t="s">
        <v>0</v>
      </c>
      <c r="DD7" s="20" t="s">
        <v>57</v>
      </c>
      <c r="DE7" s="50" t="s">
        <v>65</v>
      </c>
      <c r="DG7" s="9" t="s">
        <v>3</v>
      </c>
      <c r="DH7" s="9" t="s">
        <v>4</v>
      </c>
      <c r="DI7" s="9" t="s">
        <v>0</v>
      </c>
      <c r="DJ7" s="20" t="s">
        <v>57</v>
      </c>
      <c r="DK7" s="50" t="s">
        <v>65</v>
      </c>
      <c r="DM7" s="9" t="s">
        <v>3</v>
      </c>
      <c r="DN7" s="9" t="s">
        <v>4</v>
      </c>
      <c r="DO7" s="9" t="s">
        <v>0</v>
      </c>
      <c r="DP7" s="20" t="s">
        <v>57</v>
      </c>
    </row>
    <row r="8" spans="1:120" ht="12">
      <c r="A8" s="2">
        <v>41183</v>
      </c>
      <c r="C8" s="15"/>
      <c r="D8" s="15">
        <v>116763</v>
      </c>
      <c r="E8" s="15">
        <f aca="true" t="shared" si="0" ref="E8:E31">C8+D8</f>
        <v>116763</v>
      </c>
      <c r="F8" s="15">
        <v>25501</v>
      </c>
      <c r="G8" s="15">
        <v>37787</v>
      </c>
      <c r="I8" s="29">
        <f>'2011B Academic'!I8</f>
        <v>0</v>
      </c>
      <c r="J8" s="29">
        <f>'2011B Academic'!J8</f>
        <v>79375.62751560002</v>
      </c>
      <c r="K8" s="29">
        <f aca="true" t="shared" si="1" ref="K8:K31">I8+J8</f>
        <v>79375.62751560002</v>
      </c>
      <c r="L8" s="29">
        <f>'2011B Academic'!L8</f>
        <v>17335.610401200003</v>
      </c>
      <c r="M8" s="29">
        <f>'2011B Academic'!M8</f>
        <v>25687.647944400003</v>
      </c>
      <c r="O8" s="14"/>
      <c r="P8" s="21">
        <f aca="true" t="shared" si="2" ref="P8:P31">V8+AB8+AH8+AN8+AT8+AZ8+BF8+BL8+BR8+BX8+CD8+CJ8+CP8+CV8+DB8+DH8+DN8</f>
        <v>37387.3724844</v>
      </c>
      <c r="Q8" s="14">
        <f aca="true" t="shared" si="3" ref="Q8:Q31">O8+P8</f>
        <v>37387.3724844</v>
      </c>
      <c r="R8" s="14">
        <f aca="true" t="shared" si="4" ref="R8:S31">X8+AD8+AJ8+AP8+AV8+BB8+BH8+BN8+BT8+BZ8+CF8+CL8+CR8+CX8+DD8+DJ8+DP8</f>
        <v>8165.3895988</v>
      </c>
      <c r="S8" s="21">
        <f t="shared" si="4"/>
        <v>12099.3520556</v>
      </c>
      <c r="U8" s="29"/>
      <c r="V8" s="21">
        <f aca="true" t="shared" si="5" ref="V8:V31">D8*0.28849/100</f>
        <v>336.84957870000005</v>
      </c>
      <c r="W8" s="29">
        <f aca="true" t="shared" si="6" ref="W8:W31">U8+V8</f>
        <v>336.84957870000005</v>
      </c>
      <c r="X8" s="29">
        <f aca="true" t="shared" si="7" ref="X8:X31">V$6*$F8</f>
        <v>73.56783490000001</v>
      </c>
      <c r="Y8" s="29">
        <f aca="true" t="shared" si="8" ref="Y8:Y31">V$6*$G8</f>
        <v>109.0117163</v>
      </c>
      <c r="AA8" s="29"/>
      <c r="AB8" s="29">
        <f aca="true" t="shared" si="9" ref="AB8:AB31">D8*1.21511/100</f>
        <v>1418.7988893</v>
      </c>
      <c r="AC8" s="14">
        <f aca="true" t="shared" si="10" ref="AC8:AC31">AA8+AB8</f>
        <v>1418.7988893</v>
      </c>
      <c r="AD8" s="29">
        <f aca="true" t="shared" si="11" ref="AD8:AD31">AB$6*$F8</f>
        <v>309.8652011</v>
      </c>
      <c r="AE8" s="29">
        <f aca="true" t="shared" si="12" ref="AE8:AE31">AB$6*$G8</f>
        <v>459.1536157</v>
      </c>
      <c r="AG8" s="29"/>
      <c r="AH8" s="29">
        <f aca="true" t="shared" si="13" ref="AH8:AH31">D8*0.51763/100</f>
        <v>604.4003169</v>
      </c>
      <c r="AI8" s="14">
        <f aca="true" t="shared" si="14" ref="AI8:AI31">AG8+AH8</f>
        <v>604.4003169</v>
      </c>
      <c r="AJ8" s="29">
        <f aca="true" t="shared" si="15" ref="AJ8:AJ31">AH$6*$F8</f>
        <v>132.0008263</v>
      </c>
      <c r="AK8" s="29">
        <f aca="true" t="shared" si="16" ref="AK8:AK31">AH$6*$G8</f>
        <v>195.5968481</v>
      </c>
      <c r="AM8" s="39"/>
      <c r="AN8" s="39">
        <f aca="true" t="shared" si="17" ref="AN8:AN31">D8*0.1659/100</f>
        <v>193.70981700000002</v>
      </c>
      <c r="AO8" s="3">
        <f aca="true" t="shared" si="18" ref="AO8:AO31">AM8+AN8</f>
        <v>193.70981700000002</v>
      </c>
      <c r="AP8" s="29">
        <f aca="true" t="shared" si="19" ref="AP8:AP31">AN$6*$F8</f>
        <v>42.306159</v>
      </c>
      <c r="AQ8" s="29">
        <f aca="true" t="shared" si="20" ref="AQ8:AQ31">AN$6*$G8</f>
        <v>62.688633</v>
      </c>
      <c r="AR8" s="14"/>
      <c r="AS8" s="29"/>
      <c r="AT8" s="29">
        <f aca="true" t="shared" si="21" ref="AT8:AT31">D8*0.05119/100</f>
        <v>59.7709797</v>
      </c>
      <c r="AU8" s="14">
        <f aca="true" t="shared" si="22" ref="AU8:AU31">AS8+AT8</f>
        <v>59.7709797</v>
      </c>
      <c r="AV8" s="29">
        <f aca="true" t="shared" si="23" ref="AV8:AV31">AT$6*$F8</f>
        <v>13.053961900000001</v>
      </c>
      <c r="AW8" s="29">
        <f aca="true" t="shared" si="24" ref="AW8:AW31">AT$6*$G8</f>
        <v>19.343165300000003</v>
      </c>
      <c r="AX8" s="14"/>
      <c r="AY8" s="29"/>
      <c r="AZ8" s="29">
        <f aca="true" t="shared" si="25" ref="AZ8:AZ31">D8*1.09472/100</f>
        <v>1278.2279136</v>
      </c>
      <c r="BA8" s="14">
        <f aca="true" t="shared" si="26" ref="BA8:BA31">AY8+AZ8</f>
        <v>1278.2279136</v>
      </c>
      <c r="BB8" s="29">
        <f aca="true" t="shared" si="27" ref="BB8:BB31">AZ$6*$F8</f>
        <v>279.1645472</v>
      </c>
      <c r="BC8" s="29">
        <f aca="true" t="shared" si="28" ref="BC8:BC31">AZ$6*$G8</f>
        <v>413.6618464</v>
      </c>
      <c r="BD8" s="14"/>
      <c r="BE8" s="29"/>
      <c r="BF8" s="29">
        <f aca="true" t="shared" si="29" ref="BF8:BF31">D8*0.01911/100</f>
        <v>22.3134093</v>
      </c>
      <c r="BG8" s="14">
        <f aca="true" t="shared" si="30" ref="BG8:BG31">BE8+BF8</f>
        <v>22.3134093</v>
      </c>
      <c r="BH8" s="29">
        <f aca="true" t="shared" si="31" ref="BH8:BH31">BF$6*$F8</f>
        <v>4.8732411</v>
      </c>
      <c r="BI8" s="29">
        <f aca="true" t="shared" si="32" ref="BI8:BI31">BF$6*$G8</f>
        <v>7.2210957</v>
      </c>
      <c r="BJ8" s="14"/>
      <c r="BK8" s="29"/>
      <c r="BL8" s="29">
        <f aca="true" t="shared" si="33" ref="BL8:BL31">D8*4.24642/100</f>
        <v>4958.247384599999</v>
      </c>
      <c r="BM8" s="14">
        <f aca="true" t="shared" si="34" ref="BM8:BM31">BK8+BL8</f>
        <v>4958.247384599999</v>
      </c>
      <c r="BN8" s="29">
        <f aca="true" t="shared" si="35" ref="BN8:BN31">BL$6*$F8</f>
        <v>1082.8795642</v>
      </c>
      <c r="BO8" s="29">
        <f aca="true" t="shared" si="36" ref="BO8:BO31">BL$6*$G8</f>
        <v>1604.5947254</v>
      </c>
      <c r="BP8" s="14"/>
      <c r="BQ8" s="29"/>
      <c r="BR8" s="29">
        <f aca="true" t="shared" si="37" ref="BR8:BR31">D8*0.15092/100</f>
        <v>176.21871960000001</v>
      </c>
      <c r="BS8" s="14">
        <f aca="true" t="shared" si="38" ref="BS8:BS31">BQ8+BR8</f>
        <v>176.21871960000001</v>
      </c>
      <c r="BT8" s="29">
        <f aca="true" t="shared" si="39" ref="BT8:BT31">BR$6*$F8</f>
        <v>38.4861092</v>
      </c>
      <c r="BU8" s="29">
        <f aca="true" t="shared" si="40" ref="BU8:BU31">BR$6*$G8</f>
        <v>57.0281404</v>
      </c>
      <c r="BV8" s="14"/>
      <c r="BW8" s="29"/>
      <c r="BX8" s="29">
        <f aca="true" t="shared" si="41" ref="BX8:BX31">D8*4.50865/100</f>
        <v>5264.434999500001</v>
      </c>
      <c r="BY8" s="14">
        <f aca="true" t="shared" si="42" ref="BY8:BY31">BW8+BX8</f>
        <v>5264.434999500001</v>
      </c>
      <c r="BZ8" s="29">
        <f aca="true" t="shared" si="43" ref="BZ8:BZ31">BX$6*$F8</f>
        <v>1149.7508365</v>
      </c>
      <c r="CA8" s="29">
        <f aca="true" t="shared" si="44" ref="CA8:CA31">BX$6*$G8</f>
        <v>1703.6835755</v>
      </c>
      <c r="CB8" s="14"/>
      <c r="CC8" s="29"/>
      <c r="CD8" s="29">
        <f aca="true" t="shared" si="45" ref="CD8:CD31">D8*1.34749/100</f>
        <v>1573.3697487</v>
      </c>
      <c r="CE8" s="14">
        <f aca="true" t="shared" si="46" ref="CE8:CE31">CC8+CD8</f>
        <v>1573.3697487</v>
      </c>
      <c r="CF8" s="29">
        <f aca="true" t="shared" si="47" ref="CF8:CF31">CD$6*$F8</f>
        <v>343.6234249</v>
      </c>
      <c r="CG8" s="29">
        <f aca="true" t="shared" si="48" ref="CG8:CG31">CD$6*$G8</f>
        <v>509.1760463</v>
      </c>
      <c r="CH8" s="14"/>
      <c r="CI8" s="29"/>
      <c r="CJ8" s="29">
        <f aca="true" t="shared" si="49" ref="CJ8:CJ31">D8*0.11948/100</f>
        <v>139.5084324</v>
      </c>
      <c r="CK8" s="14">
        <f aca="true" t="shared" si="50" ref="CK8:CK31">CI8+CJ8</f>
        <v>139.5084324</v>
      </c>
      <c r="CL8" s="29">
        <f aca="true" t="shared" si="51" ref="CL8:CL31">CJ$6*$F8</f>
        <v>30.468594799999998</v>
      </c>
      <c r="CM8" s="29">
        <f aca="true" t="shared" si="52" ref="CM8:CM31">CJ$6*$G8</f>
        <v>45.147907599999996</v>
      </c>
      <c r="CN8" s="14"/>
      <c r="CO8" s="29"/>
      <c r="CP8" s="29">
        <f aca="true" t="shared" si="53" ref="CP8:CP31">D8*0.03698/100</f>
        <v>43.1789574</v>
      </c>
      <c r="CQ8" s="14">
        <f aca="true" t="shared" si="54" ref="CQ8:CQ31">CO8+CP8</f>
        <v>43.1789574</v>
      </c>
      <c r="CR8" s="29">
        <f aca="true" t="shared" si="55" ref="CR8:CR31">CP$6*$F8</f>
        <v>9.4302698</v>
      </c>
      <c r="CS8" s="29">
        <f aca="true" t="shared" si="56" ref="CS8:CS31">CP$6*$G8</f>
        <v>13.9736326</v>
      </c>
      <c r="CT8" s="14"/>
      <c r="CU8" s="29"/>
      <c r="CV8" s="29">
        <f aca="true" t="shared" si="57" ref="CV8:CV31">D8*0.13432/100</f>
        <v>156.8360616</v>
      </c>
      <c r="CW8" s="14">
        <f aca="true" t="shared" si="58" ref="CW8:CW31">CU8+CV8</f>
        <v>156.8360616</v>
      </c>
      <c r="CX8" s="29">
        <f aca="true" t="shared" si="59" ref="CX8:CX31">CV$6*$F8</f>
        <v>34.2529432</v>
      </c>
      <c r="CY8" s="29">
        <f aca="true" t="shared" si="60" ref="CY8:CY31">CV$6*$G8</f>
        <v>50.75549839999999</v>
      </c>
      <c r="CZ8" s="14"/>
      <c r="DA8" s="29"/>
      <c r="DB8" s="29">
        <f aca="true" t="shared" si="61" ref="DB8:DB31">D8*0.26052/100</f>
        <v>304.19096759999996</v>
      </c>
      <c r="DC8" s="14">
        <f aca="true" t="shared" si="62" ref="DC8:DC31">DA8+DB8</f>
        <v>304.19096759999996</v>
      </c>
      <c r="DD8" s="29">
        <f aca="true" t="shared" si="63" ref="DD8:DD31">DB$6*$F8</f>
        <v>66.4352052</v>
      </c>
      <c r="DE8" s="29">
        <f aca="true" t="shared" si="64" ref="DE8:DE31">DB$6*$G8</f>
        <v>98.4426924</v>
      </c>
      <c r="DF8" s="14"/>
      <c r="DG8" s="29"/>
      <c r="DH8" s="29">
        <f aca="true" t="shared" si="65" ref="DH8:DH31">D8*17.86295/100</f>
        <v>20857.3163085</v>
      </c>
      <c r="DI8" s="14">
        <f aca="true" t="shared" si="66" ref="DI8:DI31">DG8+DH8</f>
        <v>20857.3163085</v>
      </c>
      <c r="DJ8" s="29">
        <f aca="true" t="shared" si="67" ref="DJ8:DJ31">DH$6*$F8</f>
        <v>4555.2308795</v>
      </c>
      <c r="DK8" s="29">
        <f aca="true" t="shared" si="68" ref="DK8:DK31">DH$6*$G8</f>
        <v>6749.8729164999995</v>
      </c>
      <c r="DL8" s="14"/>
      <c r="DM8" s="14"/>
      <c r="DN8" s="14"/>
      <c r="DO8" s="14">
        <f aca="true" t="shared" si="69" ref="DO8:DO31">DM8+DN8</f>
        <v>0</v>
      </c>
      <c r="DP8" s="14"/>
    </row>
    <row r="9" spans="1:120" ht="12">
      <c r="A9" s="2">
        <v>41365</v>
      </c>
      <c r="C9" s="15"/>
      <c r="D9" s="15">
        <v>116763</v>
      </c>
      <c r="E9" s="15">
        <f t="shared" si="0"/>
        <v>116763</v>
      </c>
      <c r="F9" s="15">
        <v>25501</v>
      </c>
      <c r="G9" s="15">
        <v>37787</v>
      </c>
      <c r="I9" s="29">
        <f>'2011B Academic'!I9</f>
        <v>0</v>
      </c>
      <c r="J9" s="29">
        <f>'2011B Academic'!J9</f>
        <v>79375.62751560002</v>
      </c>
      <c r="K9" s="29">
        <f t="shared" si="1"/>
        <v>79375.62751560002</v>
      </c>
      <c r="L9" s="29">
        <f>'2011B Academic'!L9</f>
        <v>17335.610401200003</v>
      </c>
      <c r="M9" s="29">
        <f>'2011B Academic'!M9</f>
        <v>25687.647944400003</v>
      </c>
      <c r="O9" s="14">
        <f>U9+AA9+AG9+AM9+AS9+AY9+BE9+BK9+BQ9+BW9+CC9+CI9+CO9+CU9+DA9+DG9+DM9</f>
        <v>0</v>
      </c>
      <c r="P9" s="21">
        <f t="shared" si="2"/>
        <v>37387.3724844</v>
      </c>
      <c r="Q9" s="14">
        <f t="shared" si="3"/>
        <v>37387.3724844</v>
      </c>
      <c r="R9" s="14">
        <f t="shared" si="4"/>
        <v>8165.3895988</v>
      </c>
      <c r="S9" s="21">
        <f t="shared" si="4"/>
        <v>12099.3520556</v>
      </c>
      <c r="U9" s="29">
        <f aca="true" t="shared" si="70" ref="U9:U31">C9*0.28849/100</f>
        <v>0</v>
      </c>
      <c r="V9" s="21">
        <f t="shared" si="5"/>
        <v>336.84957870000005</v>
      </c>
      <c r="W9" s="29">
        <f t="shared" si="6"/>
        <v>336.84957870000005</v>
      </c>
      <c r="X9" s="29">
        <f t="shared" si="7"/>
        <v>73.56783490000001</v>
      </c>
      <c r="Y9" s="29">
        <f t="shared" si="8"/>
        <v>109.0117163</v>
      </c>
      <c r="AA9" s="29">
        <f aca="true" t="shared" si="71" ref="AA9:AA31">C9*1.21511/100</f>
        <v>0</v>
      </c>
      <c r="AB9" s="29">
        <f t="shared" si="9"/>
        <v>1418.7988893</v>
      </c>
      <c r="AC9" s="14">
        <f t="shared" si="10"/>
        <v>1418.7988893</v>
      </c>
      <c r="AD9" s="29">
        <f t="shared" si="11"/>
        <v>309.8652011</v>
      </c>
      <c r="AE9" s="29">
        <f t="shared" si="12"/>
        <v>459.1536157</v>
      </c>
      <c r="AG9" s="29">
        <f aca="true" t="shared" si="72" ref="AG9:AG31">C9*0.51763/100</f>
        <v>0</v>
      </c>
      <c r="AH9" s="29">
        <f t="shared" si="13"/>
        <v>604.4003169</v>
      </c>
      <c r="AI9" s="14">
        <f t="shared" si="14"/>
        <v>604.4003169</v>
      </c>
      <c r="AJ9" s="29">
        <f t="shared" si="15"/>
        <v>132.0008263</v>
      </c>
      <c r="AK9" s="29">
        <f t="shared" si="16"/>
        <v>195.5968481</v>
      </c>
      <c r="AM9" s="39">
        <f aca="true" t="shared" si="73" ref="AM9:AM31">C9*0.1659/100</f>
        <v>0</v>
      </c>
      <c r="AN9" s="39">
        <f t="shared" si="17"/>
        <v>193.70981700000002</v>
      </c>
      <c r="AO9" s="3">
        <f t="shared" si="18"/>
        <v>193.70981700000002</v>
      </c>
      <c r="AP9" s="29">
        <f t="shared" si="19"/>
        <v>42.306159</v>
      </c>
      <c r="AQ9" s="29">
        <f t="shared" si="20"/>
        <v>62.688633</v>
      </c>
      <c r="AR9" s="14"/>
      <c r="AS9" s="29">
        <f aca="true" t="shared" si="74" ref="AS9:AS31">C9*0.05119/100</f>
        <v>0</v>
      </c>
      <c r="AT9" s="29">
        <f t="shared" si="21"/>
        <v>59.7709797</v>
      </c>
      <c r="AU9" s="14">
        <f t="shared" si="22"/>
        <v>59.7709797</v>
      </c>
      <c r="AV9" s="29">
        <f t="shared" si="23"/>
        <v>13.053961900000001</v>
      </c>
      <c r="AW9" s="29">
        <f t="shared" si="24"/>
        <v>19.343165300000003</v>
      </c>
      <c r="AX9" s="14"/>
      <c r="AY9" s="29">
        <f aca="true" t="shared" si="75" ref="AY9:AY31">C9*1.09472/100</f>
        <v>0</v>
      </c>
      <c r="AZ9" s="29">
        <f t="shared" si="25"/>
        <v>1278.2279136</v>
      </c>
      <c r="BA9" s="14">
        <f t="shared" si="26"/>
        <v>1278.2279136</v>
      </c>
      <c r="BB9" s="29">
        <f t="shared" si="27"/>
        <v>279.1645472</v>
      </c>
      <c r="BC9" s="29">
        <f t="shared" si="28"/>
        <v>413.6618464</v>
      </c>
      <c r="BD9" s="14"/>
      <c r="BE9" s="29">
        <f aca="true" t="shared" si="76" ref="BE9:BE31">C9*0.01911/100</f>
        <v>0</v>
      </c>
      <c r="BF9" s="29">
        <f t="shared" si="29"/>
        <v>22.3134093</v>
      </c>
      <c r="BG9" s="14">
        <f t="shared" si="30"/>
        <v>22.3134093</v>
      </c>
      <c r="BH9" s="29">
        <f t="shared" si="31"/>
        <v>4.8732411</v>
      </c>
      <c r="BI9" s="29">
        <f t="shared" si="32"/>
        <v>7.2210957</v>
      </c>
      <c r="BJ9" s="14"/>
      <c r="BK9" s="29">
        <f aca="true" t="shared" si="77" ref="BK9:BK31">C9*4.24642/100</f>
        <v>0</v>
      </c>
      <c r="BL9" s="29">
        <f t="shared" si="33"/>
        <v>4958.247384599999</v>
      </c>
      <c r="BM9" s="14">
        <f t="shared" si="34"/>
        <v>4958.247384599999</v>
      </c>
      <c r="BN9" s="29">
        <f t="shared" si="35"/>
        <v>1082.8795642</v>
      </c>
      <c r="BO9" s="29">
        <f t="shared" si="36"/>
        <v>1604.5947254</v>
      </c>
      <c r="BP9" s="14"/>
      <c r="BQ9" s="29">
        <f aca="true" t="shared" si="78" ref="BQ9:BQ31">C9*0.15092/100</f>
        <v>0</v>
      </c>
      <c r="BR9" s="29">
        <f t="shared" si="37"/>
        <v>176.21871960000001</v>
      </c>
      <c r="BS9" s="14">
        <f t="shared" si="38"/>
        <v>176.21871960000001</v>
      </c>
      <c r="BT9" s="29">
        <f t="shared" si="39"/>
        <v>38.4861092</v>
      </c>
      <c r="BU9" s="29">
        <f t="shared" si="40"/>
        <v>57.0281404</v>
      </c>
      <c r="BV9" s="14"/>
      <c r="BW9" s="29">
        <f aca="true" t="shared" si="79" ref="BW9:BW31">C9*4.50865/100</f>
        <v>0</v>
      </c>
      <c r="BX9" s="29">
        <f t="shared" si="41"/>
        <v>5264.434999500001</v>
      </c>
      <c r="BY9" s="14">
        <f t="shared" si="42"/>
        <v>5264.434999500001</v>
      </c>
      <c r="BZ9" s="29">
        <f t="shared" si="43"/>
        <v>1149.7508365</v>
      </c>
      <c r="CA9" s="29">
        <f t="shared" si="44"/>
        <v>1703.6835755</v>
      </c>
      <c r="CB9" s="14"/>
      <c r="CC9" s="29">
        <f aca="true" t="shared" si="80" ref="CC9:CC31">C9*1.34749/100</f>
        <v>0</v>
      </c>
      <c r="CD9" s="29">
        <f t="shared" si="45"/>
        <v>1573.3697487</v>
      </c>
      <c r="CE9" s="14">
        <f t="shared" si="46"/>
        <v>1573.3697487</v>
      </c>
      <c r="CF9" s="29">
        <f t="shared" si="47"/>
        <v>343.6234249</v>
      </c>
      <c r="CG9" s="29">
        <f t="shared" si="48"/>
        <v>509.1760463</v>
      </c>
      <c r="CH9" s="14"/>
      <c r="CI9" s="29">
        <f aca="true" t="shared" si="81" ref="CI9:CI31">C9*0.11948/100</f>
        <v>0</v>
      </c>
      <c r="CJ9" s="29">
        <f t="shared" si="49"/>
        <v>139.5084324</v>
      </c>
      <c r="CK9" s="14">
        <f t="shared" si="50"/>
        <v>139.5084324</v>
      </c>
      <c r="CL9" s="29">
        <f t="shared" si="51"/>
        <v>30.468594799999998</v>
      </c>
      <c r="CM9" s="29">
        <f t="shared" si="52"/>
        <v>45.147907599999996</v>
      </c>
      <c r="CN9" s="14"/>
      <c r="CO9" s="29">
        <f aca="true" t="shared" si="82" ref="CO9:CO31">C9*0.03698/100</f>
        <v>0</v>
      </c>
      <c r="CP9" s="29">
        <f t="shared" si="53"/>
        <v>43.1789574</v>
      </c>
      <c r="CQ9" s="14">
        <f t="shared" si="54"/>
        <v>43.1789574</v>
      </c>
      <c r="CR9" s="29">
        <f t="shared" si="55"/>
        <v>9.4302698</v>
      </c>
      <c r="CS9" s="29">
        <f t="shared" si="56"/>
        <v>13.9736326</v>
      </c>
      <c r="CT9" s="14"/>
      <c r="CU9" s="29">
        <f aca="true" t="shared" si="83" ref="CU9:CU31">C9*0.13432/100</f>
        <v>0</v>
      </c>
      <c r="CV9" s="29">
        <f t="shared" si="57"/>
        <v>156.8360616</v>
      </c>
      <c r="CW9" s="14">
        <f t="shared" si="58"/>
        <v>156.8360616</v>
      </c>
      <c r="CX9" s="29">
        <f t="shared" si="59"/>
        <v>34.2529432</v>
      </c>
      <c r="CY9" s="29">
        <f t="shared" si="60"/>
        <v>50.75549839999999</v>
      </c>
      <c r="CZ9" s="14"/>
      <c r="DA9" s="29">
        <f aca="true" t="shared" si="84" ref="DA9:DA31">C9*0.26052/100</f>
        <v>0</v>
      </c>
      <c r="DB9" s="29">
        <f t="shared" si="61"/>
        <v>304.19096759999996</v>
      </c>
      <c r="DC9" s="14">
        <f t="shared" si="62"/>
        <v>304.19096759999996</v>
      </c>
      <c r="DD9" s="29">
        <f t="shared" si="63"/>
        <v>66.4352052</v>
      </c>
      <c r="DE9" s="29">
        <f t="shared" si="64"/>
        <v>98.4426924</v>
      </c>
      <c r="DF9" s="14"/>
      <c r="DG9" s="29">
        <f aca="true" t="shared" si="85" ref="DG9:DG31">C9*17.86295/100</f>
        <v>0</v>
      </c>
      <c r="DH9" s="29">
        <f t="shared" si="65"/>
        <v>20857.3163085</v>
      </c>
      <c r="DI9" s="14">
        <f t="shared" si="66"/>
        <v>20857.3163085</v>
      </c>
      <c r="DJ9" s="29">
        <f t="shared" si="67"/>
        <v>4555.2308795</v>
      </c>
      <c r="DK9" s="29">
        <f t="shared" si="68"/>
        <v>6749.8729164999995</v>
      </c>
      <c r="DL9" s="14"/>
      <c r="DM9" s="14"/>
      <c r="DN9" s="14"/>
      <c r="DO9" s="14">
        <f t="shared" si="69"/>
        <v>0</v>
      </c>
      <c r="DP9" s="14"/>
    </row>
    <row r="10" spans="1:120" ht="12">
      <c r="A10" s="2">
        <v>41548</v>
      </c>
      <c r="C10" s="15"/>
      <c r="D10" s="15">
        <v>116763</v>
      </c>
      <c r="E10" s="15">
        <f t="shared" si="0"/>
        <v>116763</v>
      </c>
      <c r="F10" s="15">
        <v>25501</v>
      </c>
      <c r="G10" s="15">
        <v>37787</v>
      </c>
      <c r="I10" s="29">
        <f>'2011B Academic'!I10</f>
        <v>0</v>
      </c>
      <c r="J10" s="29">
        <f>'2011B Academic'!J10</f>
        <v>79375.62751560002</v>
      </c>
      <c r="K10" s="29">
        <f t="shared" si="1"/>
        <v>79375.62751560002</v>
      </c>
      <c r="L10" s="29">
        <f>'2011B Academic'!L10</f>
        <v>17335.610401200003</v>
      </c>
      <c r="M10" s="29">
        <f>'2011B Academic'!M10</f>
        <v>25687.647944400003</v>
      </c>
      <c r="O10" s="14"/>
      <c r="P10" s="21">
        <f t="shared" si="2"/>
        <v>37387.3724844</v>
      </c>
      <c r="Q10" s="14">
        <f t="shared" si="3"/>
        <v>37387.3724844</v>
      </c>
      <c r="R10" s="14">
        <f t="shared" si="4"/>
        <v>8165.3895988</v>
      </c>
      <c r="S10" s="21">
        <f t="shared" si="4"/>
        <v>12099.3520556</v>
      </c>
      <c r="U10" s="29"/>
      <c r="V10" s="21">
        <f t="shared" si="5"/>
        <v>336.84957870000005</v>
      </c>
      <c r="W10" s="29">
        <f t="shared" si="6"/>
        <v>336.84957870000005</v>
      </c>
      <c r="X10" s="29">
        <f t="shared" si="7"/>
        <v>73.56783490000001</v>
      </c>
      <c r="Y10" s="29">
        <f t="shared" si="8"/>
        <v>109.0117163</v>
      </c>
      <c r="AA10" s="29"/>
      <c r="AB10" s="29">
        <f t="shared" si="9"/>
        <v>1418.7988893</v>
      </c>
      <c r="AC10" s="14">
        <f t="shared" si="10"/>
        <v>1418.7988893</v>
      </c>
      <c r="AD10" s="29">
        <f t="shared" si="11"/>
        <v>309.8652011</v>
      </c>
      <c r="AE10" s="29">
        <f t="shared" si="12"/>
        <v>459.1536157</v>
      </c>
      <c r="AG10" s="29"/>
      <c r="AH10" s="29">
        <f t="shared" si="13"/>
        <v>604.4003169</v>
      </c>
      <c r="AI10" s="14">
        <f t="shared" si="14"/>
        <v>604.4003169</v>
      </c>
      <c r="AJ10" s="29">
        <f t="shared" si="15"/>
        <v>132.0008263</v>
      </c>
      <c r="AK10" s="29">
        <f t="shared" si="16"/>
        <v>195.5968481</v>
      </c>
      <c r="AM10" s="39"/>
      <c r="AN10" s="39">
        <f t="shared" si="17"/>
        <v>193.70981700000002</v>
      </c>
      <c r="AO10" s="3">
        <f t="shared" si="18"/>
        <v>193.70981700000002</v>
      </c>
      <c r="AP10" s="29">
        <f t="shared" si="19"/>
        <v>42.306159</v>
      </c>
      <c r="AQ10" s="29">
        <f t="shared" si="20"/>
        <v>62.688633</v>
      </c>
      <c r="AR10" s="14"/>
      <c r="AS10" s="29"/>
      <c r="AT10" s="29">
        <f t="shared" si="21"/>
        <v>59.7709797</v>
      </c>
      <c r="AU10" s="14">
        <f t="shared" si="22"/>
        <v>59.7709797</v>
      </c>
      <c r="AV10" s="29">
        <f t="shared" si="23"/>
        <v>13.053961900000001</v>
      </c>
      <c r="AW10" s="29">
        <f t="shared" si="24"/>
        <v>19.343165300000003</v>
      </c>
      <c r="AX10" s="14"/>
      <c r="AY10" s="29"/>
      <c r="AZ10" s="29">
        <f t="shared" si="25"/>
        <v>1278.2279136</v>
      </c>
      <c r="BA10" s="14">
        <f t="shared" si="26"/>
        <v>1278.2279136</v>
      </c>
      <c r="BB10" s="29">
        <f t="shared" si="27"/>
        <v>279.1645472</v>
      </c>
      <c r="BC10" s="29">
        <f t="shared" si="28"/>
        <v>413.6618464</v>
      </c>
      <c r="BD10" s="14"/>
      <c r="BE10" s="29"/>
      <c r="BF10" s="29">
        <f t="shared" si="29"/>
        <v>22.3134093</v>
      </c>
      <c r="BG10" s="14">
        <f t="shared" si="30"/>
        <v>22.3134093</v>
      </c>
      <c r="BH10" s="29">
        <f t="shared" si="31"/>
        <v>4.8732411</v>
      </c>
      <c r="BI10" s="29">
        <f t="shared" si="32"/>
        <v>7.2210957</v>
      </c>
      <c r="BJ10" s="14"/>
      <c r="BK10" s="29"/>
      <c r="BL10" s="29">
        <f t="shared" si="33"/>
        <v>4958.247384599999</v>
      </c>
      <c r="BM10" s="14">
        <f t="shared" si="34"/>
        <v>4958.247384599999</v>
      </c>
      <c r="BN10" s="29">
        <f t="shared" si="35"/>
        <v>1082.8795642</v>
      </c>
      <c r="BO10" s="29">
        <f t="shared" si="36"/>
        <v>1604.5947254</v>
      </c>
      <c r="BP10" s="14"/>
      <c r="BQ10" s="29"/>
      <c r="BR10" s="29">
        <f t="shared" si="37"/>
        <v>176.21871960000001</v>
      </c>
      <c r="BS10" s="14">
        <f t="shared" si="38"/>
        <v>176.21871960000001</v>
      </c>
      <c r="BT10" s="29">
        <f t="shared" si="39"/>
        <v>38.4861092</v>
      </c>
      <c r="BU10" s="29">
        <f t="shared" si="40"/>
        <v>57.0281404</v>
      </c>
      <c r="BV10" s="14"/>
      <c r="BW10" s="29"/>
      <c r="BX10" s="29">
        <f t="shared" si="41"/>
        <v>5264.434999500001</v>
      </c>
      <c r="BY10" s="14">
        <f t="shared" si="42"/>
        <v>5264.434999500001</v>
      </c>
      <c r="BZ10" s="29">
        <f t="shared" si="43"/>
        <v>1149.7508365</v>
      </c>
      <c r="CA10" s="29">
        <f t="shared" si="44"/>
        <v>1703.6835755</v>
      </c>
      <c r="CB10" s="14"/>
      <c r="CC10" s="29"/>
      <c r="CD10" s="29">
        <f t="shared" si="45"/>
        <v>1573.3697487</v>
      </c>
      <c r="CE10" s="14">
        <f t="shared" si="46"/>
        <v>1573.3697487</v>
      </c>
      <c r="CF10" s="29">
        <f t="shared" si="47"/>
        <v>343.6234249</v>
      </c>
      <c r="CG10" s="29">
        <f t="shared" si="48"/>
        <v>509.1760463</v>
      </c>
      <c r="CH10" s="14"/>
      <c r="CI10" s="29"/>
      <c r="CJ10" s="29">
        <f t="shared" si="49"/>
        <v>139.5084324</v>
      </c>
      <c r="CK10" s="14">
        <f t="shared" si="50"/>
        <v>139.5084324</v>
      </c>
      <c r="CL10" s="29">
        <f t="shared" si="51"/>
        <v>30.468594799999998</v>
      </c>
      <c r="CM10" s="29">
        <f t="shared" si="52"/>
        <v>45.147907599999996</v>
      </c>
      <c r="CN10" s="14"/>
      <c r="CO10" s="29"/>
      <c r="CP10" s="29">
        <f t="shared" si="53"/>
        <v>43.1789574</v>
      </c>
      <c r="CQ10" s="14">
        <f t="shared" si="54"/>
        <v>43.1789574</v>
      </c>
      <c r="CR10" s="29">
        <f t="shared" si="55"/>
        <v>9.4302698</v>
      </c>
      <c r="CS10" s="29">
        <f t="shared" si="56"/>
        <v>13.9736326</v>
      </c>
      <c r="CT10" s="14"/>
      <c r="CU10" s="29"/>
      <c r="CV10" s="29">
        <f t="shared" si="57"/>
        <v>156.8360616</v>
      </c>
      <c r="CW10" s="14">
        <f t="shared" si="58"/>
        <v>156.8360616</v>
      </c>
      <c r="CX10" s="29">
        <f t="shared" si="59"/>
        <v>34.2529432</v>
      </c>
      <c r="CY10" s="29">
        <f t="shared" si="60"/>
        <v>50.75549839999999</v>
      </c>
      <c r="CZ10" s="14"/>
      <c r="DA10" s="29"/>
      <c r="DB10" s="29">
        <f t="shared" si="61"/>
        <v>304.19096759999996</v>
      </c>
      <c r="DC10" s="14">
        <f t="shared" si="62"/>
        <v>304.19096759999996</v>
      </c>
      <c r="DD10" s="29">
        <f t="shared" si="63"/>
        <v>66.4352052</v>
      </c>
      <c r="DE10" s="29">
        <f t="shared" si="64"/>
        <v>98.4426924</v>
      </c>
      <c r="DF10" s="14"/>
      <c r="DG10" s="29"/>
      <c r="DH10" s="29">
        <f t="shared" si="65"/>
        <v>20857.3163085</v>
      </c>
      <c r="DI10" s="14">
        <f t="shared" si="66"/>
        <v>20857.3163085</v>
      </c>
      <c r="DJ10" s="29">
        <f t="shared" si="67"/>
        <v>4555.2308795</v>
      </c>
      <c r="DK10" s="29">
        <f t="shared" si="68"/>
        <v>6749.8729164999995</v>
      </c>
      <c r="DL10" s="14"/>
      <c r="DM10" s="14"/>
      <c r="DN10" s="14"/>
      <c r="DO10" s="14">
        <f t="shared" si="69"/>
        <v>0</v>
      </c>
      <c r="DP10" s="14"/>
    </row>
    <row r="11" spans="1:120" ht="12">
      <c r="A11" s="2">
        <v>41730</v>
      </c>
      <c r="C11" s="15"/>
      <c r="D11" s="15">
        <v>116763</v>
      </c>
      <c r="E11" s="15">
        <f t="shared" si="0"/>
        <v>116763</v>
      </c>
      <c r="F11" s="15">
        <v>25501</v>
      </c>
      <c r="G11" s="15">
        <v>37787</v>
      </c>
      <c r="I11" s="29">
        <f>'2011B Academic'!I11</f>
        <v>0</v>
      </c>
      <c r="J11" s="29">
        <f>'2011B Academic'!J11</f>
        <v>79375.62751560002</v>
      </c>
      <c r="K11" s="29">
        <f t="shared" si="1"/>
        <v>79375.62751560002</v>
      </c>
      <c r="L11" s="29">
        <f>'2011B Academic'!L11</f>
        <v>17335.610401200003</v>
      </c>
      <c r="M11" s="29">
        <f>'2011B Academic'!M11</f>
        <v>25687.647944400003</v>
      </c>
      <c r="O11" s="14">
        <f>U11+AA11+AG11+AM11+AS11+AY11+BE11+BK11+BQ11+BW11+CC11+CI11+CO11+CU11+DA11+DG11+DM11</f>
        <v>0</v>
      </c>
      <c r="P11" s="21">
        <f t="shared" si="2"/>
        <v>37387.3724844</v>
      </c>
      <c r="Q11" s="14">
        <f t="shared" si="3"/>
        <v>37387.3724844</v>
      </c>
      <c r="R11" s="14">
        <f t="shared" si="4"/>
        <v>8165.3895988</v>
      </c>
      <c r="S11" s="21">
        <f t="shared" si="4"/>
        <v>12099.3520556</v>
      </c>
      <c r="U11" s="29">
        <f t="shared" si="70"/>
        <v>0</v>
      </c>
      <c r="V11" s="21">
        <f t="shared" si="5"/>
        <v>336.84957870000005</v>
      </c>
      <c r="W11" s="29">
        <f t="shared" si="6"/>
        <v>336.84957870000005</v>
      </c>
      <c r="X11" s="29">
        <f t="shared" si="7"/>
        <v>73.56783490000001</v>
      </c>
      <c r="Y11" s="29">
        <f t="shared" si="8"/>
        <v>109.0117163</v>
      </c>
      <c r="AA11" s="29">
        <f t="shared" si="71"/>
        <v>0</v>
      </c>
      <c r="AB11" s="29">
        <f t="shared" si="9"/>
        <v>1418.7988893</v>
      </c>
      <c r="AC11" s="14">
        <f t="shared" si="10"/>
        <v>1418.7988893</v>
      </c>
      <c r="AD11" s="29">
        <f t="shared" si="11"/>
        <v>309.8652011</v>
      </c>
      <c r="AE11" s="29">
        <f t="shared" si="12"/>
        <v>459.1536157</v>
      </c>
      <c r="AG11" s="29">
        <f t="shared" si="72"/>
        <v>0</v>
      </c>
      <c r="AH11" s="29">
        <f t="shared" si="13"/>
        <v>604.4003169</v>
      </c>
      <c r="AI11" s="14">
        <f t="shared" si="14"/>
        <v>604.4003169</v>
      </c>
      <c r="AJ11" s="29">
        <f t="shared" si="15"/>
        <v>132.0008263</v>
      </c>
      <c r="AK11" s="29">
        <f t="shared" si="16"/>
        <v>195.5968481</v>
      </c>
      <c r="AM11" s="39">
        <f t="shared" si="73"/>
        <v>0</v>
      </c>
      <c r="AN11" s="39">
        <f t="shared" si="17"/>
        <v>193.70981700000002</v>
      </c>
      <c r="AO11" s="3">
        <f t="shared" si="18"/>
        <v>193.70981700000002</v>
      </c>
      <c r="AP11" s="29">
        <f t="shared" si="19"/>
        <v>42.306159</v>
      </c>
      <c r="AQ11" s="29">
        <f t="shared" si="20"/>
        <v>62.688633</v>
      </c>
      <c r="AR11" s="14"/>
      <c r="AS11" s="29">
        <f t="shared" si="74"/>
        <v>0</v>
      </c>
      <c r="AT11" s="29">
        <f t="shared" si="21"/>
        <v>59.7709797</v>
      </c>
      <c r="AU11" s="14">
        <f t="shared" si="22"/>
        <v>59.7709797</v>
      </c>
      <c r="AV11" s="29">
        <f t="shared" si="23"/>
        <v>13.053961900000001</v>
      </c>
      <c r="AW11" s="29">
        <f t="shared" si="24"/>
        <v>19.343165300000003</v>
      </c>
      <c r="AX11" s="14"/>
      <c r="AY11" s="29">
        <f t="shared" si="75"/>
        <v>0</v>
      </c>
      <c r="AZ11" s="29">
        <f t="shared" si="25"/>
        <v>1278.2279136</v>
      </c>
      <c r="BA11" s="14">
        <f t="shared" si="26"/>
        <v>1278.2279136</v>
      </c>
      <c r="BB11" s="29">
        <f t="shared" si="27"/>
        <v>279.1645472</v>
      </c>
      <c r="BC11" s="29">
        <f t="shared" si="28"/>
        <v>413.6618464</v>
      </c>
      <c r="BD11" s="14"/>
      <c r="BE11" s="29">
        <f t="shared" si="76"/>
        <v>0</v>
      </c>
      <c r="BF11" s="29">
        <f t="shared" si="29"/>
        <v>22.3134093</v>
      </c>
      <c r="BG11" s="14">
        <f t="shared" si="30"/>
        <v>22.3134093</v>
      </c>
      <c r="BH11" s="29">
        <f t="shared" si="31"/>
        <v>4.8732411</v>
      </c>
      <c r="BI11" s="29">
        <f t="shared" si="32"/>
        <v>7.2210957</v>
      </c>
      <c r="BJ11" s="14"/>
      <c r="BK11" s="29">
        <f t="shared" si="77"/>
        <v>0</v>
      </c>
      <c r="BL11" s="29">
        <f t="shared" si="33"/>
        <v>4958.247384599999</v>
      </c>
      <c r="BM11" s="14">
        <f t="shared" si="34"/>
        <v>4958.247384599999</v>
      </c>
      <c r="BN11" s="29">
        <f t="shared" si="35"/>
        <v>1082.8795642</v>
      </c>
      <c r="BO11" s="29">
        <f t="shared" si="36"/>
        <v>1604.5947254</v>
      </c>
      <c r="BP11" s="14"/>
      <c r="BQ11" s="29">
        <f t="shared" si="78"/>
        <v>0</v>
      </c>
      <c r="BR11" s="29">
        <f t="shared" si="37"/>
        <v>176.21871960000001</v>
      </c>
      <c r="BS11" s="14">
        <f t="shared" si="38"/>
        <v>176.21871960000001</v>
      </c>
      <c r="BT11" s="29">
        <f t="shared" si="39"/>
        <v>38.4861092</v>
      </c>
      <c r="BU11" s="29">
        <f t="shared" si="40"/>
        <v>57.0281404</v>
      </c>
      <c r="BV11" s="14"/>
      <c r="BW11" s="29">
        <f t="shared" si="79"/>
        <v>0</v>
      </c>
      <c r="BX11" s="29">
        <f t="shared" si="41"/>
        <v>5264.434999500001</v>
      </c>
      <c r="BY11" s="14">
        <f t="shared" si="42"/>
        <v>5264.434999500001</v>
      </c>
      <c r="BZ11" s="29">
        <f t="shared" si="43"/>
        <v>1149.7508365</v>
      </c>
      <c r="CA11" s="29">
        <f t="shared" si="44"/>
        <v>1703.6835755</v>
      </c>
      <c r="CB11" s="14"/>
      <c r="CC11" s="29">
        <f t="shared" si="80"/>
        <v>0</v>
      </c>
      <c r="CD11" s="29">
        <f t="shared" si="45"/>
        <v>1573.3697487</v>
      </c>
      <c r="CE11" s="14">
        <f t="shared" si="46"/>
        <v>1573.3697487</v>
      </c>
      <c r="CF11" s="29">
        <f t="shared" si="47"/>
        <v>343.6234249</v>
      </c>
      <c r="CG11" s="29">
        <f t="shared" si="48"/>
        <v>509.1760463</v>
      </c>
      <c r="CH11" s="14"/>
      <c r="CI11" s="29">
        <f t="shared" si="81"/>
        <v>0</v>
      </c>
      <c r="CJ11" s="29">
        <f t="shared" si="49"/>
        <v>139.5084324</v>
      </c>
      <c r="CK11" s="14">
        <f t="shared" si="50"/>
        <v>139.5084324</v>
      </c>
      <c r="CL11" s="29">
        <f t="shared" si="51"/>
        <v>30.468594799999998</v>
      </c>
      <c r="CM11" s="29">
        <f t="shared" si="52"/>
        <v>45.147907599999996</v>
      </c>
      <c r="CN11" s="14"/>
      <c r="CO11" s="29">
        <f t="shared" si="82"/>
        <v>0</v>
      </c>
      <c r="CP11" s="29">
        <f t="shared" si="53"/>
        <v>43.1789574</v>
      </c>
      <c r="CQ11" s="14">
        <f t="shared" si="54"/>
        <v>43.1789574</v>
      </c>
      <c r="CR11" s="29">
        <f t="shared" si="55"/>
        <v>9.4302698</v>
      </c>
      <c r="CS11" s="29">
        <f t="shared" si="56"/>
        <v>13.9736326</v>
      </c>
      <c r="CT11" s="14"/>
      <c r="CU11" s="29">
        <f t="shared" si="83"/>
        <v>0</v>
      </c>
      <c r="CV11" s="29">
        <f t="shared" si="57"/>
        <v>156.8360616</v>
      </c>
      <c r="CW11" s="14">
        <f t="shared" si="58"/>
        <v>156.8360616</v>
      </c>
      <c r="CX11" s="29">
        <f t="shared" si="59"/>
        <v>34.2529432</v>
      </c>
      <c r="CY11" s="29">
        <f t="shared" si="60"/>
        <v>50.75549839999999</v>
      </c>
      <c r="CZ11" s="14"/>
      <c r="DA11" s="29">
        <f t="shared" si="84"/>
        <v>0</v>
      </c>
      <c r="DB11" s="29">
        <f t="shared" si="61"/>
        <v>304.19096759999996</v>
      </c>
      <c r="DC11" s="14">
        <f t="shared" si="62"/>
        <v>304.19096759999996</v>
      </c>
      <c r="DD11" s="29">
        <f t="shared" si="63"/>
        <v>66.4352052</v>
      </c>
      <c r="DE11" s="29">
        <f t="shared" si="64"/>
        <v>98.4426924</v>
      </c>
      <c r="DF11" s="14"/>
      <c r="DG11" s="29">
        <f t="shared" si="85"/>
        <v>0</v>
      </c>
      <c r="DH11" s="29">
        <f t="shared" si="65"/>
        <v>20857.3163085</v>
      </c>
      <c r="DI11" s="14">
        <f t="shared" si="66"/>
        <v>20857.3163085</v>
      </c>
      <c r="DJ11" s="29">
        <f t="shared" si="67"/>
        <v>4555.2308795</v>
      </c>
      <c r="DK11" s="29">
        <f t="shared" si="68"/>
        <v>6749.8729164999995</v>
      </c>
      <c r="DL11" s="14"/>
      <c r="DM11" s="14"/>
      <c r="DN11" s="14"/>
      <c r="DO11" s="14">
        <f t="shared" si="69"/>
        <v>0</v>
      </c>
      <c r="DP11" s="14"/>
    </row>
    <row r="12" spans="1:120" ht="12">
      <c r="A12" s="2">
        <v>41913</v>
      </c>
      <c r="C12" s="15"/>
      <c r="D12" s="15">
        <v>116763</v>
      </c>
      <c r="E12" s="15">
        <f t="shared" si="0"/>
        <v>116763</v>
      </c>
      <c r="F12" s="15">
        <v>25501</v>
      </c>
      <c r="G12" s="15">
        <v>37787</v>
      </c>
      <c r="I12" s="29">
        <f>'2011B Academic'!I12</f>
        <v>0</v>
      </c>
      <c r="J12" s="29">
        <f>'2011B Academic'!J12</f>
        <v>79375.62751560002</v>
      </c>
      <c r="K12" s="29">
        <f t="shared" si="1"/>
        <v>79375.62751560002</v>
      </c>
      <c r="L12" s="29">
        <f>'2011B Academic'!L12</f>
        <v>17335.610401200003</v>
      </c>
      <c r="M12" s="29">
        <f>'2011B Academic'!M12</f>
        <v>25687.647944400003</v>
      </c>
      <c r="O12" s="14"/>
      <c r="P12" s="21">
        <f t="shared" si="2"/>
        <v>37387.3724844</v>
      </c>
      <c r="Q12" s="14">
        <f t="shared" si="3"/>
        <v>37387.3724844</v>
      </c>
      <c r="R12" s="14">
        <f t="shared" si="4"/>
        <v>8165.3895988</v>
      </c>
      <c r="S12" s="21">
        <f t="shared" si="4"/>
        <v>12099.3520556</v>
      </c>
      <c r="U12" s="29"/>
      <c r="V12" s="21">
        <f t="shared" si="5"/>
        <v>336.84957870000005</v>
      </c>
      <c r="W12" s="29">
        <f t="shared" si="6"/>
        <v>336.84957870000005</v>
      </c>
      <c r="X12" s="29">
        <f t="shared" si="7"/>
        <v>73.56783490000001</v>
      </c>
      <c r="Y12" s="29">
        <f t="shared" si="8"/>
        <v>109.0117163</v>
      </c>
      <c r="Z12" s="10"/>
      <c r="AA12" s="29"/>
      <c r="AB12" s="29">
        <f t="shared" si="9"/>
        <v>1418.7988893</v>
      </c>
      <c r="AC12" s="14">
        <f t="shared" si="10"/>
        <v>1418.7988893</v>
      </c>
      <c r="AD12" s="29">
        <f t="shared" si="11"/>
        <v>309.8652011</v>
      </c>
      <c r="AE12" s="29">
        <f t="shared" si="12"/>
        <v>459.1536157</v>
      </c>
      <c r="AF12" s="10"/>
      <c r="AG12" s="29"/>
      <c r="AH12" s="29">
        <f t="shared" si="13"/>
        <v>604.4003169</v>
      </c>
      <c r="AI12" s="14">
        <f t="shared" si="14"/>
        <v>604.4003169</v>
      </c>
      <c r="AJ12" s="29">
        <f t="shared" si="15"/>
        <v>132.0008263</v>
      </c>
      <c r="AK12" s="29">
        <f t="shared" si="16"/>
        <v>195.5968481</v>
      </c>
      <c r="AL12" s="10"/>
      <c r="AM12" s="39"/>
      <c r="AN12" s="39">
        <f t="shared" si="17"/>
        <v>193.70981700000002</v>
      </c>
      <c r="AO12" s="3">
        <f t="shared" si="18"/>
        <v>193.70981700000002</v>
      </c>
      <c r="AP12" s="29">
        <f t="shared" si="19"/>
        <v>42.306159</v>
      </c>
      <c r="AQ12" s="29">
        <f t="shared" si="20"/>
        <v>62.688633</v>
      </c>
      <c r="AR12" s="14"/>
      <c r="AS12" s="29"/>
      <c r="AT12" s="29">
        <f t="shared" si="21"/>
        <v>59.7709797</v>
      </c>
      <c r="AU12" s="14">
        <f t="shared" si="22"/>
        <v>59.7709797</v>
      </c>
      <c r="AV12" s="29">
        <f t="shared" si="23"/>
        <v>13.053961900000001</v>
      </c>
      <c r="AW12" s="29">
        <f t="shared" si="24"/>
        <v>19.343165300000003</v>
      </c>
      <c r="AX12" s="14"/>
      <c r="AY12" s="29"/>
      <c r="AZ12" s="29">
        <f t="shared" si="25"/>
        <v>1278.2279136</v>
      </c>
      <c r="BA12" s="14">
        <f t="shared" si="26"/>
        <v>1278.2279136</v>
      </c>
      <c r="BB12" s="29">
        <f t="shared" si="27"/>
        <v>279.1645472</v>
      </c>
      <c r="BC12" s="29">
        <f t="shared" si="28"/>
        <v>413.6618464</v>
      </c>
      <c r="BD12" s="14"/>
      <c r="BE12" s="29"/>
      <c r="BF12" s="29">
        <f t="shared" si="29"/>
        <v>22.3134093</v>
      </c>
      <c r="BG12" s="14">
        <f t="shared" si="30"/>
        <v>22.3134093</v>
      </c>
      <c r="BH12" s="29">
        <f t="shared" si="31"/>
        <v>4.8732411</v>
      </c>
      <c r="BI12" s="29">
        <f t="shared" si="32"/>
        <v>7.2210957</v>
      </c>
      <c r="BJ12" s="14"/>
      <c r="BK12" s="29"/>
      <c r="BL12" s="29">
        <f t="shared" si="33"/>
        <v>4958.247384599999</v>
      </c>
      <c r="BM12" s="14">
        <f t="shared" si="34"/>
        <v>4958.247384599999</v>
      </c>
      <c r="BN12" s="29">
        <f t="shared" si="35"/>
        <v>1082.8795642</v>
      </c>
      <c r="BO12" s="29">
        <f t="shared" si="36"/>
        <v>1604.5947254</v>
      </c>
      <c r="BP12" s="14"/>
      <c r="BQ12" s="29"/>
      <c r="BR12" s="29">
        <f t="shared" si="37"/>
        <v>176.21871960000001</v>
      </c>
      <c r="BS12" s="14">
        <f t="shared" si="38"/>
        <v>176.21871960000001</v>
      </c>
      <c r="BT12" s="29">
        <f t="shared" si="39"/>
        <v>38.4861092</v>
      </c>
      <c r="BU12" s="29">
        <f t="shared" si="40"/>
        <v>57.0281404</v>
      </c>
      <c r="BV12" s="14"/>
      <c r="BW12" s="29"/>
      <c r="BX12" s="29">
        <f t="shared" si="41"/>
        <v>5264.434999500001</v>
      </c>
      <c r="BY12" s="14">
        <f t="shared" si="42"/>
        <v>5264.434999500001</v>
      </c>
      <c r="BZ12" s="29">
        <f t="shared" si="43"/>
        <v>1149.7508365</v>
      </c>
      <c r="CA12" s="29">
        <f t="shared" si="44"/>
        <v>1703.6835755</v>
      </c>
      <c r="CB12" s="14"/>
      <c r="CC12" s="29"/>
      <c r="CD12" s="29">
        <f t="shared" si="45"/>
        <v>1573.3697487</v>
      </c>
      <c r="CE12" s="14">
        <f t="shared" si="46"/>
        <v>1573.3697487</v>
      </c>
      <c r="CF12" s="29">
        <f t="shared" si="47"/>
        <v>343.6234249</v>
      </c>
      <c r="CG12" s="29">
        <f t="shared" si="48"/>
        <v>509.1760463</v>
      </c>
      <c r="CH12" s="14"/>
      <c r="CI12" s="29"/>
      <c r="CJ12" s="29">
        <f t="shared" si="49"/>
        <v>139.5084324</v>
      </c>
      <c r="CK12" s="14">
        <f t="shared" si="50"/>
        <v>139.5084324</v>
      </c>
      <c r="CL12" s="29">
        <f t="shared" si="51"/>
        <v>30.468594799999998</v>
      </c>
      <c r="CM12" s="29">
        <f t="shared" si="52"/>
        <v>45.147907599999996</v>
      </c>
      <c r="CN12" s="14"/>
      <c r="CO12" s="29"/>
      <c r="CP12" s="29">
        <f t="shared" si="53"/>
        <v>43.1789574</v>
      </c>
      <c r="CQ12" s="14">
        <f t="shared" si="54"/>
        <v>43.1789574</v>
      </c>
      <c r="CR12" s="29">
        <f t="shared" si="55"/>
        <v>9.4302698</v>
      </c>
      <c r="CS12" s="29">
        <f t="shared" si="56"/>
        <v>13.9736326</v>
      </c>
      <c r="CT12" s="14"/>
      <c r="CU12" s="29"/>
      <c r="CV12" s="29">
        <f t="shared" si="57"/>
        <v>156.8360616</v>
      </c>
      <c r="CW12" s="14">
        <f t="shared" si="58"/>
        <v>156.8360616</v>
      </c>
      <c r="CX12" s="29">
        <f t="shared" si="59"/>
        <v>34.2529432</v>
      </c>
      <c r="CY12" s="29">
        <f t="shared" si="60"/>
        <v>50.75549839999999</v>
      </c>
      <c r="CZ12" s="14"/>
      <c r="DA12" s="29"/>
      <c r="DB12" s="29">
        <f t="shared" si="61"/>
        <v>304.19096759999996</v>
      </c>
      <c r="DC12" s="14">
        <f t="shared" si="62"/>
        <v>304.19096759999996</v>
      </c>
      <c r="DD12" s="29">
        <f t="shared" si="63"/>
        <v>66.4352052</v>
      </c>
      <c r="DE12" s="29">
        <f t="shared" si="64"/>
        <v>98.4426924</v>
      </c>
      <c r="DF12" s="14"/>
      <c r="DG12" s="29"/>
      <c r="DH12" s="29">
        <f t="shared" si="65"/>
        <v>20857.3163085</v>
      </c>
      <c r="DI12" s="14">
        <f t="shared" si="66"/>
        <v>20857.3163085</v>
      </c>
      <c r="DJ12" s="29">
        <f t="shared" si="67"/>
        <v>4555.2308795</v>
      </c>
      <c r="DK12" s="29">
        <f t="shared" si="68"/>
        <v>6749.8729164999995</v>
      </c>
      <c r="DL12" s="14"/>
      <c r="DM12" s="14"/>
      <c r="DN12" s="14"/>
      <c r="DO12" s="14">
        <f t="shared" si="69"/>
        <v>0</v>
      </c>
      <c r="DP12" s="14"/>
    </row>
    <row r="13" spans="1:120" ht="12">
      <c r="A13" s="2">
        <v>42095</v>
      </c>
      <c r="C13" s="15">
        <v>1900000</v>
      </c>
      <c r="D13" s="15">
        <v>116763</v>
      </c>
      <c r="E13" s="15">
        <f t="shared" si="0"/>
        <v>2016763</v>
      </c>
      <c r="F13" s="15">
        <v>25501</v>
      </c>
      <c r="G13" s="15">
        <v>37787</v>
      </c>
      <c r="I13" s="29">
        <f>'2011B Academic'!I13</f>
        <v>1291622.2800000003</v>
      </c>
      <c r="J13" s="29">
        <f>'2011B Academic'!J13</f>
        <v>79375.62751560002</v>
      </c>
      <c r="K13" s="29">
        <f t="shared" si="1"/>
        <v>1370997.9075156003</v>
      </c>
      <c r="L13" s="29">
        <f>'2011B Academic'!L13</f>
        <v>17335.610401200003</v>
      </c>
      <c r="M13" s="29">
        <f>'2011B Academic'!M13</f>
        <v>25687.647944400003</v>
      </c>
      <c r="O13" s="14">
        <f>U13+AA13+AG13+AM13+AS13+AY13+BE13+BK13+BQ13+BW13+CC13+CI13+CO13+CU13+DA13+DG13+DM13</f>
        <v>608377.72</v>
      </c>
      <c r="P13" s="21">
        <f t="shared" si="2"/>
        <v>37387.3724844</v>
      </c>
      <c r="Q13" s="14">
        <f t="shared" si="3"/>
        <v>645765.0924844</v>
      </c>
      <c r="R13" s="14">
        <f t="shared" si="4"/>
        <v>8165.3895988</v>
      </c>
      <c r="S13" s="21">
        <f t="shared" si="4"/>
        <v>12099.3520556</v>
      </c>
      <c r="U13" s="29">
        <f t="shared" si="70"/>
        <v>5481.31</v>
      </c>
      <c r="V13" s="21">
        <f t="shared" si="5"/>
        <v>336.84957870000005</v>
      </c>
      <c r="W13" s="29">
        <f t="shared" si="6"/>
        <v>5818.159578700001</v>
      </c>
      <c r="X13" s="29">
        <f t="shared" si="7"/>
        <v>73.56783490000001</v>
      </c>
      <c r="Y13" s="29">
        <f t="shared" si="8"/>
        <v>109.0117163</v>
      </c>
      <c r="AA13" s="29">
        <f t="shared" si="71"/>
        <v>23087.09</v>
      </c>
      <c r="AB13" s="29">
        <f t="shared" si="9"/>
        <v>1418.7988893</v>
      </c>
      <c r="AC13" s="14">
        <f t="shared" si="10"/>
        <v>24505.8888893</v>
      </c>
      <c r="AD13" s="29">
        <f t="shared" si="11"/>
        <v>309.8652011</v>
      </c>
      <c r="AE13" s="29">
        <f t="shared" si="12"/>
        <v>459.1536157</v>
      </c>
      <c r="AG13" s="29">
        <f t="shared" si="72"/>
        <v>9834.970000000001</v>
      </c>
      <c r="AH13" s="29">
        <f t="shared" si="13"/>
        <v>604.4003169</v>
      </c>
      <c r="AI13" s="14">
        <f t="shared" si="14"/>
        <v>10439.370316900002</v>
      </c>
      <c r="AJ13" s="29">
        <f t="shared" si="15"/>
        <v>132.0008263</v>
      </c>
      <c r="AK13" s="29">
        <f t="shared" si="16"/>
        <v>195.5968481</v>
      </c>
      <c r="AM13" s="39">
        <f t="shared" si="73"/>
        <v>3152.1</v>
      </c>
      <c r="AN13" s="39">
        <f t="shared" si="17"/>
        <v>193.70981700000002</v>
      </c>
      <c r="AO13" s="3">
        <f t="shared" si="18"/>
        <v>3345.809817</v>
      </c>
      <c r="AP13" s="29">
        <f t="shared" si="19"/>
        <v>42.306159</v>
      </c>
      <c r="AQ13" s="29">
        <f t="shared" si="20"/>
        <v>62.688633</v>
      </c>
      <c r="AR13" s="14"/>
      <c r="AS13" s="29">
        <f t="shared" si="74"/>
        <v>972.61</v>
      </c>
      <c r="AT13" s="29">
        <f t="shared" si="21"/>
        <v>59.7709797</v>
      </c>
      <c r="AU13" s="14">
        <f t="shared" si="22"/>
        <v>1032.3809797</v>
      </c>
      <c r="AV13" s="29">
        <f t="shared" si="23"/>
        <v>13.053961900000001</v>
      </c>
      <c r="AW13" s="29">
        <f t="shared" si="24"/>
        <v>19.343165300000003</v>
      </c>
      <c r="AX13" s="14"/>
      <c r="AY13" s="29">
        <f t="shared" si="75"/>
        <v>20799.679999999997</v>
      </c>
      <c r="AZ13" s="29">
        <f t="shared" si="25"/>
        <v>1278.2279136</v>
      </c>
      <c r="BA13" s="14">
        <f t="shared" si="26"/>
        <v>22077.907913599996</v>
      </c>
      <c r="BB13" s="29">
        <f t="shared" si="27"/>
        <v>279.1645472</v>
      </c>
      <c r="BC13" s="29">
        <f t="shared" si="28"/>
        <v>413.6618464</v>
      </c>
      <c r="BD13" s="14"/>
      <c r="BE13" s="29">
        <f t="shared" si="76"/>
        <v>363.09</v>
      </c>
      <c r="BF13" s="29">
        <f t="shared" si="29"/>
        <v>22.3134093</v>
      </c>
      <c r="BG13" s="14">
        <f t="shared" si="30"/>
        <v>385.40340929999996</v>
      </c>
      <c r="BH13" s="29">
        <f t="shared" si="31"/>
        <v>4.8732411</v>
      </c>
      <c r="BI13" s="29">
        <f t="shared" si="32"/>
        <v>7.2210957</v>
      </c>
      <c r="BJ13" s="14"/>
      <c r="BK13" s="29">
        <f t="shared" si="77"/>
        <v>80681.98</v>
      </c>
      <c r="BL13" s="29">
        <f t="shared" si="33"/>
        <v>4958.247384599999</v>
      </c>
      <c r="BM13" s="14">
        <f t="shared" si="34"/>
        <v>85640.2273846</v>
      </c>
      <c r="BN13" s="29">
        <f t="shared" si="35"/>
        <v>1082.8795642</v>
      </c>
      <c r="BO13" s="29">
        <f t="shared" si="36"/>
        <v>1604.5947254</v>
      </c>
      <c r="BP13" s="14"/>
      <c r="BQ13" s="29">
        <f t="shared" si="78"/>
        <v>2867.48</v>
      </c>
      <c r="BR13" s="29">
        <f t="shared" si="37"/>
        <v>176.21871960000001</v>
      </c>
      <c r="BS13" s="14">
        <f t="shared" si="38"/>
        <v>3043.6987196</v>
      </c>
      <c r="BT13" s="29">
        <f t="shared" si="39"/>
        <v>38.4861092</v>
      </c>
      <c r="BU13" s="29">
        <f t="shared" si="40"/>
        <v>57.0281404</v>
      </c>
      <c r="BV13" s="14"/>
      <c r="BW13" s="29">
        <f t="shared" si="79"/>
        <v>85664.35</v>
      </c>
      <c r="BX13" s="29">
        <f t="shared" si="41"/>
        <v>5264.434999500001</v>
      </c>
      <c r="BY13" s="14">
        <f t="shared" si="42"/>
        <v>90928.7849995</v>
      </c>
      <c r="BZ13" s="29">
        <f t="shared" si="43"/>
        <v>1149.7508365</v>
      </c>
      <c r="CA13" s="29">
        <f t="shared" si="44"/>
        <v>1703.6835755</v>
      </c>
      <c r="CB13" s="14"/>
      <c r="CC13" s="29">
        <f t="shared" si="80"/>
        <v>25602.31</v>
      </c>
      <c r="CD13" s="29">
        <f t="shared" si="45"/>
        <v>1573.3697487</v>
      </c>
      <c r="CE13" s="14">
        <f t="shared" si="46"/>
        <v>27175.6797487</v>
      </c>
      <c r="CF13" s="29">
        <f t="shared" si="47"/>
        <v>343.6234249</v>
      </c>
      <c r="CG13" s="29">
        <f t="shared" si="48"/>
        <v>509.1760463</v>
      </c>
      <c r="CH13" s="14"/>
      <c r="CI13" s="29">
        <f t="shared" si="81"/>
        <v>2270.12</v>
      </c>
      <c r="CJ13" s="29">
        <f t="shared" si="49"/>
        <v>139.5084324</v>
      </c>
      <c r="CK13" s="14">
        <f t="shared" si="50"/>
        <v>2409.6284324</v>
      </c>
      <c r="CL13" s="29">
        <f t="shared" si="51"/>
        <v>30.468594799999998</v>
      </c>
      <c r="CM13" s="29">
        <f t="shared" si="52"/>
        <v>45.147907599999996</v>
      </c>
      <c r="CN13" s="14"/>
      <c r="CO13" s="29">
        <f t="shared" si="82"/>
        <v>702.62</v>
      </c>
      <c r="CP13" s="29">
        <f t="shared" si="53"/>
        <v>43.1789574</v>
      </c>
      <c r="CQ13" s="14">
        <f t="shared" si="54"/>
        <v>745.7989574000001</v>
      </c>
      <c r="CR13" s="29">
        <f t="shared" si="55"/>
        <v>9.4302698</v>
      </c>
      <c r="CS13" s="29">
        <f t="shared" si="56"/>
        <v>13.9736326</v>
      </c>
      <c r="CT13" s="14"/>
      <c r="CU13" s="29">
        <f t="shared" si="83"/>
        <v>2552.08</v>
      </c>
      <c r="CV13" s="29">
        <f t="shared" si="57"/>
        <v>156.8360616</v>
      </c>
      <c r="CW13" s="14">
        <f t="shared" si="58"/>
        <v>2708.9160616</v>
      </c>
      <c r="CX13" s="29">
        <f t="shared" si="59"/>
        <v>34.2529432</v>
      </c>
      <c r="CY13" s="29">
        <f t="shared" si="60"/>
        <v>50.75549839999999</v>
      </c>
      <c r="CZ13" s="14"/>
      <c r="DA13" s="29">
        <f t="shared" si="84"/>
        <v>4949.879999999999</v>
      </c>
      <c r="DB13" s="29">
        <f t="shared" si="61"/>
        <v>304.19096759999996</v>
      </c>
      <c r="DC13" s="14">
        <f t="shared" si="62"/>
        <v>5254.070967599999</v>
      </c>
      <c r="DD13" s="29">
        <f t="shared" si="63"/>
        <v>66.4352052</v>
      </c>
      <c r="DE13" s="29">
        <f t="shared" si="64"/>
        <v>98.4426924</v>
      </c>
      <c r="DF13" s="14"/>
      <c r="DG13" s="29">
        <f t="shared" si="85"/>
        <v>339396.05</v>
      </c>
      <c r="DH13" s="29">
        <f t="shared" si="65"/>
        <v>20857.3163085</v>
      </c>
      <c r="DI13" s="14">
        <f t="shared" si="66"/>
        <v>360253.3663085</v>
      </c>
      <c r="DJ13" s="29">
        <f t="shared" si="67"/>
        <v>4555.2308795</v>
      </c>
      <c r="DK13" s="29">
        <f t="shared" si="68"/>
        <v>6749.8729164999995</v>
      </c>
      <c r="DL13" s="14"/>
      <c r="DM13" s="14"/>
      <c r="DN13" s="14"/>
      <c r="DO13" s="14">
        <f t="shared" si="69"/>
        <v>0</v>
      </c>
      <c r="DP13" s="14"/>
    </row>
    <row r="14" spans="1:120" ht="12">
      <c r="A14" s="2">
        <v>42278</v>
      </c>
      <c r="C14" s="15"/>
      <c r="D14" s="15">
        <v>88263</v>
      </c>
      <c r="E14" s="15">
        <f t="shared" si="0"/>
        <v>88263</v>
      </c>
      <c r="F14" s="15">
        <v>25501</v>
      </c>
      <c r="G14" s="15">
        <v>37787</v>
      </c>
      <c r="I14" s="29">
        <f>'2011B Academic'!I14</f>
        <v>0</v>
      </c>
      <c r="J14" s="29">
        <f>'2011B Academic'!J14</f>
        <v>60001.293315600014</v>
      </c>
      <c r="K14" s="29">
        <f t="shared" si="1"/>
        <v>60001.293315600014</v>
      </c>
      <c r="L14" s="29">
        <f>'2011B Academic'!L14</f>
        <v>17335.610401200003</v>
      </c>
      <c r="M14" s="29">
        <f>'2011B Academic'!M14</f>
        <v>25687.647944400003</v>
      </c>
      <c r="O14" s="14"/>
      <c r="P14" s="21">
        <f t="shared" si="2"/>
        <v>28261.7066844</v>
      </c>
      <c r="Q14" s="14">
        <f t="shared" si="3"/>
        <v>28261.7066844</v>
      </c>
      <c r="R14" s="14">
        <f t="shared" si="4"/>
        <v>8165.3895988</v>
      </c>
      <c r="S14" s="21">
        <f t="shared" si="4"/>
        <v>12099.3520556</v>
      </c>
      <c r="U14" s="29"/>
      <c r="V14" s="21">
        <f t="shared" si="5"/>
        <v>254.62992870000002</v>
      </c>
      <c r="W14" s="29">
        <f t="shared" si="6"/>
        <v>254.62992870000002</v>
      </c>
      <c r="X14" s="29">
        <f t="shared" si="7"/>
        <v>73.56783490000001</v>
      </c>
      <c r="Y14" s="29">
        <f t="shared" si="8"/>
        <v>109.0117163</v>
      </c>
      <c r="AA14" s="29"/>
      <c r="AB14" s="29">
        <f t="shared" si="9"/>
        <v>1072.4925392999999</v>
      </c>
      <c r="AC14" s="14">
        <f t="shared" si="10"/>
        <v>1072.4925392999999</v>
      </c>
      <c r="AD14" s="29">
        <f t="shared" si="11"/>
        <v>309.8652011</v>
      </c>
      <c r="AE14" s="29">
        <f t="shared" si="12"/>
        <v>459.1536157</v>
      </c>
      <c r="AG14" s="29"/>
      <c r="AH14" s="29">
        <f t="shared" si="13"/>
        <v>456.87576690000003</v>
      </c>
      <c r="AI14" s="14">
        <f t="shared" si="14"/>
        <v>456.87576690000003</v>
      </c>
      <c r="AJ14" s="29">
        <f t="shared" si="15"/>
        <v>132.0008263</v>
      </c>
      <c r="AK14" s="29">
        <f t="shared" si="16"/>
        <v>195.5968481</v>
      </c>
      <c r="AM14" s="39"/>
      <c r="AN14" s="39">
        <f t="shared" si="17"/>
        <v>146.428317</v>
      </c>
      <c r="AO14" s="3">
        <f t="shared" si="18"/>
        <v>146.428317</v>
      </c>
      <c r="AP14" s="29">
        <f t="shared" si="19"/>
        <v>42.306159</v>
      </c>
      <c r="AQ14" s="29">
        <f t="shared" si="20"/>
        <v>62.688633</v>
      </c>
      <c r="AR14" s="14"/>
      <c r="AS14" s="29"/>
      <c r="AT14" s="29">
        <f t="shared" si="21"/>
        <v>45.1818297</v>
      </c>
      <c r="AU14" s="14">
        <f t="shared" si="22"/>
        <v>45.1818297</v>
      </c>
      <c r="AV14" s="29">
        <f t="shared" si="23"/>
        <v>13.053961900000001</v>
      </c>
      <c r="AW14" s="29">
        <f t="shared" si="24"/>
        <v>19.343165300000003</v>
      </c>
      <c r="AX14" s="14"/>
      <c r="AY14" s="29"/>
      <c r="AZ14" s="29">
        <f t="shared" si="25"/>
        <v>966.2327136</v>
      </c>
      <c r="BA14" s="14">
        <f t="shared" si="26"/>
        <v>966.2327136</v>
      </c>
      <c r="BB14" s="29">
        <f t="shared" si="27"/>
        <v>279.1645472</v>
      </c>
      <c r="BC14" s="29">
        <f t="shared" si="28"/>
        <v>413.6618464</v>
      </c>
      <c r="BD14" s="14"/>
      <c r="BE14" s="29"/>
      <c r="BF14" s="29">
        <f t="shared" si="29"/>
        <v>16.867059299999998</v>
      </c>
      <c r="BG14" s="14">
        <f t="shared" si="30"/>
        <v>16.867059299999998</v>
      </c>
      <c r="BH14" s="29">
        <f t="shared" si="31"/>
        <v>4.8732411</v>
      </c>
      <c r="BI14" s="29">
        <f t="shared" si="32"/>
        <v>7.2210957</v>
      </c>
      <c r="BJ14" s="14"/>
      <c r="BK14" s="29"/>
      <c r="BL14" s="29">
        <f t="shared" si="33"/>
        <v>3748.0176846</v>
      </c>
      <c r="BM14" s="14">
        <f t="shared" si="34"/>
        <v>3748.0176846</v>
      </c>
      <c r="BN14" s="29">
        <f t="shared" si="35"/>
        <v>1082.8795642</v>
      </c>
      <c r="BO14" s="29">
        <f t="shared" si="36"/>
        <v>1604.5947254</v>
      </c>
      <c r="BP14" s="14"/>
      <c r="BQ14" s="29"/>
      <c r="BR14" s="29">
        <f t="shared" si="37"/>
        <v>133.20651959999998</v>
      </c>
      <c r="BS14" s="14">
        <f t="shared" si="38"/>
        <v>133.20651959999998</v>
      </c>
      <c r="BT14" s="29">
        <f t="shared" si="39"/>
        <v>38.4861092</v>
      </c>
      <c r="BU14" s="29">
        <f t="shared" si="40"/>
        <v>57.0281404</v>
      </c>
      <c r="BV14" s="14"/>
      <c r="BW14" s="29"/>
      <c r="BX14" s="29">
        <f t="shared" si="41"/>
        <v>3979.4697495</v>
      </c>
      <c r="BY14" s="14">
        <f t="shared" si="42"/>
        <v>3979.4697495</v>
      </c>
      <c r="BZ14" s="29">
        <f t="shared" si="43"/>
        <v>1149.7508365</v>
      </c>
      <c r="CA14" s="29">
        <f t="shared" si="44"/>
        <v>1703.6835755</v>
      </c>
      <c r="CB14" s="14"/>
      <c r="CC14" s="29"/>
      <c r="CD14" s="29">
        <f t="shared" si="45"/>
        <v>1189.3350987000001</v>
      </c>
      <c r="CE14" s="14">
        <f t="shared" si="46"/>
        <v>1189.3350987000001</v>
      </c>
      <c r="CF14" s="29">
        <f t="shared" si="47"/>
        <v>343.6234249</v>
      </c>
      <c r="CG14" s="29">
        <f t="shared" si="48"/>
        <v>509.1760463</v>
      </c>
      <c r="CH14" s="14"/>
      <c r="CI14" s="29"/>
      <c r="CJ14" s="29">
        <f t="shared" si="49"/>
        <v>105.4566324</v>
      </c>
      <c r="CK14" s="14">
        <f t="shared" si="50"/>
        <v>105.4566324</v>
      </c>
      <c r="CL14" s="29">
        <f t="shared" si="51"/>
        <v>30.468594799999998</v>
      </c>
      <c r="CM14" s="29">
        <f t="shared" si="52"/>
        <v>45.147907599999996</v>
      </c>
      <c r="CN14" s="14"/>
      <c r="CO14" s="29"/>
      <c r="CP14" s="29">
        <f t="shared" si="53"/>
        <v>32.639657400000004</v>
      </c>
      <c r="CQ14" s="14">
        <f t="shared" si="54"/>
        <v>32.639657400000004</v>
      </c>
      <c r="CR14" s="29">
        <f t="shared" si="55"/>
        <v>9.4302698</v>
      </c>
      <c r="CS14" s="29">
        <f t="shared" si="56"/>
        <v>13.9736326</v>
      </c>
      <c r="CT14" s="14"/>
      <c r="CU14" s="29"/>
      <c r="CV14" s="29">
        <f t="shared" si="57"/>
        <v>118.55486160000001</v>
      </c>
      <c r="CW14" s="14">
        <f t="shared" si="58"/>
        <v>118.55486160000001</v>
      </c>
      <c r="CX14" s="29">
        <f t="shared" si="59"/>
        <v>34.2529432</v>
      </c>
      <c r="CY14" s="29">
        <f t="shared" si="60"/>
        <v>50.75549839999999</v>
      </c>
      <c r="CZ14" s="14"/>
      <c r="DA14" s="29"/>
      <c r="DB14" s="29">
        <f t="shared" si="61"/>
        <v>229.94276759999997</v>
      </c>
      <c r="DC14" s="14">
        <f t="shared" si="62"/>
        <v>229.94276759999997</v>
      </c>
      <c r="DD14" s="29">
        <f t="shared" si="63"/>
        <v>66.4352052</v>
      </c>
      <c r="DE14" s="29">
        <f t="shared" si="64"/>
        <v>98.4426924</v>
      </c>
      <c r="DF14" s="14"/>
      <c r="DG14" s="29"/>
      <c r="DH14" s="29">
        <f t="shared" si="65"/>
        <v>15766.375558500002</v>
      </c>
      <c r="DI14" s="14">
        <f t="shared" si="66"/>
        <v>15766.375558500002</v>
      </c>
      <c r="DJ14" s="29">
        <f t="shared" si="67"/>
        <v>4555.2308795</v>
      </c>
      <c r="DK14" s="29">
        <f t="shared" si="68"/>
        <v>6749.8729164999995</v>
      </c>
      <c r="DL14" s="14"/>
      <c r="DM14" s="14"/>
      <c r="DN14" s="14"/>
      <c r="DO14" s="14">
        <f t="shared" si="69"/>
        <v>0</v>
      </c>
      <c r="DP14" s="14"/>
    </row>
    <row r="15" spans="1:120" ht="12">
      <c r="A15" s="2">
        <v>42461</v>
      </c>
      <c r="C15" s="15">
        <v>1950000</v>
      </c>
      <c r="D15" s="15">
        <v>88263</v>
      </c>
      <c r="E15" s="15">
        <f t="shared" si="0"/>
        <v>2038263</v>
      </c>
      <c r="F15" s="15">
        <v>25501</v>
      </c>
      <c r="G15" s="15">
        <v>37787</v>
      </c>
      <c r="I15" s="29">
        <f>'2011B Academic'!I15</f>
        <v>1325612.3399999999</v>
      </c>
      <c r="J15" s="29">
        <f>'2011B Academic'!J15</f>
        <v>60001.293315600014</v>
      </c>
      <c r="K15" s="29">
        <f t="shared" si="1"/>
        <v>1385613.6333155998</v>
      </c>
      <c r="L15" s="29">
        <f>'2011B Academic'!L15</f>
        <v>17335.610401200003</v>
      </c>
      <c r="M15" s="29">
        <f>'2011B Academic'!M15</f>
        <v>25687.647944400003</v>
      </c>
      <c r="O15" s="14">
        <f>U15+AA15+AG15+AM15+AS15+AY15+BE15+BK15+BQ15+BW15+CC15+CI15+CO15+CU15+DA15+DG15+DM15</f>
        <v>624387.6599999999</v>
      </c>
      <c r="P15" s="21">
        <f t="shared" si="2"/>
        <v>28261.7066844</v>
      </c>
      <c r="Q15" s="14">
        <f t="shared" si="3"/>
        <v>652649.3666843999</v>
      </c>
      <c r="R15" s="14">
        <f t="shared" si="4"/>
        <v>8165.3895988</v>
      </c>
      <c r="S15" s="21">
        <f t="shared" si="4"/>
        <v>12099.3520556</v>
      </c>
      <c r="U15" s="29">
        <f t="shared" si="70"/>
        <v>5625.555</v>
      </c>
      <c r="V15" s="21">
        <f t="shared" si="5"/>
        <v>254.62992870000002</v>
      </c>
      <c r="W15" s="29">
        <f t="shared" si="6"/>
        <v>5880.1849287000005</v>
      </c>
      <c r="X15" s="29">
        <f t="shared" si="7"/>
        <v>73.56783490000001</v>
      </c>
      <c r="Y15" s="29">
        <f t="shared" si="8"/>
        <v>109.0117163</v>
      </c>
      <c r="AA15" s="29">
        <f t="shared" si="71"/>
        <v>23694.645</v>
      </c>
      <c r="AB15" s="29">
        <f t="shared" si="9"/>
        <v>1072.4925392999999</v>
      </c>
      <c r="AC15" s="14">
        <f t="shared" si="10"/>
        <v>24767.1375393</v>
      </c>
      <c r="AD15" s="29">
        <f t="shared" si="11"/>
        <v>309.8652011</v>
      </c>
      <c r="AE15" s="29">
        <f t="shared" si="12"/>
        <v>459.1536157</v>
      </c>
      <c r="AG15" s="29">
        <f t="shared" si="72"/>
        <v>10093.785000000002</v>
      </c>
      <c r="AH15" s="29">
        <f t="shared" si="13"/>
        <v>456.87576690000003</v>
      </c>
      <c r="AI15" s="14">
        <f t="shared" si="14"/>
        <v>10550.660766900002</v>
      </c>
      <c r="AJ15" s="29">
        <f t="shared" si="15"/>
        <v>132.0008263</v>
      </c>
      <c r="AK15" s="29">
        <f t="shared" si="16"/>
        <v>195.5968481</v>
      </c>
      <c r="AM15" s="39">
        <f t="shared" si="73"/>
        <v>3235.05</v>
      </c>
      <c r="AN15" s="39">
        <f t="shared" si="17"/>
        <v>146.428317</v>
      </c>
      <c r="AO15" s="3">
        <f t="shared" si="18"/>
        <v>3381.478317</v>
      </c>
      <c r="AP15" s="29">
        <f t="shared" si="19"/>
        <v>42.306159</v>
      </c>
      <c r="AQ15" s="29">
        <f t="shared" si="20"/>
        <v>62.688633</v>
      </c>
      <c r="AR15" s="14"/>
      <c r="AS15" s="29">
        <f t="shared" si="74"/>
        <v>998.205</v>
      </c>
      <c r="AT15" s="29">
        <f t="shared" si="21"/>
        <v>45.1818297</v>
      </c>
      <c r="AU15" s="14">
        <f t="shared" si="22"/>
        <v>1043.3868297000001</v>
      </c>
      <c r="AV15" s="29">
        <f t="shared" si="23"/>
        <v>13.053961900000001</v>
      </c>
      <c r="AW15" s="29">
        <f t="shared" si="24"/>
        <v>19.343165300000003</v>
      </c>
      <c r="AX15" s="14"/>
      <c r="AY15" s="29">
        <f t="shared" si="75"/>
        <v>21347.04</v>
      </c>
      <c r="AZ15" s="29">
        <f t="shared" si="25"/>
        <v>966.2327136</v>
      </c>
      <c r="BA15" s="14">
        <f t="shared" si="26"/>
        <v>22313.2727136</v>
      </c>
      <c r="BB15" s="29">
        <f t="shared" si="27"/>
        <v>279.1645472</v>
      </c>
      <c r="BC15" s="29">
        <f t="shared" si="28"/>
        <v>413.6618464</v>
      </c>
      <c r="BD15" s="14"/>
      <c r="BE15" s="29">
        <f t="shared" si="76"/>
        <v>372.645</v>
      </c>
      <c r="BF15" s="29">
        <f t="shared" si="29"/>
        <v>16.867059299999998</v>
      </c>
      <c r="BG15" s="14">
        <f t="shared" si="30"/>
        <v>389.5120593</v>
      </c>
      <c r="BH15" s="29">
        <f t="shared" si="31"/>
        <v>4.8732411</v>
      </c>
      <c r="BI15" s="29">
        <f t="shared" si="32"/>
        <v>7.2210957</v>
      </c>
      <c r="BJ15" s="14"/>
      <c r="BK15" s="29">
        <f t="shared" si="77"/>
        <v>82805.18999999999</v>
      </c>
      <c r="BL15" s="29">
        <f t="shared" si="33"/>
        <v>3748.0176846</v>
      </c>
      <c r="BM15" s="14">
        <f t="shared" si="34"/>
        <v>86553.20768459998</v>
      </c>
      <c r="BN15" s="29">
        <f t="shared" si="35"/>
        <v>1082.8795642</v>
      </c>
      <c r="BO15" s="29">
        <f t="shared" si="36"/>
        <v>1604.5947254</v>
      </c>
      <c r="BP15" s="14"/>
      <c r="BQ15" s="29">
        <f t="shared" si="78"/>
        <v>2942.94</v>
      </c>
      <c r="BR15" s="29">
        <f t="shared" si="37"/>
        <v>133.20651959999998</v>
      </c>
      <c r="BS15" s="14">
        <f t="shared" si="38"/>
        <v>3076.1465196</v>
      </c>
      <c r="BT15" s="29">
        <f t="shared" si="39"/>
        <v>38.4861092</v>
      </c>
      <c r="BU15" s="29">
        <f t="shared" si="40"/>
        <v>57.0281404</v>
      </c>
      <c r="BV15" s="14"/>
      <c r="BW15" s="29">
        <f t="shared" si="79"/>
        <v>87918.675</v>
      </c>
      <c r="BX15" s="29">
        <f t="shared" si="41"/>
        <v>3979.4697495</v>
      </c>
      <c r="BY15" s="14">
        <f t="shared" si="42"/>
        <v>91898.1447495</v>
      </c>
      <c r="BZ15" s="29">
        <f t="shared" si="43"/>
        <v>1149.7508365</v>
      </c>
      <c r="CA15" s="29">
        <f t="shared" si="44"/>
        <v>1703.6835755</v>
      </c>
      <c r="CB15" s="14"/>
      <c r="CC15" s="29">
        <f t="shared" si="80"/>
        <v>26276.055</v>
      </c>
      <c r="CD15" s="29">
        <f t="shared" si="45"/>
        <v>1189.3350987000001</v>
      </c>
      <c r="CE15" s="14">
        <f t="shared" si="46"/>
        <v>27465.3900987</v>
      </c>
      <c r="CF15" s="29">
        <f t="shared" si="47"/>
        <v>343.6234249</v>
      </c>
      <c r="CG15" s="29">
        <f t="shared" si="48"/>
        <v>509.1760463</v>
      </c>
      <c r="CH15" s="14"/>
      <c r="CI15" s="29">
        <f t="shared" si="81"/>
        <v>2329.86</v>
      </c>
      <c r="CJ15" s="29">
        <f t="shared" si="49"/>
        <v>105.4566324</v>
      </c>
      <c r="CK15" s="14">
        <f t="shared" si="50"/>
        <v>2435.3166324000003</v>
      </c>
      <c r="CL15" s="29">
        <f t="shared" si="51"/>
        <v>30.468594799999998</v>
      </c>
      <c r="CM15" s="29">
        <f t="shared" si="52"/>
        <v>45.147907599999996</v>
      </c>
      <c r="CN15" s="14"/>
      <c r="CO15" s="29">
        <f t="shared" si="82"/>
        <v>721.11</v>
      </c>
      <c r="CP15" s="29">
        <f t="shared" si="53"/>
        <v>32.639657400000004</v>
      </c>
      <c r="CQ15" s="14">
        <f t="shared" si="54"/>
        <v>753.7496574</v>
      </c>
      <c r="CR15" s="29">
        <f t="shared" si="55"/>
        <v>9.4302698</v>
      </c>
      <c r="CS15" s="29">
        <f t="shared" si="56"/>
        <v>13.9736326</v>
      </c>
      <c r="CT15" s="14"/>
      <c r="CU15" s="29">
        <f t="shared" si="83"/>
        <v>2619.24</v>
      </c>
      <c r="CV15" s="29">
        <f t="shared" si="57"/>
        <v>118.55486160000001</v>
      </c>
      <c r="CW15" s="14">
        <f t="shared" si="58"/>
        <v>2737.7948616</v>
      </c>
      <c r="CX15" s="29">
        <f t="shared" si="59"/>
        <v>34.2529432</v>
      </c>
      <c r="CY15" s="29">
        <f t="shared" si="60"/>
        <v>50.75549839999999</v>
      </c>
      <c r="CZ15" s="14"/>
      <c r="DA15" s="29">
        <f t="shared" si="84"/>
        <v>5080.139999999999</v>
      </c>
      <c r="DB15" s="29">
        <f t="shared" si="61"/>
        <v>229.94276759999997</v>
      </c>
      <c r="DC15" s="14">
        <f t="shared" si="62"/>
        <v>5310.082767599999</v>
      </c>
      <c r="DD15" s="29">
        <f t="shared" si="63"/>
        <v>66.4352052</v>
      </c>
      <c r="DE15" s="29">
        <f t="shared" si="64"/>
        <v>98.4426924</v>
      </c>
      <c r="DF15" s="14"/>
      <c r="DG15" s="29">
        <f t="shared" si="85"/>
        <v>348327.525</v>
      </c>
      <c r="DH15" s="29">
        <f t="shared" si="65"/>
        <v>15766.375558500002</v>
      </c>
      <c r="DI15" s="14">
        <f t="shared" si="66"/>
        <v>364093.9005585</v>
      </c>
      <c r="DJ15" s="29">
        <f t="shared" si="67"/>
        <v>4555.2308795</v>
      </c>
      <c r="DK15" s="29">
        <f t="shared" si="68"/>
        <v>6749.8729164999995</v>
      </c>
      <c r="DL15" s="14"/>
      <c r="DM15" s="14"/>
      <c r="DN15" s="14"/>
      <c r="DO15" s="14">
        <f t="shared" si="69"/>
        <v>0</v>
      </c>
      <c r="DP15" s="14"/>
    </row>
    <row r="16" spans="1:120" ht="12">
      <c r="A16" s="2">
        <v>42644</v>
      </c>
      <c r="C16" s="15"/>
      <c r="D16" s="15">
        <v>49263</v>
      </c>
      <c r="E16" s="15">
        <f t="shared" si="0"/>
        <v>49263</v>
      </c>
      <c r="F16" s="15">
        <v>25501</v>
      </c>
      <c r="G16" s="15">
        <v>37787</v>
      </c>
      <c r="I16" s="29">
        <f>'2011B Academic'!I16</f>
        <v>0</v>
      </c>
      <c r="J16" s="29">
        <f>'2011B Academic'!J16</f>
        <v>33489.04651560001</v>
      </c>
      <c r="K16" s="29">
        <f t="shared" si="1"/>
        <v>33489.04651560001</v>
      </c>
      <c r="L16" s="29">
        <f>'2011B Academic'!L16</f>
        <v>17335.610401200003</v>
      </c>
      <c r="M16" s="29">
        <f>'2011B Academic'!M16</f>
        <v>25687.647944400003</v>
      </c>
      <c r="O16" s="14"/>
      <c r="P16" s="21">
        <f t="shared" si="2"/>
        <v>15773.9534844</v>
      </c>
      <c r="Q16" s="14">
        <f t="shared" si="3"/>
        <v>15773.9534844</v>
      </c>
      <c r="R16" s="14">
        <f t="shared" si="4"/>
        <v>8165.3895988</v>
      </c>
      <c r="S16" s="21">
        <f t="shared" si="4"/>
        <v>12099.3520556</v>
      </c>
      <c r="U16" s="29"/>
      <c r="V16" s="21">
        <f t="shared" si="5"/>
        <v>142.11882870000002</v>
      </c>
      <c r="W16" s="29">
        <f t="shared" si="6"/>
        <v>142.11882870000002</v>
      </c>
      <c r="X16" s="29">
        <f t="shared" si="7"/>
        <v>73.56783490000001</v>
      </c>
      <c r="Y16" s="29">
        <f t="shared" si="8"/>
        <v>109.0117163</v>
      </c>
      <c r="AA16" s="29"/>
      <c r="AB16" s="29">
        <f t="shared" si="9"/>
        <v>598.5996393</v>
      </c>
      <c r="AC16" s="14">
        <f t="shared" si="10"/>
        <v>598.5996393</v>
      </c>
      <c r="AD16" s="29">
        <f t="shared" si="11"/>
        <v>309.8652011</v>
      </c>
      <c r="AE16" s="29">
        <f t="shared" si="12"/>
        <v>459.1536157</v>
      </c>
      <c r="AG16" s="29"/>
      <c r="AH16" s="29">
        <f t="shared" si="13"/>
        <v>255.0000669</v>
      </c>
      <c r="AI16" s="14">
        <f t="shared" si="14"/>
        <v>255.0000669</v>
      </c>
      <c r="AJ16" s="29">
        <f t="shared" si="15"/>
        <v>132.0008263</v>
      </c>
      <c r="AK16" s="29">
        <f t="shared" si="16"/>
        <v>195.5968481</v>
      </c>
      <c r="AM16" s="39"/>
      <c r="AN16" s="39">
        <f t="shared" si="17"/>
        <v>81.727317</v>
      </c>
      <c r="AO16" s="3">
        <f t="shared" si="18"/>
        <v>81.727317</v>
      </c>
      <c r="AP16" s="29">
        <f t="shared" si="19"/>
        <v>42.306159</v>
      </c>
      <c r="AQ16" s="29">
        <f t="shared" si="20"/>
        <v>62.688633</v>
      </c>
      <c r="AR16" s="14"/>
      <c r="AS16" s="29"/>
      <c r="AT16" s="29">
        <f t="shared" si="21"/>
        <v>25.2177297</v>
      </c>
      <c r="AU16" s="14">
        <f t="shared" si="22"/>
        <v>25.2177297</v>
      </c>
      <c r="AV16" s="29">
        <f t="shared" si="23"/>
        <v>13.053961900000001</v>
      </c>
      <c r="AW16" s="29">
        <f t="shared" si="24"/>
        <v>19.343165300000003</v>
      </c>
      <c r="AX16" s="14"/>
      <c r="AY16" s="29"/>
      <c r="AZ16" s="29">
        <f t="shared" si="25"/>
        <v>539.2919135999999</v>
      </c>
      <c r="BA16" s="14">
        <f t="shared" si="26"/>
        <v>539.2919135999999</v>
      </c>
      <c r="BB16" s="29">
        <f t="shared" si="27"/>
        <v>279.1645472</v>
      </c>
      <c r="BC16" s="29">
        <f t="shared" si="28"/>
        <v>413.6618464</v>
      </c>
      <c r="BD16" s="14"/>
      <c r="BE16" s="29"/>
      <c r="BF16" s="29">
        <f t="shared" si="29"/>
        <v>9.4141593</v>
      </c>
      <c r="BG16" s="14">
        <f t="shared" si="30"/>
        <v>9.4141593</v>
      </c>
      <c r="BH16" s="29">
        <f t="shared" si="31"/>
        <v>4.8732411</v>
      </c>
      <c r="BI16" s="29">
        <f t="shared" si="32"/>
        <v>7.2210957</v>
      </c>
      <c r="BJ16" s="14"/>
      <c r="BK16" s="29"/>
      <c r="BL16" s="29">
        <f t="shared" si="33"/>
        <v>2091.9138846</v>
      </c>
      <c r="BM16" s="14">
        <f t="shared" si="34"/>
        <v>2091.9138846</v>
      </c>
      <c r="BN16" s="29">
        <f t="shared" si="35"/>
        <v>1082.8795642</v>
      </c>
      <c r="BO16" s="29">
        <f t="shared" si="36"/>
        <v>1604.5947254</v>
      </c>
      <c r="BP16" s="14"/>
      <c r="BQ16" s="29"/>
      <c r="BR16" s="29">
        <f t="shared" si="37"/>
        <v>74.3477196</v>
      </c>
      <c r="BS16" s="14">
        <f t="shared" si="38"/>
        <v>74.3477196</v>
      </c>
      <c r="BT16" s="29">
        <f t="shared" si="39"/>
        <v>38.4861092</v>
      </c>
      <c r="BU16" s="29">
        <f t="shared" si="40"/>
        <v>57.0281404</v>
      </c>
      <c r="BV16" s="14"/>
      <c r="BW16" s="29"/>
      <c r="BX16" s="29">
        <f t="shared" si="41"/>
        <v>2221.0962495000003</v>
      </c>
      <c r="BY16" s="14">
        <f t="shared" si="42"/>
        <v>2221.0962495000003</v>
      </c>
      <c r="BZ16" s="29">
        <f t="shared" si="43"/>
        <v>1149.7508365</v>
      </c>
      <c r="CA16" s="29">
        <f t="shared" si="44"/>
        <v>1703.6835755</v>
      </c>
      <c r="CB16" s="14"/>
      <c r="CC16" s="29"/>
      <c r="CD16" s="29">
        <f t="shared" si="45"/>
        <v>663.8139987000001</v>
      </c>
      <c r="CE16" s="14">
        <f t="shared" si="46"/>
        <v>663.8139987000001</v>
      </c>
      <c r="CF16" s="29">
        <f t="shared" si="47"/>
        <v>343.6234249</v>
      </c>
      <c r="CG16" s="29">
        <f t="shared" si="48"/>
        <v>509.1760463</v>
      </c>
      <c r="CH16" s="14"/>
      <c r="CI16" s="29"/>
      <c r="CJ16" s="29">
        <f t="shared" si="49"/>
        <v>58.8594324</v>
      </c>
      <c r="CK16" s="14">
        <f t="shared" si="50"/>
        <v>58.8594324</v>
      </c>
      <c r="CL16" s="29">
        <f t="shared" si="51"/>
        <v>30.468594799999998</v>
      </c>
      <c r="CM16" s="29">
        <f t="shared" si="52"/>
        <v>45.147907599999996</v>
      </c>
      <c r="CN16" s="14"/>
      <c r="CO16" s="29"/>
      <c r="CP16" s="29">
        <f t="shared" si="53"/>
        <v>18.217457399999997</v>
      </c>
      <c r="CQ16" s="14">
        <f t="shared" si="54"/>
        <v>18.217457399999997</v>
      </c>
      <c r="CR16" s="29">
        <f t="shared" si="55"/>
        <v>9.4302698</v>
      </c>
      <c r="CS16" s="29">
        <f t="shared" si="56"/>
        <v>13.9736326</v>
      </c>
      <c r="CT16" s="14"/>
      <c r="CU16" s="29"/>
      <c r="CV16" s="29">
        <f t="shared" si="57"/>
        <v>66.1700616</v>
      </c>
      <c r="CW16" s="14">
        <f t="shared" si="58"/>
        <v>66.1700616</v>
      </c>
      <c r="CX16" s="29">
        <f t="shared" si="59"/>
        <v>34.2529432</v>
      </c>
      <c r="CY16" s="29">
        <f t="shared" si="60"/>
        <v>50.75549839999999</v>
      </c>
      <c r="CZ16" s="14"/>
      <c r="DA16" s="29"/>
      <c r="DB16" s="29">
        <f t="shared" si="61"/>
        <v>128.3399676</v>
      </c>
      <c r="DC16" s="14">
        <f t="shared" si="62"/>
        <v>128.3399676</v>
      </c>
      <c r="DD16" s="29">
        <f t="shared" si="63"/>
        <v>66.4352052</v>
      </c>
      <c r="DE16" s="29">
        <f t="shared" si="64"/>
        <v>98.4426924</v>
      </c>
      <c r="DF16" s="14"/>
      <c r="DG16" s="29"/>
      <c r="DH16" s="29">
        <f t="shared" si="65"/>
        <v>8799.8250585</v>
      </c>
      <c r="DI16" s="14">
        <f t="shared" si="66"/>
        <v>8799.8250585</v>
      </c>
      <c r="DJ16" s="29">
        <f t="shared" si="67"/>
        <v>4555.2308795</v>
      </c>
      <c r="DK16" s="29">
        <f t="shared" si="68"/>
        <v>6749.8729164999995</v>
      </c>
      <c r="DL16" s="14"/>
      <c r="DM16" s="14"/>
      <c r="DN16" s="14"/>
      <c r="DO16" s="14">
        <f t="shared" si="69"/>
        <v>0</v>
      </c>
      <c r="DP16" s="14"/>
    </row>
    <row r="17" spans="1:120" ht="12">
      <c r="A17" s="2">
        <v>42826</v>
      </c>
      <c r="C17" s="15"/>
      <c r="D17" s="15">
        <v>49263</v>
      </c>
      <c r="E17" s="15">
        <f t="shared" si="0"/>
        <v>49263</v>
      </c>
      <c r="F17" s="15">
        <v>25501</v>
      </c>
      <c r="G17" s="15">
        <v>37787</v>
      </c>
      <c r="I17" s="29">
        <f>'2011B Academic'!I17</f>
        <v>0</v>
      </c>
      <c r="J17" s="29">
        <f>'2011B Academic'!J17</f>
        <v>33489.04651560001</v>
      </c>
      <c r="K17" s="29">
        <f t="shared" si="1"/>
        <v>33489.04651560001</v>
      </c>
      <c r="L17" s="29">
        <f>'2011B Academic'!L17</f>
        <v>17335.610401200003</v>
      </c>
      <c r="M17" s="29">
        <f>'2011B Academic'!M17</f>
        <v>25687.647944400003</v>
      </c>
      <c r="O17" s="14">
        <f>U17+AA17+AG17+AM17+AS17+AY17+BE17+BK17+BQ17+BW17+CC17+CI17+CO17+CU17+DA17+DG17+DM17</f>
        <v>0</v>
      </c>
      <c r="P17" s="21">
        <f t="shared" si="2"/>
        <v>15773.9534844</v>
      </c>
      <c r="Q17" s="14">
        <f t="shared" si="3"/>
        <v>15773.9534844</v>
      </c>
      <c r="R17" s="14">
        <f t="shared" si="4"/>
        <v>8165.3895988</v>
      </c>
      <c r="S17" s="21">
        <f t="shared" si="4"/>
        <v>12099.3520556</v>
      </c>
      <c r="U17" s="29">
        <f t="shared" si="70"/>
        <v>0</v>
      </c>
      <c r="V17" s="21">
        <f t="shared" si="5"/>
        <v>142.11882870000002</v>
      </c>
      <c r="W17" s="29">
        <f t="shared" si="6"/>
        <v>142.11882870000002</v>
      </c>
      <c r="X17" s="29">
        <f t="shared" si="7"/>
        <v>73.56783490000001</v>
      </c>
      <c r="Y17" s="29">
        <f t="shared" si="8"/>
        <v>109.0117163</v>
      </c>
      <c r="AA17" s="29">
        <f t="shared" si="71"/>
        <v>0</v>
      </c>
      <c r="AB17" s="29">
        <f t="shared" si="9"/>
        <v>598.5996393</v>
      </c>
      <c r="AC17" s="14">
        <f t="shared" si="10"/>
        <v>598.5996393</v>
      </c>
      <c r="AD17" s="29">
        <f t="shared" si="11"/>
        <v>309.8652011</v>
      </c>
      <c r="AE17" s="29">
        <f t="shared" si="12"/>
        <v>459.1536157</v>
      </c>
      <c r="AG17" s="29">
        <f t="shared" si="72"/>
        <v>0</v>
      </c>
      <c r="AH17" s="29">
        <f t="shared" si="13"/>
        <v>255.0000669</v>
      </c>
      <c r="AI17" s="14">
        <f t="shared" si="14"/>
        <v>255.0000669</v>
      </c>
      <c r="AJ17" s="29">
        <f t="shared" si="15"/>
        <v>132.0008263</v>
      </c>
      <c r="AK17" s="29">
        <f t="shared" si="16"/>
        <v>195.5968481</v>
      </c>
      <c r="AM17" s="39">
        <f t="shared" si="73"/>
        <v>0</v>
      </c>
      <c r="AN17" s="39">
        <f t="shared" si="17"/>
        <v>81.727317</v>
      </c>
      <c r="AO17" s="3">
        <f t="shared" si="18"/>
        <v>81.727317</v>
      </c>
      <c r="AP17" s="29">
        <f t="shared" si="19"/>
        <v>42.306159</v>
      </c>
      <c r="AQ17" s="29">
        <f t="shared" si="20"/>
        <v>62.688633</v>
      </c>
      <c r="AR17" s="14"/>
      <c r="AS17" s="29">
        <f t="shared" si="74"/>
        <v>0</v>
      </c>
      <c r="AT17" s="29">
        <f t="shared" si="21"/>
        <v>25.2177297</v>
      </c>
      <c r="AU17" s="14">
        <f t="shared" si="22"/>
        <v>25.2177297</v>
      </c>
      <c r="AV17" s="29">
        <f t="shared" si="23"/>
        <v>13.053961900000001</v>
      </c>
      <c r="AW17" s="29">
        <f t="shared" si="24"/>
        <v>19.343165300000003</v>
      </c>
      <c r="AX17" s="14"/>
      <c r="AY17" s="29">
        <f t="shared" si="75"/>
        <v>0</v>
      </c>
      <c r="AZ17" s="29">
        <f t="shared" si="25"/>
        <v>539.2919135999999</v>
      </c>
      <c r="BA17" s="14">
        <f t="shared" si="26"/>
        <v>539.2919135999999</v>
      </c>
      <c r="BB17" s="29">
        <f t="shared" si="27"/>
        <v>279.1645472</v>
      </c>
      <c r="BC17" s="29">
        <f t="shared" si="28"/>
        <v>413.6618464</v>
      </c>
      <c r="BD17" s="14"/>
      <c r="BE17" s="29">
        <f t="shared" si="76"/>
        <v>0</v>
      </c>
      <c r="BF17" s="29">
        <f t="shared" si="29"/>
        <v>9.4141593</v>
      </c>
      <c r="BG17" s="14">
        <f t="shared" si="30"/>
        <v>9.4141593</v>
      </c>
      <c r="BH17" s="29">
        <f t="shared" si="31"/>
        <v>4.8732411</v>
      </c>
      <c r="BI17" s="29">
        <f t="shared" si="32"/>
        <v>7.2210957</v>
      </c>
      <c r="BJ17" s="14"/>
      <c r="BK17" s="29">
        <f t="shared" si="77"/>
        <v>0</v>
      </c>
      <c r="BL17" s="29">
        <f t="shared" si="33"/>
        <v>2091.9138846</v>
      </c>
      <c r="BM17" s="14">
        <f t="shared" si="34"/>
        <v>2091.9138846</v>
      </c>
      <c r="BN17" s="29">
        <f t="shared" si="35"/>
        <v>1082.8795642</v>
      </c>
      <c r="BO17" s="29">
        <f t="shared" si="36"/>
        <v>1604.5947254</v>
      </c>
      <c r="BP17" s="14"/>
      <c r="BQ17" s="29">
        <f t="shared" si="78"/>
        <v>0</v>
      </c>
      <c r="BR17" s="29">
        <f t="shared" si="37"/>
        <v>74.3477196</v>
      </c>
      <c r="BS17" s="14">
        <f t="shared" si="38"/>
        <v>74.3477196</v>
      </c>
      <c r="BT17" s="29">
        <f t="shared" si="39"/>
        <v>38.4861092</v>
      </c>
      <c r="BU17" s="29">
        <f t="shared" si="40"/>
        <v>57.0281404</v>
      </c>
      <c r="BV17" s="14"/>
      <c r="BW17" s="29">
        <f t="shared" si="79"/>
        <v>0</v>
      </c>
      <c r="BX17" s="29">
        <f t="shared" si="41"/>
        <v>2221.0962495000003</v>
      </c>
      <c r="BY17" s="14">
        <f t="shared" si="42"/>
        <v>2221.0962495000003</v>
      </c>
      <c r="BZ17" s="29">
        <f t="shared" si="43"/>
        <v>1149.7508365</v>
      </c>
      <c r="CA17" s="29">
        <f t="shared" si="44"/>
        <v>1703.6835755</v>
      </c>
      <c r="CB17" s="14"/>
      <c r="CC17" s="29">
        <f t="shared" si="80"/>
        <v>0</v>
      </c>
      <c r="CD17" s="29">
        <f t="shared" si="45"/>
        <v>663.8139987000001</v>
      </c>
      <c r="CE17" s="14">
        <f t="shared" si="46"/>
        <v>663.8139987000001</v>
      </c>
      <c r="CF17" s="29">
        <f t="shared" si="47"/>
        <v>343.6234249</v>
      </c>
      <c r="CG17" s="29">
        <f t="shared" si="48"/>
        <v>509.1760463</v>
      </c>
      <c r="CH17" s="14"/>
      <c r="CI17" s="29">
        <f t="shared" si="81"/>
        <v>0</v>
      </c>
      <c r="CJ17" s="29">
        <f t="shared" si="49"/>
        <v>58.8594324</v>
      </c>
      <c r="CK17" s="14">
        <f t="shared" si="50"/>
        <v>58.8594324</v>
      </c>
      <c r="CL17" s="29">
        <f t="shared" si="51"/>
        <v>30.468594799999998</v>
      </c>
      <c r="CM17" s="29">
        <f t="shared" si="52"/>
        <v>45.147907599999996</v>
      </c>
      <c r="CN17" s="14"/>
      <c r="CO17" s="29">
        <f t="shared" si="82"/>
        <v>0</v>
      </c>
      <c r="CP17" s="29">
        <f t="shared" si="53"/>
        <v>18.217457399999997</v>
      </c>
      <c r="CQ17" s="14">
        <f t="shared" si="54"/>
        <v>18.217457399999997</v>
      </c>
      <c r="CR17" s="29">
        <f t="shared" si="55"/>
        <v>9.4302698</v>
      </c>
      <c r="CS17" s="29">
        <f t="shared" si="56"/>
        <v>13.9736326</v>
      </c>
      <c r="CT17" s="14"/>
      <c r="CU17" s="29">
        <f t="shared" si="83"/>
        <v>0</v>
      </c>
      <c r="CV17" s="29">
        <f t="shared" si="57"/>
        <v>66.1700616</v>
      </c>
      <c r="CW17" s="14">
        <f t="shared" si="58"/>
        <v>66.1700616</v>
      </c>
      <c r="CX17" s="29">
        <f t="shared" si="59"/>
        <v>34.2529432</v>
      </c>
      <c r="CY17" s="29">
        <f t="shared" si="60"/>
        <v>50.75549839999999</v>
      </c>
      <c r="CZ17" s="14"/>
      <c r="DA17" s="29">
        <f t="shared" si="84"/>
        <v>0</v>
      </c>
      <c r="DB17" s="29">
        <f t="shared" si="61"/>
        <v>128.3399676</v>
      </c>
      <c r="DC17" s="14">
        <f t="shared" si="62"/>
        <v>128.3399676</v>
      </c>
      <c r="DD17" s="29">
        <f t="shared" si="63"/>
        <v>66.4352052</v>
      </c>
      <c r="DE17" s="29">
        <f t="shared" si="64"/>
        <v>98.4426924</v>
      </c>
      <c r="DF17" s="14"/>
      <c r="DG17" s="29">
        <f t="shared" si="85"/>
        <v>0</v>
      </c>
      <c r="DH17" s="29">
        <f t="shared" si="65"/>
        <v>8799.8250585</v>
      </c>
      <c r="DI17" s="14">
        <f t="shared" si="66"/>
        <v>8799.8250585</v>
      </c>
      <c r="DJ17" s="29">
        <f t="shared" si="67"/>
        <v>4555.2308795</v>
      </c>
      <c r="DK17" s="29">
        <f t="shared" si="68"/>
        <v>6749.8729164999995</v>
      </c>
      <c r="DL17" s="14"/>
      <c r="DM17" s="14"/>
      <c r="DN17" s="14"/>
      <c r="DO17" s="14">
        <f t="shared" si="69"/>
        <v>0</v>
      </c>
      <c r="DP17" s="14"/>
    </row>
    <row r="18" spans="1:120" ht="12">
      <c r="A18" s="2">
        <v>43009</v>
      </c>
      <c r="C18" s="15"/>
      <c r="D18" s="15">
        <v>49263</v>
      </c>
      <c r="E18" s="15">
        <f t="shared" si="0"/>
        <v>49263</v>
      </c>
      <c r="F18" s="15">
        <v>25501</v>
      </c>
      <c r="G18" s="15">
        <v>37787</v>
      </c>
      <c r="I18" s="29">
        <f>'2011B Academic'!I18</f>
        <v>0</v>
      </c>
      <c r="J18" s="29">
        <f>'2011B Academic'!J18</f>
        <v>33489.04651560001</v>
      </c>
      <c r="K18" s="29">
        <f t="shared" si="1"/>
        <v>33489.04651560001</v>
      </c>
      <c r="L18" s="29">
        <f>'2011B Academic'!L18</f>
        <v>17335.610401200003</v>
      </c>
      <c r="M18" s="29">
        <f>'2011B Academic'!M18</f>
        <v>25687.647944400003</v>
      </c>
      <c r="O18" s="14"/>
      <c r="P18" s="21">
        <f t="shared" si="2"/>
        <v>15773.9534844</v>
      </c>
      <c r="Q18" s="14">
        <f t="shared" si="3"/>
        <v>15773.9534844</v>
      </c>
      <c r="R18" s="14">
        <f t="shared" si="4"/>
        <v>8165.3895988</v>
      </c>
      <c r="S18" s="21">
        <f t="shared" si="4"/>
        <v>12099.3520556</v>
      </c>
      <c r="U18" s="29"/>
      <c r="V18" s="21">
        <f t="shared" si="5"/>
        <v>142.11882870000002</v>
      </c>
      <c r="W18" s="29">
        <f t="shared" si="6"/>
        <v>142.11882870000002</v>
      </c>
      <c r="X18" s="29">
        <f t="shared" si="7"/>
        <v>73.56783490000001</v>
      </c>
      <c r="Y18" s="29">
        <f t="shared" si="8"/>
        <v>109.0117163</v>
      </c>
      <c r="AA18" s="29"/>
      <c r="AB18" s="29">
        <f t="shared" si="9"/>
        <v>598.5996393</v>
      </c>
      <c r="AC18" s="14">
        <f t="shared" si="10"/>
        <v>598.5996393</v>
      </c>
      <c r="AD18" s="29">
        <f t="shared" si="11"/>
        <v>309.8652011</v>
      </c>
      <c r="AE18" s="29">
        <f t="shared" si="12"/>
        <v>459.1536157</v>
      </c>
      <c r="AG18" s="29"/>
      <c r="AH18" s="29">
        <f t="shared" si="13"/>
        <v>255.0000669</v>
      </c>
      <c r="AI18" s="14">
        <f t="shared" si="14"/>
        <v>255.0000669</v>
      </c>
      <c r="AJ18" s="29">
        <f t="shared" si="15"/>
        <v>132.0008263</v>
      </c>
      <c r="AK18" s="29">
        <f t="shared" si="16"/>
        <v>195.5968481</v>
      </c>
      <c r="AM18" s="39"/>
      <c r="AN18" s="39">
        <f t="shared" si="17"/>
        <v>81.727317</v>
      </c>
      <c r="AO18" s="3">
        <f t="shared" si="18"/>
        <v>81.727317</v>
      </c>
      <c r="AP18" s="29">
        <f t="shared" si="19"/>
        <v>42.306159</v>
      </c>
      <c r="AQ18" s="29">
        <f t="shared" si="20"/>
        <v>62.688633</v>
      </c>
      <c r="AR18" s="14"/>
      <c r="AS18" s="29"/>
      <c r="AT18" s="29">
        <f t="shared" si="21"/>
        <v>25.2177297</v>
      </c>
      <c r="AU18" s="14">
        <f t="shared" si="22"/>
        <v>25.2177297</v>
      </c>
      <c r="AV18" s="29">
        <f t="shared" si="23"/>
        <v>13.053961900000001</v>
      </c>
      <c r="AW18" s="29">
        <f t="shared" si="24"/>
        <v>19.343165300000003</v>
      </c>
      <c r="AX18" s="14"/>
      <c r="AY18" s="29"/>
      <c r="AZ18" s="29">
        <f t="shared" si="25"/>
        <v>539.2919135999999</v>
      </c>
      <c r="BA18" s="14">
        <f t="shared" si="26"/>
        <v>539.2919135999999</v>
      </c>
      <c r="BB18" s="29">
        <f t="shared" si="27"/>
        <v>279.1645472</v>
      </c>
      <c r="BC18" s="29">
        <f t="shared" si="28"/>
        <v>413.6618464</v>
      </c>
      <c r="BD18" s="14"/>
      <c r="BE18" s="29"/>
      <c r="BF18" s="29">
        <f t="shared" si="29"/>
        <v>9.4141593</v>
      </c>
      <c r="BG18" s="14">
        <f t="shared" si="30"/>
        <v>9.4141593</v>
      </c>
      <c r="BH18" s="29">
        <f t="shared" si="31"/>
        <v>4.8732411</v>
      </c>
      <c r="BI18" s="29">
        <f t="shared" si="32"/>
        <v>7.2210957</v>
      </c>
      <c r="BJ18" s="14"/>
      <c r="BK18" s="29"/>
      <c r="BL18" s="29">
        <f t="shared" si="33"/>
        <v>2091.9138846</v>
      </c>
      <c r="BM18" s="14">
        <f t="shared" si="34"/>
        <v>2091.9138846</v>
      </c>
      <c r="BN18" s="29">
        <f t="shared" si="35"/>
        <v>1082.8795642</v>
      </c>
      <c r="BO18" s="29">
        <f t="shared" si="36"/>
        <v>1604.5947254</v>
      </c>
      <c r="BP18" s="14"/>
      <c r="BQ18" s="29"/>
      <c r="BR18" s="29">
        <f t="shared" si="37"/>
        <v>74.3477196</v>
      </c>
      <c r="BS18" s="14">
        <f t="shared" si="38"/>
        <v>74.3477196</v>
      </c>
      <c r="BT18" s="29">
        <f t="shared" si="39"/>
        <v>38.4861092</v>
      </c>
      <c r="BU18" s="29">
        <f t="shared" si="40"/>
        <v>57.0281404</v>
      </c>
      <c r="BV18" s="14"/>
      <c r="BW18" s="29"/>
      <c r="BX18" s="29">
        <f t="shared" si="41"/>
        <v>2221.0962495000003</v>
      </c>
      <c r="BY18" s="14">
        <f t="shared" si="42"/>
        <v>2221.0962495000003</v>
      </c>
      <c r="BZ18" s="29">
        <f t="shared" si="43"/>
        <v>1149.7508365</v>
      </c>
      <c r="CA18" s="29">
        <f t="shared" si="44"/>
        <v>1703.6835755</v>
      </c>
      <c r="CB18" s="14"/>
      <c r="CC18" s="29"/>
      <c r="CD18" s="29">
        <f t="shared" si="45"/>
        <v>663.8139987000001</v>
      </c>
      <c r="CE18" s="14">
        <f t="shared" si="46"/>
        <v>663.8139987000001</v>
      </c>
      <c r="CF18" s="29">
        <f t="shared" si="47"/>
        <v>343.6234249</v>
      </c>
      <c r="CG18" s="29">
        <f t="shared" si="48"/>
        <v>509.1760463</v>
      </c>
      <c r="CH18" s="14"/>
      <c r="CI18" s="29"/>
      <c r="CJ18" s="29">
        <f t="shared" si="49"/>
        <v>58.8594324</v>
      </c>
      <c r="CK18" s="14">
        <f t="shared" si="50"/>
        <v>58.8594324</v>
      </c>
      <c r="CL18" s="29">
        <f t="shared" si="51"/>
        <v>30.468594799999998</v>
      </c>
      <c r="CM18" s="29">
        <f t="shared" si="52"/>
        <v>45.147907599999996</v>
      </c>
      <c r="CN18" s="14"/>
      <c r="CO18" s="29"/>
      <c r="CP18" s="29">
        <f t="shared" si="53"/>
        <v>18.217457399999997</v>
      </c>
      <c r="CQ18" s="14">
        <f t="shared" si="54"/>
        <v>18.217457399999997</v>
      </c>
      <c r="CR18" s="29">
        <f t="shared" si="55"/>
        <v>9.4302698</v>
      </c>
      <c r="CS18" s="29">
        <f t="shared" si="56"/>
        <v>13.9736326</v>
      </c>
      <c r="CT18" s="14"/>
      <c r="CU18" s="29"/>
      <c r="CV18" s="29">
        <f t="shared" si="57"/>
        <v>66.1700616</v>
      </c>
      <c r="CW18" s="14">
        <f t="shared" si="58"/>
        <v>66.1700616</v>
      </c>
      <c r="CX18" s="29">
        <f t="shared" si="59"/>
        <v>34.2529432</v>
      </c>
      <c r="CY18" s="29">
        <f t="shared" si="60"/>
        <v>50.75549839999999</v>
      </c>
      <c r="CZ18" s="14"/>
      <c r="DA18" s="29"/>
      <c r="DB18" s="29">
        <f t="shared" si="61"/>
        <v>128.3399676</v>
      </c>
      <c r="DC18" s="14">
        <f t="shared" si="62"/>
        <v>128.3399676</v>
      </c>
      <c r="DD18" s="29">
        <f t="shared" si="63"/>
        <v>66.4352052</v>
      </c>
      <c r="DE18" s="29">
        <f t="shared" si="64"/>
        <v>98.4426924</v>
      </c>
      <c r="DF18" s="14"/>
      <c r="DG18" s="29"/>
      <c r="DH18" s="29">
        <f t="shared" si="65"/>
        <v>8799.8250585</v>
      </c>
      <c r="DI18" s="14">
        <f t="shared" si="66"/>
        <v>8799.8250585</v>
      </c>
      <c r="DJ18" s="29">
        <f t="shared" si="67"/>
        <v>4555.2308795</v>
      </c>
      <c r="DK18" s="29">
        <f t="shared" si="68"/>
        <v>6749.8729164999995</v>
      </c>
      <c r="DL18" s="14"/>
      <c r="DM18" s="14"/>
      <c r="DN18" s="14"/>
      <c r="DO18" s="14">
        <f t="shared" si="69"/>
        <v>0</v>
      </c>
      <c r="DP18" s="14"/>
    </row>
    <row r="19" spans="1:120" ht="12">
      <c r="A19" s="30">
        <v>43191</v>
      </c>
      <c r="C19" s="15"/>
      <c r="D19" s="15">
        <v>49263</v>
      </c>
      <c r="E19" s="15">
        <f t="shared" si="0"/>
        <v>49263</v>
      </c>
      <c r="F19" s="15">
        <v>25501</v>
      </c>
      <c r="G19" s="15">
        <v>37787</v>
      </c>
      <c r="I19" s="29">
        <f>'2011B Academic'!I19</f>
        <v>0</v>
      </c>
      <c r="J19" s="29">
        <f>'2011B Academic'!J19</f>
        <v>33489.04651560001</v>
      </c>
      <c r="K19" s="29">
        <f t="shared" si="1"/>
        <v>33489.04651560001</v>
      </c>
      <c r="L19" s="29">
        <f>'2011B Academic'!L19</f>
        <v>17335.610401200003</v>
      </c>
      <c r="M19" s="29">
        <f>'2011B Academic'!M19</f>
        <v>25687.647944400003</v>
      </c>
      <c r="O19" s="14">
        <f>U19+AA19+AG19+AM19+AS19+AY19+BE19+BK19+BQ19+BW19+CC19+CI19+CO19+CU19+DA19+DG19+DM19</f>
        <v>0</v>
      </c>
      <c r="P19" s="21">
        <f t="shared" si="2"/>
        <v>15773.9534844</v>
      </c>
      <c r="Q19" s="14">
        <f t="shared" si="3"/>
        <v>15773.9534844</v>
      </c>
      <c r="R19" s="14">
        <f t="shared" si="4"/>
        <v>8165.3895988</v>
      </c>
      <c r="S19" s="21">
        <f t="shared" si="4"/>
        <v>12099.3520556</v>
      </c>
      <c r="U19" s="29">
        <f t="shared" si="70"/>
        <v>0</v>
      </c>
      <c r="V19" s="21">
        <f t="shared" si="5"/>
        <v>142.11882870000002</v>
      </c>
      <c r="W19" s="29">
        <f t="shared" si="6"/>
        <v>142.11882870000002</v>
      </c>
      <c r="X19" s="29">
        <f t="shared" si="7"/>
        <v>73.56783490000001</v>
      </c>
      <c r="Y19" s="29">
        <f t="shared" si="8"/>
        <v>109.0117163</v>
      </c>
      <c r="AA19" s="29">
        <f t="shared" si="71"/>
        <v>0</v>
      </c>
      <c r="AB19" s="29">
        <f t="shared" si="9"/>
        <v>598.5996393</v>
      </c>
      <c r="AC19" s="14">
        <f t="shared" si="10"/>
        <v>598.5996393</v>
      </c>
      <c r="AD19" s="29">
        <f t="shared" si="11"/>
        <v>309.8652011</v>
      </c>
      <c r="AE19" s="29">
        <f t="shared" si="12"/>
        <v>459.1536157</v>
      </c>
      <c r="AG19" s="29">
        <f t="shared" si="72"/>
        <v>0</v>
      </c>
      <c r="AH19" s="29">
        <f t="shared" si="13"/>
        <v>255.0000669</v>
      </c>
      <c r="AI19" s="14">
        <f t="shared" si="14"/>
        <v>255.0000669</v>
      </c>
      <c r="AJ19" s="29">
        <f t="shared" si="15"/>
        <v>132.0008263</v>
      </c>
      <c r="AK19" s="29">
        <f t="shared" si="16"/>
        <v>195.5968481</v>
      </c>
      <c r="AM19" s="39">
        <f t="shared" si="73"/>
        <v>0</v>
      </c>
      <c r="AN19" s="39">
        <f t="shared" si="17"/>
        <v>81.727317</v>
      </c>
      <c r="AO19" s="3">
        <f t="shared" si="18"/>
        <v>81.727317</v>
      </c>
      <c r="AP19" s="29">
        <f t="shared" si="19"/>
        <v>42.306159</v>
      </c>
      <c r="AQ19" s="29">
        <f t="shared" si="20"/>
        <v>62.688633</v>
      </c>
      <c r="AR19" s="14"/>
      <c r="AS19" s="29">
        <f t="shared" si="74"/>
        <v>0</v>
      </c>
      <c r="AT19" s="29">
        <f t="shared" si="21"/>
        <v>25.2177297</v>
      </c>
      <c r="AU19" s="14">
        <f t="shared" si="22"/>
        <v>25.2177297</v>
      </c>
      <c r="AV19" s="29">
        <f t="shared" si="23"/>
        <v>13.053961900000001</v>
      </c>
      <c r="AW19" s="29">
        <f t="shared" si="24"/>
        <v>19.343165300000003</v>
      </c>
      <c r="AX19" s="14"/>
      <c r="AY19" s="29">
        <f t="shared" si="75"/>
        <v>0</v>
      </c>
      <c r="AZ19" s="29">
        <f t="shared" si="25"/>
        <v>539.2919135999999</v>
      </c>
      <c r="BA19" s="14">
        <f t="shared" si="26"/>
        <v>539.2919135999999</v>
      </c>
      <c r="BB19" s="29">
        <f t="shared" si="27"/>
        <v>279.1645472</v>
      </c>
      <c r="BC19" s="29">
        <f t="shared" si="28"/>
        <v>413.6618464</v>
      </c>
      <c r="BD19" s="14"/>
      <c r="BE19" s="29">
        <f t="shared" si="76"/>
        <v>0</v>
      </c>
      <c r="BF19" s="29">
        <f t="shared" si="29"/>
        <v>9.4141593</v>
      </c>
      <c r="BG19" s="14">
        <f t="shared" si="30"/>
        <v>9.4141593</v>
      </c>
      <c r="BH19" s="29">
        <f t="shared" si="31"/>
        <v>4.8732411</v>
      </c>
      <c r="BI19" s="29">
        <f t="shared" si="32"/>
        <v>7.2210957</v>
      </c>
      <c r="BJ19" s="14"/>
      <c r="BK19" s="29">
        <f t="shared" si="77"/>
        <v>0</v>
      </c>
      <c r="BL19" s="29">
        <f t="shared" si="33"/>
        <v>2091.9138846</v>
      </c>
      <c r="BM19" s="14">
        <f t="shared" si="34"/>
        <v>2091.9138846</v>
      </c>
      <c r="BN19" s="29">
        <f t="shared" si="35"/>
        <v>1082.8795642</v>
      </c>
      <c r="BO19" s="29">
        <f t="shared" si="36"/>
        <v>1604.5947254</v>
      </c>
      <c r="BP19" s="14"/>
      <c r="BQ19" s="29">
        <f t="shared" si="78"/>
        <v>0</v>
      </c>
      <c r="BR19" s="29">
        <f t="shared" si="37"/>
        <v>74.3477196</v>
      </c>
      <c r="BS19" s="14">
        <f t="shared" si="38"/>
        <v>74.3477196</v>
      </c>
      <c r="BT19" s="29">
        <f t="shared" si="39"/>
        <v>38.4861092</v>
      </c>
      <c r="BU19" s="29">
        <f t="shared" si="40"/>
        <v>57.0281404</v>
      </c>
      <c r="BV19" s="14"/>
      <c r="BW19" s="29">
        <f t="shared" si="79"/>
        <v>0</v>
      </c>
      <c r="BX19" s="29">
        <f t="shared" si="41"/>
        <v>2221.0962495000003</v>
      </c>
      <c r="BY19" s="14">
        <f t="shared" si="42"/>
        <v>2221.0962495000003</v>
      </c>
      <c r="BZ19" s="29">
        <f t="shared" si="43"/>
        <v>1149.7508365</v>
      </c>
      <c r="CA19" s="29">
        <f t="shared" si="44"/>
        <v>1703.6835755</v>
      </c>
      <c r="CB19" s="14"/>
      <c r="CC19" s="29">
        <f t="shared" si="80"/>
        <v>0</v>
      </c>
      <c r="CD19" s="29">
        <f t="shared" si="45"/>
        <v>663.8139987000001</v>
      </c>
      <c r="CE19" s="14">
        <f t="shared" si="46"/>
        <v>663.8139987000001</v>
      </c>
      <c r="CF19" s="29">
        <f t="shared" si="47"/>
        <v>343.6234249</v>
      </c>
      <c r="CG19" s="29">
        <f t="shared" si="48"/>
        <v>509.1760463</v>
      </c>
      <c r="CH19" s="14"/>
      <c r="CI19" s="29">
        <f t="shared" si="81"/>
        <v>0</v>
      </c>
      <c r="CJ19" s="29">
        <f t="shared" si="49"/>
        <v>58.8594324</v>
      </c>
      <c r="CK19" s="14">
        <f t="shared" si="50"/>
        <v>58.8594324</v>
      </c>
      <c r="CL19" s="29">
        <f t="shared" si="51"/>
        <v>30.468594799999998</v>
      </c>
      <c r="CM19" s="29">
        <f t="shared" si="52"/>
        <v>45.147907599999996</v>
      </c>
      <c r="CN19" s="14"/>
      <c r="CO19" s="29">
        <f t="shared" si="82"/>
        <v>0</v>
      </c>
      <c r="CP19" s="29">
        <f t="shared" si="53"/>
        <v>18.217457399999997</v>
      </c>
      <c r="CQ19" s="14">
        <f t="shared" si="54"/>
        <v>18.217457399999997</v>
      </c>
      <c r="CR19" s="29">
        <f t="shared" si="55"/>
        <v>9.4302698</v>
      </c>
      <c r="CS19" s="29">
        <f t="shared" si="56"/>
        <v>13.9736326</v>
      </c>
      <c r="CT19" s="14"/>
      <c r="CU19" s="29">
        <f t="shared" si="83"/>
        <v>0</v>
      </c>
      <c r="CV19" s="29">
        <f t="shared" si="57"/>
        <v>66.1700616</v>
      </c>
      <c r="CW19" s="14">
        <f t="shared" si="58"/>
        <v>66.1700616</v>
      </c>
      <c r="CX19" s="29">
        <f t="shared" si="59"/>
        <v>34.2529432</v>
      </c>
      <c r="CY19" s="29">
        <f t="shared" si="60"/>
        <v>50.75549839999999</v>
      </c>
      <c r="CZ19" s="14"/>
      <c r="DA19" s="29">
        <f t="shared" si="84"/>
        <v>0</v>
      </c>
      <c r="DB19" s="29">
        <f t="shared" si="61"/>
        <v>128.3399676</v>
      </c>
      <c r="DC19" s="14">
        <f t="shared" si="62"/>
        <v>128.3399676</v>
      </c>
      <c r="DD19" s="29">
        <f t="shared" si="63"/>
        <v>66.4352052</v>
      </c>
      <c r="DE19" s="29">
        <f t="shared" si="64"/>
        <v>98.4426924</v>
      </c>
      <c r="DF19" s="14"/>
      <c r="DG19" s="29">
        <f t="shared" si="85"/>
        <v>0</v>
      </c>
      <c r="DH19" s="29">
        <f t="shared" si="65"/>
        <v>8799.8250585</v>
      </c>
      <c r="DI19" s="14">
        <f t="shared" si="66"/>
        <v>8799.8250585</v>
      </c>
      <c r="DJ19" s="29">
        <f t="shared" si="67"/>
        <v>4555.2308795</v>
      </c>
      <c r="DK19" s="29">
        <f t="shared" si="68"/>
        <v>6749.8729164999995</v>
      </c>
      <c r="DL19" s="14"/>
      <c r="DM19" s="14"/>
      <c r="DN19" s="14"/>
      <c r="DO19" s="14">
        <f t="shared" si="69"/>
        <v>0</v>
      </c>
      <c r="DP19" s="14"/>
    </row>
    <row r="20" spans="1:120" ht="12">
      <c r="A20" s="30">
        <v>43374</v>
      </c>
      <c r="C20" s="15"/>
      <c r="D20" s="15">
        <v>49263</v>
      </c>
      <c r="E20" s="15">
        <f t="shared" si="0"/>
        <v>49263</v>
      </c>
      <c r="F20" s="15">
        <v>25501</v>
      </c>
      <c r="G20" s="15">
        <v>37787</v>
      </c>
      <c r="I20" s="29">
        <f>'2011B Academic'!I20</f>
        <v>0</v>
      </c>
      <c r="J20" s="29">
        <f>'2011B Academic'!J20</f>
        <v>33489.04651560001</v>
      </c>
      <c r="K20" s="29">
        <f t="shared" si="1"/>
        <v>33489.04651560001</v>
      </c>
      <c r="L20" s="29">
        <f>'2011B Academic'!L20</f>
        <v>17335.610401200003</v>
      </c>
      <c r="M20" s="29">
        <f>'2011B Academic'!M20</f>
        <v>25687.647944400003</v>
      </c>
      <c r="O20" s="14"/>
      <c r="P20" s="21">
        <f t="shared" si="2"/>
        <v>15773.9534844</v>
      </c>
      <c r="Q20" s="14">
        <f t="shared" si="3"/>
        <v>15773.9534844</v>
      </c>
      <c r="R20" s="14">
        <f t="shared" si="4"/>
        <v>8165.3895988</v>
      </c>
      <c r="S20" s="21">
        <f t="shared" si="4"/>
        <v>12099.3520556</v>
      </c>
      <c r="U20" s="29"/>
      <c r="V20" s="21">
        <f t="shared" si="5"/>
        <v>142.11882870000002</v>
      </c>
      <c r="W20" s="29">
        <f t="shared" si="6"/>
        <v>142.11882870000002</v>
      </c>
      <c r="X20" s="29">
        <f t="shared" si="7"/>
        <v>73.56783490000001</v>
      </c>
      <c r="Y20" s="29">
        <f t="shared" si="8"/>
        <v>109.0117163</v>
      </c>
      <c r="AA20" s="29"/>
      <c r="AB20" s="29">
        <f t="shared" si="9"/>
        <v>598.5996393</v>
      </c>
      <c r="AC20" s="14">
        <f t="shared" si="10"/>
        <v>598.5996393</v>
      </c>
      <c r="AD20" s="29">
        <f t="shared" si="11"/>
        <v>309.8652011</v>
      </c>
      <c r="AE20" s="29">
        <f t="shared" si="12"/>
        <v>459.1536157</v>
      </c>
      <c r="AG20" s="29"/>
      <c r="AH20" s="29">
        <f t="shared" si="13"/>
        <v>255.0000669</v>
      </c>
      <c r="AI20" s="14">
        <f t="shared" si="14"/>
        <v>255.0000669</v>
      </c>
      <c r="AJ20" s="29">
        <f t="shared" si="15"/>
        <v>132.0008263</v>
      </c>
      <c r="AK20" s="29">
        <f t="shared" si="16"/>
        <v>195.5968481</v>
      </c>
      <c r="AM20" s="39"/>
      <c r="AN20" s="39">
        <f t="shared" si="17"/>
        <v>81.727317</v>
      </c>
      <c r="AO20" s="3">
        <f t="shared" si="18"/>
        <v>81.727317</v>
      </c>
      <c r="AP20" s="29">
        <f t="shared" si="19"/>
        <v>42.306159</v>
      </c>
      <c r="AQ20" s="29">
        <f t="shared" si="20"/>
        <v>62.688633</v>
      </c>
      <c r="AR20" s="14"/>
      <c r="AS20" s="29"/>
      <c r="AT20" s="29">
        <f t="shared" si="21"/>
        <v>25.2177297</v>
      </c>
      <c r="AU20" s="14">
        <f t="shared" si="22"/>
        <v>25.2177297</v>
      </c>
      <c r="AV20" s="29">
        <f t="shared" si="23"/>
        <v>13.053961900000001</v>
      </c>
      <c r="AW20" s="29">
        <f t="shared" si="24"/>
        <v>19.343165300000003</v>
      </c>
      <c r="AX20" s="14"/>
      <c r="AY20" s="29"/>
      <c r="AZ20" s="29">
        <f t="shared" si="25"/>
        <v>539.2919135999999</v>
      </c>
      <c r="BA20" s="14">
        <f t="shared" si="26"/>
        <v>539.2919135999999</v>
      </c>
      <c r="BB20" s="29">
        <f t="shared" si="27"/>
        <v>279.1645472</v>
      </c>
      <c r="BC20" s="29">
        <f t="shared" si="28"/>
        <v>413.6618464</v>
      </c>
      <c r="BD20" s="14"/>
      <c r="BE20" s="29"/>
      <c r="BF20" s="29">
        <f t="shared" si="29"/>
        <v>9.4141593</v>
      </c>
      <c r="BG20" s="14">
        <f t="shared" si="30"/>
        <v>9.4141593</v>
      </c>
      <c r="BH20" s="29">
        <f t="shared" si="31"/>
        <v>4.8732411</v>
      </c>
      <c r="BI20" s="29">
        <f t="shared" si="32"/>
        <v>7.2210957</v>
      </c>
      <c r="BJ20" s="14"/>
      <c r="BK20" s="29"/>
      <c r="BL20" s="29">
        <f t="shared" si="33"/>
        <v>2091.9138846</v>
      </c>
      <c r="BM20" s="14">
        <f t="shared" si="34"/>
        <v>2091.9138846</v>
      </c>
      <c r="BN20" s="29">
        <f t="shared" si="35"/>
        <v>1082.8795642</v>
      </c>
      <c r="BO20" s="29">
        <f t="shared" si="36"/>
        <v>1604.5947254</v>
      </c>
      <c r="BP20" s="14"/>
      <c r="BQ20" s="29"/>
      <c r="BR20" s="29">
        <f t="shared" si="37"/>
        <v>74.3477196</v>
      </c>
      <c r="BS20" s="14">
        <f t="shared" si="38"/>
        <v>74.3477196</v>
      </c>
      <c r="BT20" s="29">
        <f t="shared" si="39"/>
        <v>38.4861092</v>
      </c>
      <c r="BU20" s="29">
        <f t="shared" si="40"/>
        <v>57.0281404</v>
      </c>
      <c r="BV20" s="14"/>
      <c r="BW20" s="29"/>
      <c r="BX20" s="29">
        <f t="shared" si="41"/>
        <v>2221.0962495000003</v>
      </c>
      <c r="BY20" s="14">
        <f t="shared" si="42"/>
        <v>2221.0962495000003</v>
      </c>
      <c r="BZ20" s="29">
        <f t="shared" si="43"/>
        <v>1149.7508365</v>
      </c>
      <c r="CA20" s="29">
        <f t="shared" si="44"/>
        <v>1703.6835755</v>
      </c>
      <c r="CB20" s="14"/>
      <c r="CC20" s="29"/>
      <c r="CD20" s="29">
        <f t="shared" si="45"/>
        <v>663.8139987000001</v>
      </c>
      <c r="CE20" s="14">
        <f t="shared" si="46"/>
        <v>663.8139987000001</v>
      </c>
      <c r="CF20" s="29">
        <f t="shared" si="47"/>
        <v>343.6234249</v>
      </c>
      <c r="CG20" s="29">
        <f t="shared" si="48"/>
        <v>509.1760463</v>
      </c>
      <c r="CH20" s="14"/>
      <c r="CI20" s="29"/>
      <c r="CJ20" s="29">
        <f t="shared" si="49"/>
        <v>58.8594324</v>
      </c>
      <c r="CK20" s="14">
        <f t="shared" si="50"/>
        <v>58.8594324</v>
      </c>
      <c r="CL20" s="29">
        <f t="shared" si="51"/>
        <v>30.468594799999998</v>
      </c>
      <c r="CM20" s="29">
        <f t="shared" si="52"/>
        <v>45.147907599999996</v>
      </c>
      <c r="CN20" s="14"/>
      <c r="CO20" s="29"/>
      <c r="CP20" s="29">
        <f t="shared" si="53"/>
        <v>18.217457399999997</v>
      </c>
      <c r="CQ20" s="14">
        <f t="shared" si="54"/>
        <v>18.217457399999997</v>
      </c>
      <c r="CR20" s="29">
        <f t="shared" si="55"/>
        <v>9.4302698</v>
      </c>
      <c r="CS20" s="29">
        <f t="shared" si="56"/>
        <v>13.9736326</v>
      </c>
      <c r="CT20" s="14"/>
      <c r="CU20" s="29"/>
      <c r="CV20" s="29">
        <f t="shared" si="57"/>
        <v>66.1700616</v>
      </c>
      <c r="CW20" s="14">
        <f t="shared" si="58"/>
        <v>66.1700616</v>
      </c>
      <c r="CX20" s="29">
        <f t="shared" si="59"/>
        <v>34.2529432</v>
      </c>
      <c r="CY20" s="29">
        <f t="shared" si="60"/>
        <v>50.75549839999999</v>
      </c>
      <c r="CZ20" s="14"/>
      <c r="DA20" s="29"/>
      <c r="DB20" s="29">
        <f t="shared" si="61"/>
        <v>128.3399676</v>
      </c>
      <c r="DC20" s="14">
        <f t="shared" si="62"/>
        <v>128.3399676</v>
      </c>
      <c r="DD20" s="29">
        <f t="shared" si="63"/>
        <v>66.4352052</v>
      </c>
      <c r="DE20" s="29">
        <f t="shared" si="64"/>
        <v>98.4426924</v>
      </c>
      <c r="DF20" s="14"/>
      <c r="DG20" s="29"/>
      <c r="DH20" s="29">
        <f t="shared" si="65"/>
        <v>8799.8250585</v>
      </c>
      <c r="DI20" s="14">
        <f t="shared" si="66"/>
        <v>8799.8250585</v>
      </c>
      <c r="DJ20" s="29">
        <f t="shared" si="67"/>
        <v>4555.2308795</v>
      </c>
      <c r="DK20" s="29">
        <f t="shared" si="68"/>
        <v>6749.8729164999995</v>
      </c>
      <c r="DL20" s="14"/>
      <c r="DM20" s="14"/>
      <c r="DN20" s="14"/>
      <c r="DO20" s="14">
        <f t="shared" si="69"/>
        <v>0</v>
      </c>
      <c r="DP20" s="14"/>
    </row>
    <row r="21" spans="1:120" s="31" customFormat="1" ht="12">
      <c r="A21" s="30">
        <v>43556</v>
      </c>
      <c r="B21" s="29"/>
      <c r="C21" s="21"/>
      <c r="D21" s="21">
        <v>49263</v>
      </c>
      <c r="E21" s="15">
        <f t="shared" si="0"/>
        <v>49263</v>
      </c>
      <c r="F21" s="15">
        <v>25501</v>
      </c>
      <c r="G21" s="15">
        <v>37787</v>
      </c>
      <c r="H21" s="29"/>
      <c r="I21" s="29">
        <f>'2011B Academic'!I21</f>
        <v>0</v>
      </c>
      <c r="J21" s="29">
        <f>'2011B Academic'!J21</f>
        <v>33489.04651560001</v>
      </c>
      <c r="K21" s="29">
        <f t="shared" si="1"/>
        <v>33489.04651560001</v>
      </c>
      <c r="L21" s="29">
        <f>'2011B Academic'!L21</f>
        <v>17335.610401200003</v>
      </c>
      <c r="M21" s="29">
        <f>'2011B Academic'!M21</f>
        <v>25687.647944400003</v>
      </c>
      <c r="N21" s="29"/>
      <c r="O21" s="14">
        <f>U21+AA21+AG21+AM21+AS21+AY21+BE21+BK21+BQ21+BW21+CC21+CI21+CO21+CU21+DA21+DG21+DM21</f>
        <v>0</v>
      </c>
      <c r="P21" s="21">
        <f t="shared" si="2"/>
        <v>15773.9534844</v>
      </c>
      <c r="Q21" s="14">
        <f t="shared" si="3"/>
        <v>15773.9534844</v>
      </c>
      <c r="R21" s="14">
        <f t="shared" si="4"/>
        <v>8165.3895988</v>
      </c>
      <c r="S21" s="21">
        <f t="shared" si="4"/>
        <v>12099.3520556</v>
      </c>
      <c r="T21" s="29"/>
      <c r="U21" s="29">
        <f t="shared" si="70"/>
        <v>0</v>
      </c>
      <c r="V21" s="21">
        <f t="shared" si="5"/>
        <v>142.11882870000002</v>
      </c>
      <c r="W21" s="29">
        <f t="shared" si="6"/>
        <v>142.11882870000002</v>
      </c>
      <c r="X21" s="29">
        <f t="shared" si="7"/>
        <v>73.56783490000001</v>
      </c>
      <c r="Y21" s="29">
        <f t="shared" si="8"/>
        <v>109.0117163</v>
      </c>
      <c r="AA21" s="29">
        <f t="shared" si="71"/>
        <v>0</v>
      </c>
      <c r="AB21" s="29">
        <f t="shared" si="9"/>
        <v>598.5996393</v>
      </c>
      <c r="AC21" s="14">
        <f t="shared" si="10"/>
        <v>598.5996393</v>
      </c>
      <c r="AD21" s="29">
        <f t="shared" si="11"/>
        <v>309.8652011</v>
      </c>
      <c r="AE21" s="29">
        <f t="shared" si="12"/>
        <v>459.1536157</v>
      </c>
      <c r="AG21" s="29">
        <f t="shared" si="72"/>
        <v>0</v>
      </c>
      <c r="AH21" s="29">
        <f t="shared" si="13"/>
        <v>255.0000669</v>
      </c>
      <c r="AI21" s="14">
        <f t="shared" si="14"/>
        <v>255.0000669</v>
      </c>
      <c r="AJ21" s="29">
        <f t="shared" si="15"/>
        <v>132.0008263</v>
      </c>
      <c r="AK21" s="29">
        <f t="shared" si="16"/>
        <v>195.5968481</v>
      </c>
      <c r="AM21" s="39">
        <f t="shared" si="73"/>
        <v>0</v>
      </c>
      <c r="AN21" s="39">
        <f t="shared" si="17"/>
        <v>81.727317</v>
      </c>
      <c r="AO21" s="3">
        <f t="shared" si="18"/>
        <v>81.727317</v>
      </c>
      <c r="AP21" s="29">
        <f t="shared" si="19"/>
        <v>42.306159</v>
      </c>
      <c r="AQ21" s="29">
        <f t="shared" si="20"/>
        <v>62.688633</v>
      </c>
      <c r="AR21" s="29"/>
      <c r="AS21" s="29">
        <f t="shared" si="74"/>
        <v>0</v>
      </c>
      <c r="AT21" s="29">
        <f t="shared" si="21"/>
        <v>25.2177297</v>
      </c>
      <c r="AU21" s="14">
        <f t="shared" si="22"/>
        <v>25.2177297</v>
      </c>
      <c r="AV21" s="29">
        <f t="shared" si="23"/>
        <v>13.053961900000001</v>
      </c>
      <c r="AW21" s="29">
        <f t="shared" si="24"/>
        <v>19.343165300000003</v>
      </c>
      <c r="AX21" s="29"/>
      <c r="AY21" s="29">
        <f t="shared" si="75"/>
        <v>0</v>
      </c>
      <c r="AZ21" s="29">
        <f t="shared" si="25"/>
        <v>539.2919135999999</v>
      </c>
      <c r="BA21" s="14">
        <f t="shared" si="26"/>
        <v>539.2919135999999</v>
      </c>
      <c r="BB21" s="29">
        <f t="shared" si="27"/>
        <v>279.1645472</v>
      </c>
      <c r="BC21" s="29">
        <f t="shared" si="28"/>
        <v>413.6618464</v>
      </c>
      <c r="BD21" s="29"/>
      <c r="BE21" s="29">
        <f t="shared" si="76"/>
        <v>0</v>
      </c>
      <c r="BF21" s="29">
        <f t="shared" si="29"/>
        <v>9.4141593</v>
      </c>
      <c r="BG21" s="14">
        <f t="shared" si="30"/>
        <v>9.4141593</v>
      </c>
      <c r="BH21" s="29">
        <f t="shared" si="31"/>
        <v>4.8732411</v>
      </c>
      <c r="BI21" s="29">
        <f t="shared" si="32"/>
        <v>7.2210957</v>
      </c>
      <c r="BJ21" s="29"/>
      <c r="BK21" s="29">
        <f t="shared" si="77"/>
        <v>0</v>
      </c>
      <c r="BL21" s="29">
        <f t="shared" si="33"/>
        <v>2091.9138846</v>
      </c>
      <c r="BM21" s="14">
        <f t="shared" si="34"/>
        <v>2091.9138846</v>
      </c>
      <c r="BN21" s="29">
        <f t="shared" si="35"/>
        <v>1082.8795642</v>
      </c>
      <c r="BO21" s="29">
        <f t="shared" si="36"/>
        <v>1604.5947254</v>
      </c>
      <c r="BP21" s="29"/>
      <c r="BQ21" s="29">
        <f t="shared" si="78"/>
        <v>0</v>
      </c>
      <c r="BR21" s="29">
        <f t="shared" si="37"/>
        <v>74.3477196</v>
      </c>
      <c r="BS21" s="14">
        <f t="shared" si="38"/>
        <v>74.3477196</v>
      </c>
      <c r="BT21" s="29">
        <f t="shared" si="39"/>
        <v>38.4861092</v>
      </c>
      <c r="BU21" s="29">
        <f t="shared" si="40"/>
        <v>57.0281404</v>
      </c>
      <c r="BV21" s="29"/>
      <c r="BW21" s="29">
        <f t="shared" si="79"/>
        <v>0</v>
      </c>
      <c r="BX21" s="29">
        <f t="shared" si="41"/>
        <v>2221.0962495000003</v>
      </c>
      <c r="BY21" s="14">
        <f t="shared" si="42"/>
        <v>2221.0962495000003</v>
      </c>
      <c r="BZ21" s="29">
        <f t="shared" si="43"/>
        <v>1149.7508365</v>
      </c>
      <c r="CA21" s="29">
        <f t="shared" si="44"/>
        <v>1703.6835755</v>
      </c>
      <c r="CB21" s="29"/>
      <c r="CC21" s="29">
        <f t="shared" si="80"/>
        <v>0</v>
      </c>
      <c r="CD21" s="29">
        <f t="shared" si="45"/>
        <v>663.8139987000001</v>
      </c>
      <c r="CE21" s="14">
        <f t="shared" si="46"/>
        <v>663.8139987000001</v>
      </c>
      <c r="CF21" s="29">
        <f t="shared" si="47"/>
        <v>343.6234249</v>
      </c>
      <c r="CG21" s="29">
        <f t="shared" si="48"/>
        <v>509.1760463</v>
      </c>
      <c r="CH21" s="29"/>
      <c r="CI21" s="29">
        <f t="shared" si="81"/>
        <v>0</v>
      </c>
      <c r="CJ21" s="29">
        <f t="shared" si="49"/>
        <v>58.8594324</v>
      </c>
      <c r="CK21" s="14">
        <f t="shared" si="50"/>
        <v>58.8594324</v>
      </c>
      <c r="CL21" s="29">
        <f t="shared" si="51"/>
        <v>30.468594799999998</v>
      </c>
      <c r="CM21" s="29">
        <f t="shared" si="52"/>
        <v>45.147907599999996</v>
      </c>
      <c r="CN21" s="29"/>
      <c r="CO21" s="29">
        <f t="shared" si="82"/>
        <v>0</v>
      </c>
      <c r="CP21" s="29">
        <f t="shared" si="53"/>
        <v>18.217457399999997</v>
      </c>
      <c r="CQ21" s="14">
        <f t="shared" si="54"/>
        <v>18.217457399999997</v>
      </c>
      <c r="CR21" s="29">
        <f t="shared" si="55"/>
        <v>9.4302698</v>
      </c>
      <c r="CS21" s="29">
        <f t="shared" si="56"/>
        <v>13.9736326</v>
      </c>
      <c r="CT21" s="29"/>
      <c r="CU21" s="29">
        <f t="shared" si="83"/>
        <v>0</v>
      </c>
      <c r="CV21" s="29">
        <f t="shared" si="57"/>
        <v>66.1700616</v>
      </c>
      <c r="CW21" s="14">
        <f t="shared" si="58"/>
        <v>66.1700616</v>
      </c>
      <c r="CX21" s="29">
        <f t="shared" si="59"/>
        <v>34.2529432</v>
      </c>
      <c r="CY21" s="29">
        <f t="shared" si="60"/>
        <v>50.75549839999999</v>
      </c>
      <c r="CZ21" s="29"/>
      <c r="DA21" s="29">
        <f t="shared" si="84"/>
        <v>0</v>
      </c>
      <c r="DB21" s="29">
        <f t="shared" si="61"/>
        <v>128.3399676</v>
      </c>
      <c r="DC21" s="14">
        <f t="shared" si="62"/>
        <v>128.3399676</v>
      </c>
      <c r="DD21" s="29">
        <f t="shared" si="63"/>
        <v>66.4352052</v>
      </c>
      <c r="DE21" s="29">
        <f t="shared" si="64"/>
        <v>98.4426924</v>
      </c>
      <c r="DF21" s="29"/>
      <c r="DG21" s="29">
        <f t="shared" si="85"/>
        <v>0</v>
      </c>
      <c r="DH21" s="29">
        <f t="shared" si="65"/>
        <v>8799.8250585</v>
      </c>
      <c r="DI21" s="14">
        <f t="shared" si="66"/>
        <v>8799.8250585</v>
      </c>
      <c r="DJ21" s="29">
        <f t="shared" si="67"/>
        <v>4555.2308795</v>
      </c>
      <c r="DK21" s="29">
        <f t="shared" si="68"/>
        <v>6749.8729164999995</v>
      </c>
      <c r="DL21" s="29"/>
      <c r="DM21" s="14"/>
      <c r="DN21" s="14"/>
      <c r="DO21" s="14">
        <f t="shared" si="69"/>
        <v>0</v>
      </c>
      <c r="DP21" s="14"/>
    </row>
    <row r="22" spans="1:120" s="31" customFormat="1" ht="12">
      <c r="A22" s="30">
        <v>43739</v>
      </c>
      <c r="B22" s="29"/>
      <c r="C22" s="21"/>
      <c r="D22" s="21">
        <v>49263</v>
      </c>
      <c r="E22" s="15">
        <f t="shared" si="0"/>
        <v>49263</v>
      </c>
      <c r="F22" s="15">
        <v>25501</v>
      </c>
      <c r="G22" s="15">
        <v>37787</v>
      </c>
      <c r="H22" s="29"/>
      <c r="I22" s="29">
        <f>'2011B Academic'!I22</f>
        <v>0</v>
      </c>
      <c r="J22" s="29">
        <f>'2011B Academic'!J22</f>
        <v>33489.04651560001</v>
      </c>
      <c r="K22" s="29">
        <f t="shared" si="1"/>
        <v>33489.04651560001</v>
      </c>
      <c r="L22" s="29">
        <f>'2011B Academic'!L22</f>
        <v>17335.610401200003</v>
      </c>
      <c r="M22" s="29">
        <f>'2011B Academic'!M22</f>
        <v>25687.647944400003</v>
      </c>
      <c r="N22" s="29"/>
      <c r="O22" s="14"/>
      <c r="P22" s="21">
        <f t="shared" si="2"/>
        <v>15773.9534844</v>
      </c>
      <c r="Q22" s="14">
        <f t="shared" si="3"/>
        <v>15773.9534844</v>
      </c>
      <c r="R22" s="14">
        <f t="shared" si="4"/>
        <v>8165.3895988</v>
      </c>
      <c r="S22" s="21">
        <f t="shared" si="4"/>
        <v>12099.3520556</v>
      </c>
      <c r="T22" s="29"/>
      <c r="U22" s="29"/>
      <c r="V22" s="21">
        <f t="shared" si="5"/>
        <v>142.11882870000002</v>
      </c>
      <c r="W22" s="29">
        <f t="shared" si="6"/>
        <v>142.11882870000002</v>
      </c>
      <c r="X22" s="29">
        <f t="shared" si="7"/>
        <v>73.56783490000001</v>
      </c>
      <c r="Y22" s="29">
        <f t="shared" si="8"/>
        <v>109.0117163</v>
      </c>
      <c r="AA22" s="29"/>
      <c r="AB22" s="29">
        <f t="shared" si="9"/>
        <v>598.5996393</v>
      </c>
      <c r="AC22" s="14">
        <f t="shared" si="10"/>
        <v>598.5996393</v>
      </c>
      <c r="AD22" s="29">
        <f t="shared" si="11"/>
        <v>309.8652011</v>
      </c>
      <c r="AE22" s="29">
        <f t="shared" si="12"/>
        <v>459.1536157</v>
      </c>
      <c r="AG22" s="29"/>
      <c r="AH22" s="29">
        <f t="shared" si="13"/>
        <v>255.0000669</v>
      </c>
      <c r="AI22" s="14">
        <f t="shared" si="14"/>
        <v>255.0000669</v>
      </c>
      <c r="AJ22" s="29">
        <f t="shared" si="15"/>
        <v>132.0008263</v>
      </c>
      <c r="AK22" s="29">
        <f t="shared" si="16"/>
        <v>195.5968481</v>
      </c>
      <c r="AM22" s="39"/>
      <c r="AN22" s="39">
        <f t="shared" si="17"/>
        <v>81.727317</v>
      </c>
      <c r="AO22" s="3">
        <f t="shared" si="18"/>
        <v>81.727317</v>
      </c>
      <c r="AP22" s="29">
        <f t="shared" si="19"/>
        <v>42.306159</v>
      </c>
      <c r="AQ22" s="29">
        <f t="shared" si="20"/>
        <v>62.688633</v>
      </c>
      <c r="AR22" s="29"/>
      <c r="AS22" s="29"/>
      <c r="AT22" s="29">
        <f t="shared" si="21"/>
        <v>25.2177297</v>
      </c>
      <c r="AU22" s="14">
        <f t="shared" si="22"/>
        <v>25.2177297</v>
      </c>
      <c r="AV22" s="29">
        <f t="shared" si="23"/>
        <v>13.053961900000001</v>
      </c>
      <c r="AW22" s="29">
        <f t="shared" si="24"/>
        <v>19.343165300000003</v>
      </c>
      <c r="AX22" s="29"/>
      <c r="AY22" s="29"/>
      <c r="AZ22" s="29">
        <f t="shared" si="25"/>
        <v>539.2919135999999</v>
      </c>
      <c r="BA22" s="14">
        <f t="shared" si="26"/>
        <v>539.2919135999999</v>
      </c>
      <c r="BB22" s="29">
        <f t="shared" si="27"/>
        <v>279.1645472</v>
      </c>
      <c r="BC22" s="29">
        <f t="shared" si="28"/>
        <v>413.6618464</v>
      </c>
      <c r="BD22" s="29"/>
      <c r="BE22" s="29"/>
      <c r="BF22" s="29">
        <f t="shared" si="29"/>
        <v>9.4141593</v>
      </c>
      <c r="BG22" s="14">
        <f t="shared" si="30"/>
        <v>9.4141593</v>
      </c>
      <c r="BH22" s="29">
        <f t="shared" si="31"/>
        <v>4.8732411</v>
      </c>
      <c r="BI22" s="29">
        <f t="shared" si="32"/>
        <v>7.2210957</v>
      </c>
      <c r="BJ22" s="29"/>
      <c r="BK22" s="29"/>
      <c r="BL22" s="29">
        <f t="shared" si="33"/>
        <v>2091.9138846</v>
      </c>
      <c r="BM22" s="14">
        <f t="shared" si="34"/>
        <v>2091.9138846</v>
      </c>
      <c r="BN22" s="29">
        <f t="shared" si="35"/>
        <v>1082.8795642</v>
      </c>
      <c r="BO22" s="29">
        <f t="shared" si="36"/>
        <v>1604.5947254</v>
      </c>
      <c r="BP22" s="29"/>
      <c r="BQ22" s="29"/>
      <c r="BR22" s="29">
        <f t="shared" si="37"/>
        <v>74.3477196</v>
      </c>
      <c r="BS22" s="14">
        <f t="shared" si="38"/>
        <v>74.3477196</v>
      </c>
      <c r="BT22" s="29">
        <f t="shared" si="39"/>
        <v>38.4861092</v>
      </c>
      <c r="BU22" s="29">
        <f t="shared" si="40"/>
        <v>57.0281404</v>
      </c>
      <c r="BV22" s="29"/>
      <c r="BW22" s="29"/>
      <c r="BX22" s="29">
        <f t="shared" si="41"/>
        <v>2221.0962495000003</v>
      </c>
      <c r="BY22" s="14">
        <f t="shared" si="42"/>
        <v>2221.0962495000003</v>
      </c>
      <c r="BZ22" s="29">
        <f t="shared" si="43"/>
        <v>1149.7508365</v>
      </c>
      <c r="CA22" s="29">
        <f t="shared" si="44"/>
        <v>1703.6835755</v>
      </c>
      <c r="CB22" s="29"/>
      <c r="CC22" s="29"/>
      <c r="CD22" s="29">
        <f t="shared" si="45"/>
        <v>663.8139987000001</v>
      </c>
      <c r="CE22" s="14">
        <f t="shared" si="46"/>
        <v>663.8139987000001</v>
      </c>
      <c r="CF22" s="29">
        <f t="shared" si="47"/>
        <v>343.6234249</v>
      </c>
      <c r="CG22" s="29">
        <f t="shared" si="48"/>
        <v>509.1760463</v>
      </c>
      <c r="CH22" s="29"/>
      <c r="CI22" s="29"/>
      <c r="CJ22" s="29">
        <f t="shared" si="49"/>
        <v>58.8594324</v>
      </c>
      <c r="CK22" s="14">
        <f t="shared" si="50"/>
        <v>58.8594324</v>
      </c>
      <c r="CL22" s="29">
        <f t="shared" si="51"/>
        <v>30.468594799999998</v>
      </c>
      <c r="CM22" s="29">
        <f t="shared" si="52"/>
        <v>45.147907599999996</v>
      </c>
      <c r="CN22" s="29"/>
      <c r="CO22" s="29"/>
      <c r="CP22" s="29">
        <f t="shared" si="53"/>
        <v>18.217457399999997</v>
      </c>
      <c r="CQ22" s="14">
        <f t="shared" si="54"/>
        <v>18.217457399999997</v>
      </c>
      <c r="CR22" s="29">
        <f t="shared" si="55"/>
        <v>9.4302698</v>
      </c>
      <c r="CS22" s="29">
        <f t="shared" si="56"/>
        <v>13.9736326</v>
      </c>
      <c r="CT22" s="29"/>
      <c r="CU22" s="29"/>
      <c r="CV22" s="29">
        <f t="shared" si="57"/>
        <v>66.1700616</v>
      </c>
      <c r="CW22" s="14">
        <f t="shared" si="58"/>
        <v>66.1700616</v>
      </c>
      <c r="CX22" s="29">
        <f t="shared" si="59"/>
        <v>34.2529432</v>
      </c>
      <c r="CY22" s="29">
        <f t="shared" si="60"/>
        <v>50.75549839999999</v>
      </c>
      <c r="CZ22" s="29"/>
      <c r="DA22" s="29"/>
      <c r="DB22" s="29">
        <f t="shared" si="61"/>
        <v>128.3399676</v>
      </c>
      <c r="DC22" s="14">
        <f t="shared" si="62"/>
        <v>128.3399676</v>
      </c>
      <c r="DD22" s="29">
        <f t="shared" si="63"/>
        <v>66.4352052</v>
      </c>
      <c r="DE22" s="29">
        <f t="shared" si="64"/>
        <v>98.4426924</v>
      </c>
      <c r="DF22" s="29"/>
      <c r="DG22" s="29"/>
      <c r="DH22" s="29">
        <f t="shared" si="65"/>
        <v>8799.8250585</v>
      </c>
      <c r="DI22" s="14">
        <f t="shared" si="66"/>
        <v>8799.8250585</v>
      </c>
      <c r="DJ22" s="29">
        <f t="shared" si="67"/>
        <v>4555.2308795</v>
      </c>
      <c r="DK22" s="29">
        <f t="shared" si="68"/>
        <v>6749.8729164999995</v>
      </c>
      <c r="DL22" s="29"/>
      <c r="DM22" s="14"/>
      <c r="DN22" s="14"/>
      <c r="DO22" s="14">
        <f t="shared" si="69"/>
        <v>0</v>
      </c>
      <c r="DP22" s="14"/>
    </row>
    <row r="23" spans="1:120" s="31" customFormat="1" ht="12">
      <c r="A23" s="30">
        <v>43922</v>
      </c>
      <c r="B23" s="29"/>
      <c r="C23" s="21"/>
      <c r="D23" s="21">
        <v>49263</v>
      </c>
      <c r="E23" s="15">
        <f t="shared" si="0"/>
        <v>49263</v>
      </c>
      <c r="F23" s="15">
        <v>25501</v>
      </c>
      <c r="G23" s="15">
        <v>37787</v>
      </c>
      <c r="H23" s="29"/>
      <c r="I23" s="29">
        <f>'2011B Academic'!I23</f>
        <v>0</v>
      </c>
      <c r="J23" s="29">
        <f>'2011B Academic'!J23</f>
        <v>33489.04651560001</v>
      </c>
      <c r="K23" s="29">
        <f t="shared" si="1"/>
        <v>33489.04651560001</v>
      </c>
      <c r="L23" s="29">
        <f>'2011B Academic'!L23</f>
        <v>17335.610401200003</v>
      </c>
      <c r="M23" s="29">
        <f>'2011B Academic'!M23</f>
        <v>25687.647944400003</v>
      </c>
      <c r="N23" s="29"/>
      <c r="O23" s="14">
        <f>U23+AA23+AG23+AM23+AS23+AY23+BE23+BK23+BQ23+BW23+CC23+CI23+CO23+CU23+DA23+DG23+DM23</f>
        <v>0</v>
      </c>
      <c r="P23" s="21">
        <f t="shared" si="2"/>
        <v>15773.9534844</v>
      </c>
      <c r="Q23" s="14">
        <f t="shared" si="3"/>
        <v>15773.9534844</v>
      </c>
      <c r="R23" s="14">
        <f t="shared" si="4"/>
        <v>8165.3895988</v>
      </c>
      <c r="S23" s="21">
        <f t="shared" si="4"/>
        <v>12099.3520556</v>
      </c>
      <c r="T23" s="29"/>
      <c r="U23" s="29">
        <f t="shared" si="70"/>
        <v>0</v>
      </c>
      <c r="V23" s="21">
        <f t="shared" si="5"/>
        <v>142.11882870000002</v>
      </c>
      <c r="W23" s="29">
        <f t="shared" si="6"/>
        <v>142.11882870000002</v>
      </c>
      <c r="X23" s="29">
        <f t="shared" si="7"/>
        <v>73.56783490000001</v>
      </c>
      <c r="Y23" s="29">
        <f t="shared" si="8"/>
        <v>109.0117163</v>
      </c>
      <c r="AA23" s="29">
        <f t="shared" si="71"/>
        <v>0</v>
      </c>
      <c r="AB23" s="29">
        <f t="shared" si="9"/>
        <v>598.5996393</v>
      </c>
      <c r="AC23" s="14">
        <f t="shared" si="10"/>
        <v>598.5996393</v>
      </c>
      <c r="AD23" s="29">
        <f t="shared" si="11"/>
        <v>309.8652011</v>
      </c>
      <c r="AE23" s="29">
        <f t="shared" si="12"/>
        <v>459.1536157</v>
      </c>
      <c r="AG23" s="29">
        <f t="shared" si="72"/>
        <v>0</v>
      </c>
      <c r="AH23" s="29">
        <f t="shared" si="13"/>
        <v>255.0000669</v>
      </c>
      <c r="AI23" s="14">
        <f t="shared" si="14"/>
        <v>255.0000669</v>
      </c>
      <c r="AJ23" s="29">
        <f t="shared" si="15"/>
        <v>132.0008263</v>
      </c>
      <c r="AK23" s="29">
        <f t="shared" si="16"/>
        <v>195.5968481</v>
      </c>
      <c r="AM23" s="39">
        <f t="shared" si="73"/>
        <v>0</v>
      </c>
      <c r="AN23" s="39">
        <f t="shared" si="17"/>
        <v>81.727317</v>
      </c>
      <c r="AO23" s="3">
        <f t="shared" si="18"/>
        <v>81.727317</v>
      </c>
      <c r="AP23" s="29">
        <f t="shared" si="19"/>
        <v>42.306159</v>
      </c>
      <c r="AQ23" s="29">
        <f t="shared" si="20"/>
        <v>62.688633</v>
      </c>
      <c r="AR23" s="29"/>
      <c r="AS23" s="29">
        <f t="shared" si="74"/>
        <v>0</v>
      </c>
      <c r="AT23" s="29">
        <f t="shared" si="21"/>
        <v>25.2177297</v>
      </c>
      <c r="AU23" s="14">
        <f t="shared" si="22"/>
        <v>25.2177297</v>
      </c>
      <c r="AV23" s="29">
        <f t="shared" si="23"/>
        <v>13.053961900000001</v>
      </c>
      <c r="AW23" s="29">
        <f t="shared" si="24"/>
        <v>19.343165300000003</v>
      </c>
      <c r="AX23" s="29"/>
      <c r="AY23" s="29">
        <f t="shared" si="75"/>
        <v>0</v>
      </c>
      <c r="AZ23" s="29">
        <f t="shared" si="25"/>
        <v>539.2919135999999</v>
      </c>
      <c r="BA23" s="14">
        <f t="shared" si="26"/>
        <v>539.2919135999999</v>
      </c>
      <c r="BB23" s="29">
        <f t="shared" si="27"/>
        <v>279.1645472</v>
      </c>
      <c r="BC23" s="29">
        <f t="shared" si="28"/>
        <v>413.6618464</v>
      </c>
      <c r="BD23" s="29"/>
      <c r="BE23" s="29">
        <f t="shared" si="76"/>
        <v>0</v>
      </c>
      <c r="BF23" s="29">
        <f t="shared" si="29"/>
        <v>9.4141593</v>
      </c>
      <c r="BG23" s="14">
        <f t="shared" si="30"/>
        <v>9.4141593</v>
      </c>
      <c r="BH23" s="29">
        <f t="shared" si="31"/>
        <v>4.8732411</v>
      </c>
      <c r="BI23" s="29">
        <f t="shared" si="32"/>
        <v>7.2210957</v>
      </c>
      <c r="BJ23" s="29"/>
      <c r="BK23" s="29">
        <f t="shared" si="77"/>
        <v>0</v>
      </c>
      <c r="BL23" s="29">
        <f t="shared" si="33"/>
        <v>2091.9138846</v>
      </c>
      <c r="BM23" s="14">
        <f t="shared" si="34"/>
        <v>2091.9138846</v>
      </c>
      <c r="BN23" s="29">
        <f t="shared" si="35"/>
        <v>1082.8795642</v>
      </c>
      <c r="BO23" s="29">
        <f t="shared" si="36"/>
        <v>1604.5947254</v>
      </c>
      <c r="BP23" s="29"/>
      <c r="BQ23" s="29">
        <f t="shared" si="78"/>
        <v>0</v>
      </c>
      <c r="BR23" s="29">
        <f t="shared" si="37"/>
        <v>74.3477196</v>
      </c>
      <c r="BS23" s="14">
        <f t="shared" si="38"/>
        <v>74.3477196</v>
      </c>
      <c r="BT23" s="29">
        <f t="shared" si="39"/>
        <v>38.4861092</v>
      </c>
      <c r="BU23" s="29">
        <f t="shared" si="40"/>
        <v>57.0281404</v>
      </c>
      <c r="BV23" s="29"/>
      <c r="BW23" s="29">
        <f t="shared" si="79"/>
        <v>0</v>
      </c>
      <c r="BX23" s="29">
        <f t="shared" si="41"/>
        <v>2221.0962495000003</v>
      </c>
      <c r="BY23" s="14">
        <f t="shared" si="42"/>
        <v>2221.0962495000003</v>
      </c>
      <c r="BZ23" s="29">
        <f t="shared" si="43"/>
        <v>1149.7508365</v>
      </c>
      <c r="CA23" s="29">
        <f t="shared" si="44"/>
        <v>1703.6835755</v>
      </c>
      <c r="CB23" s="29"/>
      <c r="CC23" s="29">
        <f t="shared" si="80"/>
        <v>0</v>
      </c>
      <c r="CD23" s="29">
        <f t="shared" si="45"/>
        <v>663.8139987000001</v>
      </c>
      <c r="CE23" s="14">
        <f t="shared" si="46"/>
        <v>663.8139987000001</v>
      </c>
      <c r="CF23" s="29">
        <f t="shared" si="47"/>
        <v>343.6234249</v>
      </c>
      <c r="CG23" s="29">
        <f t="shared" si="48"/>
        <v>509.1760463</v>
      </c>
      <c r="CH23" s="29"/>
      <c r="CI23" s="29">
        <f t="shared" si="81"/>
        <v>0</v>
      </c>
      <c r="CJ23" s="29">
        <f t="shared" si="49"/>
        <v>58.8594324</v>
      </c>
      <c r="CK23" s="14">
        <f t="shared" si="50"/>
        <v>58.8594324</v>
      </c>
      <c r="CL23" s="29">
        <f t="shared" si="51"/>
        <v>30.468594799999998</v>
      </c>
      <c r="CM23" s="29">
        <f t="shared" si="52"/>
        <v>45.147907599999996</v>
      </c>
      <c r="CN23" s="29"/>
      <c r="CO23" s="29">
        <f t="shared" si="82"/>
        <v>0</v>
      </c>
      <c r="CP23" s="29">
        <f t="shared" si="53"/>
        <v>18.217457399999997</v>
      </c>
      <c r="CQ23" s="14">
        <f t="shared" si="54"/>
        <v>18.217457399999997</v>
      </c>
      <c r="CR23" s="29">
        <f t="shared" si="55"/>
        <v>9.4302698</v>
      </c>
      <c r="CS23" s="29">
        <f t="shared" si="56"/>
        <v>13.9736326</v>
      </c>
      <c r="CT23" s="29"/>
      <c r="CU23" s="29">
        <f t="shared" si="83"/>
        <v>0</v>
      </c>
      <c r="CV23" s="29">
        <f t="shared" si="57"/>
        <v>66.1700616</v>
      </c>
      <c r="CW23" s="14">
        <f t="shared" si="58"/>
        <v>66.1700616</v>
      </c>
      <c r="CX23" s="29">
        <f t="shared" si="59"/>
        <v>34.2529432</v>
      </c>
      <c r="CY23" s="29">
        <f t="shared" si="60"/>
        <v>50.75549839999999</v>
      </c>
      <c r="CZ23" s="29"/>
      <c r="DA23" s="29">
        <f t="shared" si="84"/>
        <v>0</v>
      </c>
      <c r="DB23" s="29">
        <f t="shared" si="61"/>
        <v>128.3399676</v>
      </c>
      <c r="DC23" s="14">
        <f t="shared" si="62"/>
        <v>128.3399676</v>
      </c>
      <c r="DD23" s="29">
        <f t="shared" si="63"/>
        <v>66.4352052</v>
      </c>
      <c r="DE23" s="29">
        <f t="shared" si="64"/>
        <v>98.4426924</v>
      </c>
      <c r="DF23" s="29"/>
      <c r="DG23" s="29">
        <f t="shared" si="85"/>
        <v>0</v>
      </c>
      <c r="DH23" s="29">
        <f t="shared" si="65"/>
        <v>8799.8250585</v>
      </c>
      <c r="DI23" s="14">
        <f t="shared" si="66"/>
        <v>8799.8250585</v>
      </c>
      <c r="DJ23" s="29">
        <f t="shared" si="67"/>
        <v>4555.2308795</v>
      </c>
      <c r="DK23" s="29">
        <f t="shared" si="68"/>
        <v>6749.8729164999995</v>
      </c>
      <c r="DL23" s="29"/>
      <c r="DM23" s="14"/>
      <c r="DN23" s="14"/>
      <c r="DO23" s="14">
        <f t="shared" si="69"/>
        <v>0</v>
      </c>
      <c r="DP23" s="14"/>
    </row>
    <row r="24" spans="1:120" s="31" customFormat="1" ht="12">
      <c r="A24" s="30">
        <v>44105</v>
      </c>
      <c r="B24" s="29"/>
      <c r="C24" s="21"/>
      <c r="D24" s="21">
        <v>49263</v>
      </c>
      <c r="E24" s="15">
        <f t="shared" si="0"/>
        <v>49263</v>
      </c>
      <c r="F24" s="15">
        <v>25501</v>
      </c>
      <c r="G24" s="15">
        <v>37787</v>
      </c>
      <c r="H24" s="29"/>
      <c r="I24" s="29">
        <f>'2011B Academic'!I24</f>
        <v>0</v>
      </c>
      <c r="J24" s="29">
        <f>'2011B Academic'!J24</f>
        <v>33489.04651560001</v>
      </c>
      <c r="K24" s="29">
        <f t="shared" si="1"/>
        <v>33489.04651560001</v>
      </c>
      <c r="L24" s="29">
        <f>'2011B Academic'!L24</f>
        <v>17335.610401200003</v>
      </c>
      <c r="M24" s="29">
        <f>'2011B Academic'!M24</f>
        <v>25687.647944400003</v>
      </c>
      <c r="N24" s="29"/>
      <c r="O24" s="14"/>
      <c r="P24" s="21">
        <f t="shared" si="2"/>
        <v>15773.9534844</v>
      </c>
      <c r="Q24" s="14">
        <f t="shared" si="3"/>
        <v>15773.9534844</v>
      </c>
      <c r="R24" s="14">
        <f t="shared" si="4"/>
        <v>8165.3895988</v>
      </c>
      <c r="S24" s="21">
        <f t="shared" si="4"/>
        <v>12099.3520556</v>
      </c>
      <c r="T24" s="29"/>
      <c r="U24" s="29"/>
      <c r="V24" s="21">
        <f t="shared" si="5"/>
        <v>142.11882870000002</v>
      </c>
      <c r="W24" s="29">
        <f t="shared" si="6"/>
        <v>142.11882870000002</v>
      </c>
      <c r="X24" s="29">
        <f t="shared" si="7"/>
        <v>73.56783490000001</v>
      </c>
      <c r="Y24" s="29">
        <f t="shared" si="8"/>
        <v>109.0117163</v>
      </c>
      <c r="AA24" s="29"/>
      <c r="AB24" s="29">
        <f t="shared" si="9"/>
        <v>598.5996393</v>
      </c>
      <c r="AC24" s="14">
        <f t="shared" si="10"/>
        <v>598.5996393</v>
      </c>
      <c r="AD24" s="29">
        <f t="shared" si="11"/>
        <v>309.8652011</v>
      </c>
      <c r="AE24" s="29">
        <f t="shared" si="12"/>
        <v>459.1536157</v>
      </c>
      <c r="AG24" s="29"/>
      <c r="AH24" s="29">
        <f t="shared" si="13"/>
        <v>255.0000669</v>
      </c>
      <c r="AI24" s="14">
        <f t="shared" si="14"/>
        <v>255.0000669</v>
      </c>
      <c r="AJ24" s="29">
        <f t="shared" si="15"/>
        <v>132.0008263</v>
      </c>
      <c r="AK24" s="29">
        <f t="shared" si="16"/>
        <v>195.5968481</v>
      </c>
      <c r="AM24" s="39"/>
      <c r="AN24" s="39">
        <f t="shared" si="17"/>
        <v>81.727317</v>
      </c>
      <c r="AO24" s="3">
        <f t="shared" si="18"/>
        <v>81.727317</v>
      </c>
      <c r="AP24" s="29">
        <f t="shared" si="19"/>
        <v>42.306159</v>
      </c>
      <c r="AQ24" s="29">
        <f t="shared" si="20"/>
        <v>62.688633</v>
      </c>
      <c r="AR24" s="29"/>
      <c r="AS24" s="29"/>
      <c r="AT24" s="29">
        <f t="shared" si="21"/>
        <v>25.2177297</v>
      </c>
      <c r="AU24" s="14">
        <f t="shared" si="22"/>
        <v>25.2177297</v>
      </c>
      <c r="AV24" s="29">
        <f t="shared" si="23"/>
        <v>13.053961900000001</v>
      </c>
      <c r="AW24" s="29">
        <f t="shared" si="24"/>
        <v>19.343165300000003</v>
      </c>
      <c r="AX24" s="29"/>
      <c r="AY24" s="29"/>
      <c r="AZ24" s="29">
        <f t="shared" si="25"/>
        <v>539.2919135999999</v>
      </c>
      <c r="BA24" s="14">
        <f t="shared" si="26"/>
        <v>539.2919135999999</v>
      </c>
      <c r="BB24" s="29">
        <f t="shared" si="27"/>
        <v>279.1645472</v>
      </c>
      <c r="BC24" s="29">
        <f t="shared" si="28"/>
        <v>413.6618464</v>
      </c>
      <c r="BD24" s="29"/>
      <c r="BE24" s="29"/>
      <c r="BF24" s="29">
        <f t="shared" si="29"/>
        <v>9.4141593</v>
      </c>
      <c r="BG24" s="14">
        <f t="shared" si="30"/>
        <v>9.4141593</v>
      </c>
      <c r="BH24" s="29">
        <f t="shared" si="31"/>
        <v>4.8732411</v>
      </c>
      <c r="BI24" s="29">
        <f t="shared" si="32"/>
        <v>7.2210957</v>
      </c>
      <c r="BJ24" s="29"/>
      <c r="BK24" s="29"/>
      <c r="BL24" s="29">
        <f t="shared" si="33"/>
        <v>2091.9138846</v>
      </c>
      <c r="BM24" s="14">
        <f t="shared" si="34"/>
        <v>2091.9138846</v>
      </c>
      <c r="BN24" s="29">
        <f t="shared" si="35"/>
        <v>1082.8795642</v>
      </c>
      <c r="BO24" s="29">
        <f t="shared" si="36"/>
        <v>1604.5947254</v>
      </c>
      <c r="BP24" s="29"/>
      <c r="BQ24" s="29"/>
      <c r="BR24" s="29">
        <f t="shared" si="37"/>
        <v>74.3477196</v>
      </c>
      <c r="BS24" s="14">
        <f t="shared" si="38"/>
        <v>74.3477196</v>
      </c>
      <c r="BT24" s="29">
        <f t="shared" si="39"/>
        <v>38.4861092</v>
      </c>
      <c r="BU24" s="29">
        <f t="shared" si="40"/>
        <v>57.0281404</v>
      </c>
      <c r="BV24" s="29"/>
      <c r="BW24" s="29"/>
      <c r="BX24" s="29">
        <f t="shared" si="41"/>
        <v>2221.0962495000003</v>
      </c>
      <c r="BY24" s="14">
        <f t="shared" si="42"/>
        <v>2221.0962495000003</v>
      </c>
      <c r="BZ24" s="29">
        <f t="shared" si="43"/>
        <v>1149.7508365</v>
      </c>
      <c r="CA24" s="29">
        <f t="shared" si="44"/>
        <v>1703.6835755</v>
      </c>
      <c r="CB24" s="29"/>
      <c r="CC24" s="29"/>
      <c r="CD24" s="29">
        <f t="shared" si="45"/>
        <v>663.8139987000001</v>
      </c>
      <c r="CE24" s="14">
        <f t="shared" si="46"/>
        <v>663.8139987000001</v>
      </c>
      <c r="CF24" s="29">
        <f t="shared" si="47"/>
        <v>343.6234249</v>
      </c>
      <c r="CG24" s="29">
        <f t="shared" si="48"/>
        <v>509.1760463</v>
      </c>
      <c r="CH24" s="29"/>
      <c r="CI24" s="29"/>
      <c r="CJ24" s="29">
        <f t="shared" si="49"/>
        <v>58.8594324</v>
      </c>
      <c r="CK24" s="14">
        <f t="shared" si="50"/>
        <v>58.8594324</v>
      </c>
      <c r="CL24" s="29">
        <f t="shared" si="51"/>
        <v>30.468594799999998</v>
      </c>
      <c r="CM24" s="29">
        <f t="shared" si="52"/>
        <v>45.147907599999996</v>
      </c>
      <c r="CN24" s="29"/>
      <c r="CO24" s="29"/>
      <c r="CP24" s="29">
        <f t="shared" si="53"/>
        <v>18.217457399999997</v>
      </c>
      <c r="CQ24" s="14">
        <f t="shared" si="54"/>
        <v>18.217457399999997</v>
      </c>
      <c r="CR24" s="29">
        <f t="shared" si="55"/>
        <v>9.4302698</v>
      </c>
      <c r="CS24" s="29">
        <f t="shared" si="56"/>
        <v>13.9736326</v>
      </c>
      <c r="CT24" s="29"/>
      <c r="CU24" s="29"/>
      <c r="CV24" s="29">
        <f t="shared" si="57"/>
        <v>66.1700616</v>
      </c>
      <c r="CW24" s="14">
        <f t="shared" si="58"/>
        <v>66.1700616</v>
      </c>
      <c r="CX24" s="29">
        <f t="shared" si="59"/>
        <v>34.2529432</v>
      </c>
      <c r="CY24" s="29">
        <f t="shared" si="60"/>
        <v>50.75549839999999</v>
      </c>
      <c r="CZ24" s="29"/>
      <c r="DA24" s="29"/>
      <c r="DB24" s="29">
        <f t="shared" si="61"/>
        <v>128.3399676</v>
      </c>
      <c r="DC24" s="14">
        <f t="shared" si="62"/>
        <v>128.3399676</v>
      </c>
      <c r="DD24" s="29">
        <f t="shared" si="63"/>
        <v>66.4352052</v>
      </c>
      <c r="DE24" s="29">
        <f t="shared" si="64"/>
        <v>98.4426924</v>
      </c>
      <c r="DF24" s="29"/>
      <c r="DG24" s="29"/>
      <c r="DH24" s="29">
        <f t="shared" si="65"/>
        <v>8799.8250585</v>
      </c>
      <c r="DI24" s="14">
        <f t="shared" si="66"/>
        <v>8799.8250585</v>
      </c>
      <c r="DJ24" s="29">
        <f t="shared" si="67"/>
        <v>4555.2308795</v>
      </c>
      <c r="DK24" s="29">
        <f t="shared" si="68"/>
        <v>6749.8729164999995</v>
      </c>
      <c r="DL24" s="29"/>
      <c r="DM24" s="14"/>
      <c r="DN24" s="14"/>
      <c r="DO24" s="14">
        <f t="shared" si="69"/>
        <v>0</v>
      </c>
      <c r="DP24" s="14"/>
    </row>
    <row r="25" spans="1:120" s="31" customFormat="1" ht="12">
      <c r="A25" s="30">
        <v>44287</v>
      </c>
      <c r="B25" s="29"/>
      <c r="C25" s="21"/>
      <c r="D25" s="21">
        <v>49263</v>
      </c>
      <c r="E25" s="15">
        <f t="shared" si="0"/>
        <v>49263</v>
      </c>
      <c r="F25" s="15">
        <v>25501</v>
      </c>
      <c r="G25" s="15">
        <v>37787</v>
      </c>
      <c r="H25" s="29"/>
      <c r="I25" s="29">
        <f>'2011B Academic'!I25</f>
        <v>0</v>
      </c>
      <c r="J25" s="29">
        <f>'2011B Academic'!J25</f>
        <v>33489.04651560001</v>
      </c>
      <c r="K25" s="29">
        <f t="shared" si="1"/>
        <v>33489.04651560001</v>
      </c>
      <c r="L25" s="29">
        <f>'2011B Academic'!L25</f>
        <v>17335.610401200003</v>
      </c>
      <c r="M25" s="29">
        <f>'2011B Academic'!M25</f>
        <v>25687.647944400003</v>
      </c>
      <c r="N25" s="29"/>
      <c r="O25" s="14">
        <f>U25+AA25+AG25+AM25+AS25+AY25+BE25+BK25+BQ25+BW25+CC25+CI25+CO25+CU25+DA25+DG25+DM25</f>
        <v>0</v>
      </c>
      <c r="P25" s="21">
        <f t="shared" si="2"/>
        <v>15773.9534844</v>
      </c>
      <c r="Q25" s="14">
        <f t="shared" si="3"/>
        <v>15773.9534844</v>
      </c>
      <c r="R25" s="14">
        <f t="shared" si="4"/>
        <v>8165.3895988</v>
      </c>
      <c r="S25" s="21">
        <f t="shared" si="4"/>
        <v>12099.3520556</v>
      </c>
      <c r="T25" s="29"/>
      <c r="U25" s="29">
        <f t="shared" si="70"/>
        <v>0</v>
      </c>
      <c r="V25" s="21">
        <f t="shared" si="5"/>
        <v>142.11882870000002</v>
      </c>
      <c r="W25" s="29">
        <f t="shared" si="6"/>
        <v>142.11882870000002</v>
      </c>
      <c r="X25" s="29">
        <f t="shared" si="7"/>
        <v>73.56783490000001</v>
      </c>
      <c r="Y25" s="29">
        <f t="shared" si="8"/>
        <v>109.0117163</v>
      </c>
      <c r="AA25" s="29">
        <f t="shared" si="71"/>
        <v>0</v>
      </c>
      <c r="AB25" s="29">
        <f t="shared" si="9"/>
        <v>598.5996393</v>
      </c>
      <c r="AC25" s="14">
        <f t="shared" si="10"/>
        <v>598.5996393</v>
      </c>
      <c r="AD25" s="29">
        <f t="shared" si="11"/>
        <v>309.8652011</v>
      </c>
      <c r="AE25" s="29">
        <f t="shared" si="12"/>
        <v>459.1536157</v>
      </c>
      <c r="AG25" s="29">
        <f t="shared" si="72"/>
        <v>0</v>
      </c>
      <c r="AH25" s="29">
        <f t="shared" si="13"/>
        <v>255.0000669</v>
      </c>
      <c r="AI25" s="14">
        <f t="shared" si="14"/>
        <v>255.0000669</v>
      </c>
      <c r="AJ25" s="29">
        <f t="shared" si="15"/>
        <v>132.0008263</v>
      </c>
      <c r="AK25" s="29">
        <f t="shared" si="16"/>
        <v>195.5968481</v>
      </c>
      <c r="AM25" s="39">
        <f t="shared" si="73"/>
        <v>0</v>
      </c>
      <c r="AN25" s="39">
        <f t="shared" si="17"/>
        <v>81.727317</v>
      </c>
      <c r="AO25" s="3">
        <f t="shared" si="18"/>
        <v>81.727317</v>
      </c>
      <c r="AP25" s="29">
        <f t="shared" si="19"/>
        <v>42.306159</v>
      </c>
      <c r="AQ25" s="29">
        <f t="shared" si="20"/>
        <v>62.688633</v>
      </c>
      <c r="AR25" s="29"/>
      <c r="AS25" s="29">
        <f t="shared" si="74"/>
        <v>0</v>
      </c>
      <c r="AT25" s="29">
        <f t="shared" si="21"/>
        <v>25.2177297</v>
      </c>
      <c r="AU25" s="14">
        <f t="shared" si="22"/>
        <v>25.2177297</v>
      </c>
      <c r="AV25" s="29">
        <f t="shared" si="23"/>
        <v>13.053961900000001</v>
      </c>
      <c r="AW25" s="29">
        <f t="shared" si="24"/>
        <v>19.343165300000003</v>
      </c>
      <c r="AX25" s="29"/>
      <c r="AY25" s="29">
        <f t="shared" si="75"/>
        <v>0</v>
      </c>
      <c r="AZ25" s="29">
        <f t="shared" si="25"/>
        <v>539.2919135999999</v>
      </c>
      <c r="BA25" s="14">
        <f t="shared" si="26"/>
        <v>539.2919135999999</v>
      </c>
      <c r="BB25" s="29">
        <f t="shared" si="27"/>
        <v>279.1645472</v>
      </c>
      <c r="BC25" s="29">
        <f t="shared" si="28"/>
        <v>413.6618464</v>
      </c>
      <c r="BD25" s="29"/>
      <c r="BE25" s="29">
        <f t="shared" si="76"/>
        <v>0</v>
      </c>
      <c r="BF25" s="29">
        <f t="shared" si="29"/>
        <v>9.4141593</v>
      </c>
      <c r="BG25" s="14">
        <f t="shared" si="30"/>
        <v>9.4141593</v>
      </c>
      <c r="BH25" s="29">
        <f t="shared" si="31"/>
        <v>4.8732411</v>
      </c>
      <c r="BI25" s="29">
        <f t="shared" si="32"/>
        <v>7.2210957</v>
      </c>
      <c r="BJ25" s="29"/>
      <c r="BK25" s="29">
        <f t="shared" si="77"/>
        <v>0</v>
      </c>
      <c r="BL25" s="29">
        <f t="shared" si="33"/>
        <v>2091.9138846</v>
      </c>
      <c r="BM25" s="14">
        <f t="shared" si="34"/>
        <v>2091.9138846</v>
      </c>
      <c r="BN25" s="29">
        <f t="shared" si="35"/>
        <v>1082.8795642</v>
      </c>
      <c r="BO25" s="29">
        <f t="shared" si="36"/>
        <v>1604.5947254</v>
      </c>
      <c r="BP25" s="29"/>
      <c r="BQ25" s="29">
        <f t="shared" si="78"/>
        <v>0</v>
      </c>
      <c r="BR25" s="29">
        <f t="shared" si="37"/>
        <v>74.3477196</v>
      </c>
      <c r="BS25" s="14">
        <f t="shared" si="38"/>
        <v>74.3477196</v>
      </c>
      <c r="BT25" s="29">
        <f t="shared" si="39"/>
        <v>38.4861092</v>
      </c>
      <c r="BU25" s="29">
        <f t="shared" si="40"/>
        <v>57.0281404</v>
      </c>
      <c r="BV25" s="29"/>
      <c r="BW25" s="29">
        <f t="shared" si="79"/>
        <v>0</v>
      </c>
      <c r="BX25" s="29">
        <f t="shared" si="41"/>
        <v>2221.0962495000003</v>
      </c>
      <c r="BY25" s="14">
        <f t="shared" si="42"/>
        <v>2221.0962495000003</v>
      </c>
      <c r="BZ25" s="29">
        <f t="shared" si="43"/>
        <v>1149.7508365</v>
      </c>
      <c r="CA25" s="29">
        <f t="shared" si="44"/>
        <v>1703.6835755</v>
      </c>
      <c r="CB25" s="29"/>
      <c r="CC25" s="29">
        <f t="shared" si="80"/>
        <v>0</v>
      </c>
      <c r="CD25" s="29">
        <f t="shared" si="45"/>
        <v>663.8139987000001</v>
      </c>
      <c r="CE25" s="14">
        <f t="shared" si="46"/>
        <v>663.8139987000001</v>
      </c>
      <c r="CF25" s="29">
        <f t="shared" si="47"/>
        <v>343.6234249</v>
      </c>
      <c r="CG25" s="29">
        <f t="shared" si="48"/>
        <v>509.1760463</v>
      </c>
      <c r="CH25" s="29"/>
      <c r="CI25" s="29">
        <f t="shared" si="81"/>
        <v>0</v>
      </c>
      <c r="CJ25" s="29">
        <f t="shared" si="49"/>
        <v>58.8594324</v>
      </c>
      <c r="CK25" s="14">
        <f t="shared" si="50"/>
        <v>58.8594324</v>
      </c>
      <c r="CL25" s="29">
        <f t="shared" si="51"/>
        <v>30.468594799999998</v>
      </c>
      <c r="CM25" s="29">
        <f t="shared" si="52"/>
        <v>45.147907599999996</v>
      </c>
      <c r="CN25" s="29"/>
      <c r="CO25" s="29">
        <f t="shared" si="82"/>
        <v>0</v>
      </c>
      <c r="CP25" s="29">
        <f t="shared" si="53"/>
        <v>18.217457399999997</v>
      </c>
      <c r="CQ25" s="14">
        <f t="shared" si="54"/>
        <v>18.217457399999997</v>
      </c>
      <c r="CR25" s="29">
        <f t="shared" si="55"/>
        <v>9.4302698</v>
      </c>
      <c r="CS25" s="29">
        <f t="shared" si="56"/>
        <v>13.9736326</v>
      </c>
      <c r="CT25" s="29"/>
      <c r="CU25" s="29">
        <f t="shared" si="83"/>
        <v>0</v>
      </c>
      <c r="CV25" s="29">
        <f t="shared" si="57"/>
        <v>66.1700616</v>
      </c>
      <c r="CW25" s="14">
        <f t="shared" si="58"/>
        <v>66.1700616</v>
      </c>
      <c r="CX25" s="29">
        <f t="shared" si="59"/>
        <v>34.2529432</v>
      </c>
      <c r="CY25" s="29">
        <f t="shared" si="60"/>
        <v>50.75549839999999</v>
      </c>
      <c r="CZ25" s="29"/>
      <c r="DA25" s="29">
        <f t="shared" si="84"/>
        <v>0</v>
      </c>
      <c r="DB25" s="29">
        <f t="shared" si="61"/>
        <v>128.3399676</v>
      </c>
      <c r="DC25" s="14">
        <f t="shared" si="62"/>
        <v>128.3399676</v>
      </c>
      <c r="DD25" s="29">
        <f t="shared" si="63"/>
        <v>66.4352052</v>
      </c>
      <c r="DE25" s="29">
        <f t="shared" si="64"/>
        <v>98.4426924</v>
      </c>
      <c r="DF25" s="29"/>
      <c r="DG25" s="29">
        <f t="shared" si="85"/>
        <v>0</v>
      </c>
      <c r="DH25" s="29">
        <f t="shared" si="65"/>
        <v>8799.8250585</v>
      </c>
      <c r="DI25" s="14">
        <f t="shared" si="66"/>
        <v>8799.8250585</v>
      </c>
      <c r="DJ25" s="29">
        <f t="shared" si="67"/>
        <v>4555.2308795</v>
      </c>
      <c r="DK25" s="29">
        <f t="shared" si="68"/>
        <v>6749.8729164999995</v>
      </c>
      <c r="DL25" s="29"/>
      <c r="DM25" s="14"/>
      <c r="DN25" s="14"/>
      <c r="DO25" s="14">
        <f t="shared" si="69"/>
        <v>0</v>
      </c>
      <c r="DP25" s="14"/>
    </row>
    <row r="26" spans="1:120" s="31" customFormat="1" ht="12">
      <c r="A26" s="30">
        <v>44470</v>
      </c>
      <c r="B26" s="29"/>
      <c r="C26" s="21"/>
      <c r="D26" s="21">
        <v>49263</v>
      </c>
      <c r="E26" s="15">
        <f t="shared" si="0"/>
        <v>49263</v>
      </c>
      <c r="F26" s="15">
        <v>25501</v>
      </c>
      <c r="G26" s="15">
        <v>37787</v>
      </c>
      <c r="H26" s="29"/>
      <c r="I26" s="29">
        <f>'2011B Academic'!I26</f>
        <v>0</v>
      </c>
      <c r="J26" s="29">
        <f>'2011B Academic'!J26</f>
        <v>33489.04651560001</v>
      </c>
      <c r="K26" s="29">
        <f t="shared" si="1"/>
        <v>33489.04651560001</v>
      </c>
      <c r="L26" s="29">
        <f>'2011B Academic'!L26</f>
        <v>17335.610401200003</v>
      </c>
      <c r="M26" s="29">
        <f>'2011B Academic'!M26</f>
        <v>25687.647944400003</v>
      </c>
      <c r="N26" s="29"/>
      <c r="O26" s="14"/>
      <c r="P26" s="21">
        <f t="shared" si="2"/>
        <v>15773.9534844</v>
      </c>
      <c r="Q26" s="14">
        <f t="shared" si="3"/>
        <v>15773.9534844</v>
      </c>
      <c r="R26" s="14">
        <f t="shared" si="4"/>
        <v>8165.3895988</v>
      </c>
      <c r="S26" s="21">
        <f t="shared" si="4"/>
        <v>12099.3520556</v>
      </c>
      <c r="T26" s="29"/>
      <c r="U26" s="29"/>
      <c r="V26" s="21">
        <f t="shared" si="5"/>
        <v>142.11882870000002</v>
      </c>
      <c r="W26" s="29">
        <f t="shared" si="6"/>
        <v>142.11882870000002</v>
      </c>
      <c r="X26" s="29">
        <f t="shared" si="7"/>
        <v>73.56783490000001</v>
      </c>
      <c r="Y26" s="29">
        <f t="shared" si="8"/>
        <v>109.0117163</v>
      </c>
      <c r="AA26" s="29"/>
      <c r="AB26" s="29">
        <f t="shared" si="9"/>
        <v>598.5996393</v>
      </c>
      <c r="AC26" s="14">
        <f t="shared" si="10"/>
        <v>598.5996393</v>
      </c>
      <c r="AD26" s="29">
        <f t="shared" si="11"/>
        <v>309.8652011</v>
      </c>
      <c r="AE26" s="29">
        <f t="shared" si="12"/>
        <v>459.1536157</v>
      </c>
      <c r="AG26" s="29"/>
      <c r="AH26" s="29">
        <f t="shared" si="13"/>
        <v>255.0000669</v>
      </c>
      <c r="AI26" s="14">
        <f t="shared" si="14"/>
        <v>255.0000669</v>
      </c>
      <c r="AJ26" s="29">
        <f t="shared" si="15"/>
        <v>132.0008263</v>
      </c>
      <c r="AK26" s="29">
        <f t="shared" si="16"/>
        <v>195.5968481</v>
      </c>
      <c r="AM26" s="39"/>
      <c r="AN26" s="39">
        <f t="shared" si="17"/>
        <v>81.727317</v>
      </c>
      <c r="AO26" s="3">
        <f t="shared" si="18"/>
        <v>81.727317</v>
      </c>
      <c r="AP26" s="29">
        <f t="shared" si="19"/>
        <v>42.306159</v>
      </c>
      <c r="AQ26" s="29">
        <f t="shared" si="20"/>
        <v>62.688633</v>
      </c>
      <c r="AR26" s="29"/>
      <c r="AS26" s="29"/>
      <c r="AT26" s="29">
        <f t="shared" si="21"/>
        <v>25.2177297</v>
      </c>
      <c r="AU26" s="14">
        <f t="shared" si="22"/>
        <v>25.2177297</v>
      </c>
      <c r="AV26" s="29">
        <f t="shared" si="23"/>
        <v>13.053961900000001</v>
      </c>
      <c r="AW26" s="29">
        <f t="shared" si="24"/>
        <v>19.343165300000003</v>
      </c>
      <c r="AX26" s="29"/>
      <c r="AY26" s="29"/>
      <c r="AZ26" s="29">
        <f t="shared" si="25"/>
        <v>539.2919135999999</v>
      </c>
      <c r="BA26" s="14">
        <f t="shared" si="26"/>
        <v>539.2919135999999</v>
      </c>
      <c r="BB26" s="29">
        <f t="shared" si="27"/>
        <v>279.1645472</v>
      </c>
      <c r="BC26" s="29">
        <f t="shared" si="28"/>
        <v>413.6618464</v>
      </c>
      <c r="BD26" s="29"/>
      <c r="BE26" s="29"/>
      <c r="BF26" s="29">
        <f t="shared" si="29"/>
        <v>9.4141593</v>
      </c>
      <c r="BG26" s="14">
        <f t="shared" si="30"/>
        <v>9.4141593</v>
      </c>
      <c r="BH26" s="29">
        <f t="shared" si="31"/>
        <v>4.8732411</v>
      </c>
      <c r="BI26" s="29">
        <f t="shared" si="32"/>
        <v>7.2210957</v>
      </c>
      <c r="BJ26" s="29"/>
      <c r="BK26" s="29"/>
      <c r="BL26" s="29">
        <f t="shared" si="33"/>
        <v>2091.9138846</v>
      </c>
      <c r="BM26" s="14">
        <f t="shared" si="34"/>
        <v>2091.9138846</v>
      </c>
      <c r="BN26" s="29">
        <f t="shared" si="35"/>
        <v>1082.8795642</v>
      </c>
      <c r="BO26" s="29">
        <f t="shared" si="36"/>
        <v>1604.5947254</v>
      </c>
      <c r="BP26" s="29"/>
      <c r="BQ26" s="29"/>
      <c r="BR26" s="29">
        <f t="shared" si="37"/>
        <v>74.3477196</v>
      </c>
      <c r="BS26" s="14">
        <f t="shared" si="38"/>
        <v>74.3477196</v>
      </c>
      <c r="BT26" s="29">
        <f t="shared" si="39"/>
        <v>38.4861092</v>
      </c>
      <c r="BU26" s="29">
        <f t="shared" si="40"/>
        <v>57.0281404</v>
      </c>
      <c r="BV26" s="29"/>
      <c r="BW26" s="29"/>
      <c r="BX26" s="29">
        <f t="shared" si="41"/>
        <v>2221.0962495000003</v>
      </c>
      <c r="BY26" s="14">
        <f t="shared" si="42"/>
        <v>2221.0962495000003</v>
      </c>
      <c r="BZ26" s="29">
        <f t="shared" si="43"/>
        <v>1149.7508365</v>
      </c>
      <c r="CA26" s="29">
        <f t="shared" si="44"/>
        <v>1703.6835755</v>
      </c>
      <c r="CB26" s="29"/>
      <c r="CC26" s="29"/>
      <c r="CD26" s="29">
        <f t="shared" si="45"/>
        <v>663.8139987000001</v>
      </c>
      <c r="CE26" s="14">
        <f t="shared" si="46"/>
        <v>663.8139987000001</v>
      </c>
      <c r="CF26" s="29">
        <f t="shared" si="47"/>
        <v>343.6234249</v>
      </c>
      <c r="CG26" s="29">
        <f t="shared" si="48"/>
        <v>509.1760463</v>
      </c>
      <c r="CH26" s="29"/>
      <c r="CI26" s="29"/>
      <c r="CJ26" s="29">
        <f t="shared" si="49"/>
        <v>58.8594324</v>
      </c>
      <c r="CK26" s="14">
        <f t="shared" si="50"/>
        <v>58.8594324</v>
      </c>
      <c r="CL26" s="29">
        <f t="shared" si="51"/>
        <v>30.468594799999998</v>
      </c>
      <c r="CM26" s="29">
        <f t="shared" si="52"/>
        <v>45.147907599999996</v>
      </c>
      <c r="CN26" s="29"/>
      <c r="CO26" s="29"/>
      <c r="CP26" s="29">
        <f t="shared" si="53"/>
        <v>18.217457399999997</v>
      </c>
      <c r="CQ26" s="14">
        <f t="shared" si="54"/>
        <v>18.217457399999997</v>
      </c>
      <c r="CR26" s="29">
        <f t="shared" si="55"/>
        <v>9.4302698</v>
      </c>
      <c r="CS26" s="29">
        <f t="shared" si="56"/>
        <v>13.9736326</v>
      </c>
      <c r="CT26" s="29"/>
      <c r="CU26" s="29"/>
      <c r="CV26" s="29">
        <f t="shared" si="57"/>
        <v>66.1700616</v>
      </c>
      <c r="CW26" s="14">
        <f t="shared" si="58"/>
        <v>66.1700616</v>
      </c>
      <c r="CX26" s="29">
        <f t="shared" si="59"/>
        <v>34.2529432</v>
      </c>
      <c r="CY26" s="29">
        <f t="shared" si="60"/>
        <v>50.75549839999999</v>
      </c>
      <c r="CZ26" s="29"/>
      <c r="DA26" s="29"/>
      <c r="DB26" s="29">
        <f t="shared" si="61"/>
        <v>128.3399676</v>
      </c>
      <c r="DC26" s="14">
        <f t="shared" si="62"/>
        <v>128.3399676</v>
      </c>
      <c r="DD26" s="29">
        <f t="shared" si="63"/>
        <v>66.4352052</v>
      </c>
      <c r="DE26" s="29">
        <f t="shared" si="64"/>
        <v>98.4426924</v>
      </c>
      <c r="DF26" s="29"/>
      <c r="DG26" s="29"/>
      <c r="DH26" s="29">
        <f t="shared" si="65"/>
        <v>8799.8250585</v>
      </c>
      <c r="DI26" s="14">
        <f t="shared" si="66"/>
        <v>8799.8250585</v>
      </c>
      <c r="DJ26" s="29">
        <f t="shared" si="67"/>
        <v>4555.2308795</v>
      </c>
      <c r="DK26" s="29">
        <f t="shared" si="68"/>
        <v>6749.8729164999995</v>
      </c>
      <c r="DL26" s="29"/>
      <c r="DM26" s="14"/>
      <c r="DN26" s="14"/>
      <c r="DO26" s="14">
        <f t="shared" si="69"/>
        <v>0</v>
      </c>
      <c r="DP26" s="14"/>
    </row>
    <row r="27" spans="1:120" s="31" customFormat="1" ht="12">
      <c r="A27" s="30">
        <v>44652</v>
      </c>
      <c r="B27" s="29"/>
      <c r="C27" s="21"/>
      <c r="D27" s="21">
        <v>49263</v>
      </c>
      <c r="E27" s="15">
        <f t="shared" si="0"/>
        <v>49263</v>
      </c>
      <c r="F27" s="15">
        <v>25501</v>
      </c>
      <c r="G27" s="15">
        <v>37787</v>
      </c>
      <c r="H27" s="29"/>
      <c r="I27" s="29">
        <f>'2011B Academic'!I27</f>
        <v>0</v>
      </c>
      <c r="J27" s="29">
        <f>'2011B Academic'!J27</f>
        <v>33489.04651560001</v>
      </c>
      <c r="K27" s="29">
        <f t="shared" si="1"/>
        <v>33489.04651560001</v>
      </c>
      <c r="L27" s="29">
        <f>'2011B Academic'!L27</f>
        <v>17335.610401200003</v>
      </c>
      <c r="M27" s="29">
        <f>'2011B Academic'!M27</f>
        <v>25687.647944400003</v>
      </c>
      <c r="N27" s="29"/>
      <c r="O27" s="14">
        <f>U27+AA27+AG27+AM27+AS27+AY27+BE27+BK27+BQ27+BW27+CC27+CI27+CO27+CU27+DA27+DG27+DM27</f>
        <v>0</v>
      </c>
      <c r="P27" s="21">
        <f t="shared" si="2"/>
        <v>15773.9534844</v>
      </c>
      <c r="Q27" s="14">
        <f t="shared" si="3"/>
        <v>15773.9534844</v>
      </c>
      <c r="R27" s="14">
        <f t="shared" si="4"/>
        <v>8165.3895988</v>
      </c>
      <c r="S27" s="21">
        <f t="shared" si="4"/>
        <v>12099.3520556</v>
      </c>
      <c r="T27" s="29"/>
      <c r="U27" s="29">
        <f t="shared" si="70"/>
        <v>0</v>
      </c>
      <c r="V27" s="21">
        <f t="shared" si="5"/>
        <v>142.11882870000002</v>
      </c>
      <c r="W27" s="29">
        <f t="shared" si="6"/>
        <v>142.11882870000002</v>
      </c>
      <c r="X27" s="29">
        <f t="shared" si="7"/>
        <v>73.56783490000001</v>
      </c>
      <c r="Y27" s="29">
        <f t="shared" si="8"/>
        <v>109.0117163</v>
      </c>
      <c r="AA27" s="29">
        <f t="shared" si="71"/>
        <v>0</v>
      </c>
      <c r="AB27" s="29">
        <f t="shared" si="9"/>
        <v>598.5996393</v>
      </c>
      <c r="AC27" s="14">
        <f t="shared" si="10"/>
        <v>598.5996393</v>
      </c>
      <c r="AD27" s="29">
        <f t="shared" si="11"/>
        <v>309.8652011</v>
      </c>
      <c r="AE27" s="29">
        <f t="shared" si="12"/>
        <v>459.1536157</v>
      </c>
      <c r="AG27" s="29">
        <f t="shared" si="72"/>
        <v>0</v>
      </c>
      <c r="AH27" s="29">
        <f t="shared" si="13"/>
        <v>255.0000669</v>
      </c>
      <c r="AI27" s="14">
        <f t="shared" si="14"/>
        <v>255.0000669</v>
      </c>
      <c r="AJ27" s="29">
        <f t="shared" si="15"/>
        <v>132.0008263</v>
      </c>
      <c r="AK27" s="29">
        <f t="shared" si="16"/>
        <v>195.5968481</v>
      </c>
      <c r="AM27" s="39">
        <f t="shared" si="73"/>
        <v>0</v>
      </c>
      <c r="AN27" s="39">
        <f t="shared" si="17"/>
        <v>81.727317</v>
      </c>
      <c r="AO27" s="3">
        <f t="shared" si="18"/>
        <v>81.727317</v>
      </c>
      <c r="AP27" s="29">
        <f t="shared" si="19"/>
        <v>42.306159</v>
      </c>
      <c r="AQ27" s="29">
        <f t="shared" si="20"/>
        <v>62.688633</v>
      </c>
      <c r="AR27" s="29"/>
      <c r="AS27" s="29">
        <f t="shared" si="74"/>
        <v>0</v>
      </c>
      <c r="AT27" s="29">
        <f t="shared" si="21"/>
        <v>25.2177297</v>
      </c>
      <c r="AU27" s="14">
        <f t="shared" si="22"/>
        <v>25.2177297</v>
      </c>
      <c r="AV27" s="29">
        <f t="shared" si="23"/>
        <v>13.053961900000001</v>
      </c>
      <c r="AW27" s="29">
        <f t="shared" si="24"/>
        <v>19.343165300000003</v>
      </c>
      <c r="AX27" s="29"/>
      <c r="AY27" s="29">
        <f t="shared" si="75"/>
        <v>0</v>
      </c>
      <c r="AZ27" s="29">
        <f t="shared" si="25"/>
        <v>539.2919135999999</v>
      </c>
      <c r="BA27" s="14">
        <f t="shared" si="26"/>
        <v>539.2919135999999</v>
      </c>
      <c r="BB27" s="29">
        <f t="shared" si="27"/>
        <v>279.1645472</v>
      </c>
      <c r="BC27" s="29">
        <f t="shared" si="28"/>
        <v>413.6618464</v>
      </c>
      <c r="BD27" s="29"/>
      <c r="BE27" s="29">
        <f t="shared" si="76"/>
        <v>0</v>
      </c>
      <c r="BF27" s="29">
        <f t="shared" si="29"/>
        <v>9.4141593</v>
      </c>
      <c r="BG27" s="14">
        <f t="shared" si="30"/>
        <v>9.4141593</v>
      </c>
      <c r="BH27" s="29">
        <f t="shared" si="31"/>
        <v>4.8732411</v>
      </c>
      <c r="BI27" s="29">
        <f t="shared" si="32"/>
        <v>7.2210957</v>
      </c>
      <c r="BJ27" s="29"/>
      <c r="BK27" s="29">
        <f t="shared" si="77"/>
        <v>0</v>
      </c>
      <c r="BL27" s="29">
        <f t="shared" si="33"/>
        <v>2091.9138846</v>
      </c>
      <c r="BM27" s="14">
        <f t="shared" si="34"/>
        <v>2091.9138846</v>
      </c>
      <c r="BN27" s="29">
        <f t="shared" si="35"/>
        <v>1082.8795642</v>
      </c>
      <c r="BO27" s="29">
        <f t="shared" si="36"/>
        <v>1604.5947254</v>
      </c>
      <c r="BP27" s="29"/>
      <c r="BQ27" s="29">
        <f t="shared" si="78"/>
        <v>0</v>
      </c>
      <c r="BR27" s="29">
        <f t="shared" si="37"/>
        <v>74.3477196</v>
      </c>
      <c r="BS27" s="14">
        <f t="shared" si="38"/>
        <v>74.3477196</v>
      </c>
      <c r="BT27" s="29">
        <f t="shared" si="39"/>
        <v>38.4861092</v>
      </c>
      <c r="BU27" s="29">
        <f t="shared" si="40"/>
        <v>57.0281404</v>
      </c>
      <c r="BV27" s="29"/>
      <c r="BW27" s="29">
        <f t="shared" si="79"/>
        <v>0</v>
      </c>
      <c r="BX27" s="29">
        <f t="shared" si="41"/>
        <v>2221.0962495000003</v>
      </c>
      <c r="BY27" s="14">
        <f t="shared" si="42"/>
        <v>2221.0962495000003</v>
      </c>
      <c r="BZ27" s="29">
        <f t="shared" si="43"/>
        <v>1149.7508365</v>
      </c>
      <c r="CA27" s="29">
        <f t="shared" si="44"/>
        <v>1703.6835755</v>
      </c>
      <c r="CB27" s="29"/>
      <c r="CC27" s="29">
        <f t="shared" si="80"/>
        <v>0</v>
      </c>
      <c r="CD27" s="29">
        <f t="shared" si="45"/>
        <v>663.8139987000001</v>
      </c>
      <c r="CE27" s="14">
        <f t="shared" si="46"/>
        <v>663.8139987000001</v>
      </c>
      <c r="CF27" s="29">
        <f t="shared" si="47"/>
        <v>343.6234249</v>
      </c>
      <c r="CG27" s="29">
        <f t="shared" si="48"/>
        <v>509.1760463</v>
      </c>
      <c r="CH27" s="29"/>
      <c r="CI27" s="29">
        <f t="shared" si="81"/>
        <v>0</v>
      </c>
      <c r="CJ27" s="29">
        <f t="shared" si="49"/>
        <v>58.8594324</v>
      </c>
      <c r="CK27" s="14">
        <f t="shared" si="50"/>
        <v>58.8594324</v>
      </c>
      <c r="CL27" s="29">
        <f t="shared" si="51"/>
        <v>30.468594799999998</v>
      </c>
      <c r="CM27" s="29">
        <f t="shared" si="52"/>
        <v>45.147907599999996</v>
      </c>
      <c r="CN27" s="29"/>
      <c r="CO27" s="29">
        <f t="shared" si="82"/>
        <v>0</v>
      </c>
      <c r="CP27" s="29">
        <f t="shared" si="53"/>
        <v>18.217457399999997</v>
      </c>
      <c r="CQ27" s="14">
        <f t="shared" si="54"/>
        <v>18.217457399999997</v>
      </c>
      <c r="CR27" s="29">
        <f t="shared" si="55"/>
        <v>9.4302698</v>
      </c>
      <c r="CS27" s="29">
        <f t="shared" si="56"/>
        <v>13.9736326</v>
      </c>
      <c r="CT27" s="29"/>
      <c r="CU27" s="29">
        <f t="shared" si="83"/>
        <v>0</v>
      </c>
      <c r="CV27" s="29">
        <f t="shared" si="57"/>
        <v>66.1700616</v>
      </c>
      <c r="CW27" s="14">
        <f t="shared" si="58"/>
        <v>66.1700616</v>
      </c>
      <c r="CX27" s="29">
        <f t="shared" si="59"/>
        <v>34.2529432</v>
      </c>
      <c r="CY27" s="29">
        <f t="shared" si="60"/>
        <v>50.75549839999999</v>
      </c>
      <c r="CZ27" s="29"/>
      <c r="DA27" s="29">
        <f t="shared" si="84"/>
        <v>0</v>
      </c>
      <c r="DB27" s="29">
        <f t="shared" si="61"/>
        <v>128.3399676</v>
      </c>
      <c r="DC27" s="14">
        <f t="shared" si="62"/>
        <v>128.3399676</v>
      </c>
      <c r="DD27" s="29">
        <f t="shared" si="63"/>
        <v>66.4352052</v>
      </c>
      <c r="DE27" s="29">
        <f t="shared" si="64"/>
        <v>98.4426924</v>
      </c>
      <c r="DF27" s="29"/>
      <c r="DG27" s="29">
        <f t="shared" si="85"/>
        <v>0</v>
      </c>
      <c r="DH27" s="29">
        <f t="shared" si="65"/>
        <v>8799.8250585</v>
      </c>
      <c r="DI27" s="14">
        <f t="shared" si="66"/>
        <v>8799.8250585</v>
      </c>
      <c r="DJ27" s="29">
        <f t="shared" si="67"/>
        <v>4555.2308795</v>
      </c>
      <c r="DK27" s="29">
        <f t="shared" si="68"/>
        <v>6749.8729164999995</v>
      </c>
      <c r="DL27" s="29"/>
      <c r="DM27" s="14"/>
      <c r="DN27" s="14"/>
      <c r="DO27" s="14">
        <f t="shared" si="69"/>
        <v>0</v>
      </c>
      <c r="DP27" s="14"/>
    </row>
    <row r="28" spans="1:120" s="31" customFormat="1" ht="12">
      <c r="A28" s="30">
        <v>44835</v>
      </c>
      <c r="B28" s="29"/>
      <c r="C28" s="21"/>
      <c r="D28" s="21">
        <v>49263</v>
      </c>
      <c r="E28" s="15">
        <f t="shared" si="0"/>
        <v>49263</v>
      </c>
      <c r="F28" s="15">
        <v>25501</v>
      </c>
      <c r="G28" s="15">
        <v>37787</v>
      </c>
      <c r="H28" s="29"/>
      <c r="I28" s="29">
        <f>'2011B Academic'!I28</f>
        <v>0</v>
      </c>
      <c r="J28" s="29">
        <f>'2011B Academic'!J28</f>
        <v>33489.04651560001</v>
      </c>
      <c r="K28" s="29">
        <f t="shared" si="1"/>
        <v>33489.04651560001</v>
      </c>
      <c r="L28" s="29">
        <f>'2011B Academic'!L28</f>
        <v>17335.610401200003</v>
      </c>
      <c r="M28" s="29">
        <f>'2011B Academic'!M28</f>
        <v>25687.647944400003</v>
      </c>
      <c r="N28" s="29"/>
      <c r="O28" s="14"/>
      <c r="P28" s="21">
        <f t="shared" si="2"/>
        <v>15773.9534844</v>
      </c>
      <c r="Q28" s="14">
        <f t="shared" si="3"/>
        <v>15773.9534844</v>
      </c>
      <c r="R28" s="14">
        <f t="shared" si="4"/>
        <v>8165.3895988</v>
      </c>
      <c r="S28" s="21">
        <f t="shared" si="4"/>
        <v>12099.3520556</v>
      </c>
      <c r="T28" s="29"/>
      <c r="U28" s="29"/>
      <c r="V28" s="21">
        <f t="shared" si="5"/>
        <v>142.11882870000002</v>
      </c>
      <c r="W28" s="29">
        <f t="shared" si="6"/>
        <v>142.11882870000002</v>
      </c>
      <c r="X28" s="29">
        <f t="shared" si="7"/>
        <v>73.56783490000001</v>
      </c>
      <c r="Y28" s="29">
        <f t="shared" si="8"/>
        <v>109.0117163</v>
      </c>
      <c r="AA28" s="29"/>
      <c r="AB28" s="29">
        <f t="shared" si="9"/>
        <v>598.5996393</v>
      </c>
      <c r="AC28" s="14">
        <f t="shared" si="10"/>
        <v>598.5996393</v>
      </c>
      <c r="AD28" s="29">
        <f t="shared" si="11"/>
        <v>309.8652011</v>
      </c>
      <c r="AE28" s="29">
        <f t="shared" si="12"/>
        <v>459.1536157</v>
      </c>
      <c r="AG28" s="29"/>
      <c r="AH28" s="29">
        <f t="shared" si="13"/>
        <v>255.0000669</v>
      </c>
      <c r="AI28" s="14">
        <f t="shared" si="14"/>
        <v>255.0000669</v>
      </c>
      <c r="AJ28" s="29">
        <f t="shared" si="15"/>
        <v>132.0008263</v>
      </c>
      <c r="AK28" s="29">
        <f t="shared" si="16"/>
        <v>195.5968481</v>
      </c>
      <c r="AM28" s="39"/>
      <c r="AN28" s="39">
        <f t="shared" si="17"/>
        <v>81.727317</v>
      </c>
      <c r="AO28" s="3">
        <f t="shared" si="18"/>
        <v>81.727317</v>
      </c>
      <c r="AP28" s="29">
        <f t="shared" si="19"/>
        <v>42.306159</v>
      </c>
      <c r="AQ28" s="29">
        <f t="shared" si="20"/>
        <v>62.688633</v>
      </c>
      <c r="AR28" s="29"/>
      <c r="AS28" s="29"/>
      <c r="AT28" s="29">
        <f t="shared" si="21"/>
        <v>25.2177297</v>
      </c>
      <c r="AU28" s="14">
        <f t="shared" si="22"/>
        <v>25.2177297</v>
      </c>
      <c r="AV28" s="29">
        <f t="shared" si="23"/>
        <v>13.053961900000001</v>
      </c>
      <c r="AW28" s="29">
        <f t="shared" si="24"/>
        <v>19.343165300000003</v>
      </c>
      <c r="AX28" s="29"/>
      <c r="AY28" s="29"/>
      <c r="AZ28" s="29">
        <f t="shared" si="25"/>
        <v>539.2919135999999</v>
      </c>
      <c r="BA28" s="14">
        <f t="shared" si="26"/>
        <v>539.2919135999999</v>
      </c>
      <c r="BB28" s="29">
        <f t="shared" si="27"/>
        <v>279.1645472</v>
      </c>
      <c r="BC28" s="29">
        <f t="shared" si="28"/>
        <v>413.6618464</v>
      </c>
      <c r="BD28" s="29"/>
      <c r="BE28" s="29"/>
      <c r="BF28" s="29">
        <f t="shared" si="29"/>
        <v>9.4141593</v>
      </c>
      <c r="BG28" s="14">
        <f t="shared" si="30"/>
        <v>9.4141593</v>
      </c>
      <c r="BH28" s="29">
        <f t="shared" si="31"/>
        <v>4.8732411</v>
      </c>
      <c r="BI28" s="29">
        <f t="shared" si="32"/>
        <v>7.2210957</v>
      </c>
      <c r="BJ28" s="29"/>
      <c r="BK28" s="29"/>
      <c r="BL28" s="29">
        <f t="shared" si="33"/>
        <v>2091.9138846</v>
      </c>
      <c r="BM28" s="14">
        <f t="shared" si="34"/>
        <v>2091.9138846</v>
      </c>
      <c r="BN28" s="29">
        <f t="shared" si="35"/>
        <v>1082.8795642</v>
      </c>
      <c r="BO28" s="29">
        <f t="shared" si="36"/>
        <v>1604.5947254</v>
      </c>
      <c r="BP28" s="29"/>
      <c r="BQ28" s="29"/>
      <c r="BR28" s="29">
        <f t="shared" si="37"/>
        <v>74.3477196</v>
      </c>
      <c r="BS28" s="14">
        <f t="shared" si="38"/>
        <v>74.3477196</v>
      </c>
      <c r="BT28" s="29">
        <f t="shared" si="39"/>
        <v>38.4861092</v>
      </c>
      <c r="BU28" s="29">
        <f t="shared" si="40"/>
        <v>57.0281404</v>
      </c>
      <c r="BV28" s="29"/>
      <c r="BW28" s="29"/>
      <c r="BX28" s="29">
        <f t="shared" si="41"/>
        <v>2221.0962495000003</v>
      </c>
      <c r="BY28" s="14">
        <f t="shared" si="42"/>
        <v>2221.0962495000003</v>
      </c>
      <c r="BZ28" s="29">
        <f t="shared" si="43"/>
        <v>1149.7508365</v>
      </c>
      <c r="CA28" s="29">
        <f t="shared" si="44"/>
        <v>1703.6835755</v>
      </c>
      <c r="CB28" s="29"/>
      <c r="CC28" s="29"/>
      <c r="CD28" s="29">
        <f t="shared" si="45"/>
        <v>663.8139987000001</v>
      </c>
      <c r="CE28" s="14">
        <f t="shared" si="46"/>
        <v>663.8139987000001</v>
      </c>
      <c r="CF28" s="29">
        <f t="shared" si="47"/>
        <v>343.6234249</v>
      </c>
      <c r="CG28" s="29">
        <f t="shared" si="48"/>
        <v>509.1760463</v>
      </c>
      <c r="CH28" s="29"/>
      <c r="CI28" s="29"/>
      <c r="CJ28" s="29">
        <f t="shared" si="49"/>
        <v>58.8594324</v>
      </c>
      <c r="CK28" s="14">
        <f t="shared" si="50"/>
        <v>58.8594324</v>
      </c>
      <c r="CL28" s="29">
        <f t="shared" si="51"/>
        <v>30.468594799999998</v>
      </c>
      <c r="CM28" s="29">
        <f t="shared" si="52"/>
        <v>45.147907599999996</v>
      </c>
      <c r="CN28" s="29"/>
      <c r="CO28" s="29"/>
      <c r="CP28" s="29">
        <f t="shared" si="53"/>
        <v>18.217457399999997</v>
      </c>
      <c r="CQ28" s="14">
        <f t="shared" si="54"/>
        <v>18.217457399999997</v>
      </c>
      <c r="CR28" s="29">
        <f t="shared" si="55"/>
        <v>9.4302698</v>
      </c>
      <c r="CS28" s="29">
        <f t="shared" si="56"/>
        <v>13.9736326</v>
      </c>
      <c r="CT28" s="29"/>
      <c r="CU28" s="29"/>
      <c r="CV28" s="29">
        <f t="shared" si="57"/>
        <v>66.1700616</v>
      </c>
      <c r="CW28" s="14">
        <f t="shared" si="58"/>
        <v>66.1700616</v>
      </c>
      <c r="CX28" s="29">
        <f t="shared" si="59"/>
        <v>34.2529432</v>
      </c>
      <c r="CY28" s="29">
        <f t="shared" si="60"/>
        <v>50.75549839999999</v>
      </c>
      <c r="CZ28" s="29"/>
      <c r="DA28" s="29"/>
      <c r="DB28" s="29">
        <f t="shared" si="61"/>
        <v>128.3399676</v>
      </c>
      <c r="DC28" s="14">
        <f t="shared" si="62"/>
        <v>128.3399676</v>
      </c>
      <c r="DD28" s="29">
        <f t="shared" si="63"/>
        <v>66.4352052</v>
      </c>
      <c r="DE28" s="29">
        <f t="shared" si="64"/>
        <v>98.4426924</v>
      </c>
      <c r="DF28" s="29"/>
      <c r="DG28" s="29"/>
      <c r="DH28" s="29">
        <f t="shared" si="65"/>
        <v>8799.8250585</v>
      </c>
      <c r="DI28" s="14">
        <f t="shared" si="66"/>
        <v>8799.8250585</v>
      </c>
      <c r="DJ28" s="29">
        <f t="shared" si="67"/>
        <v>4555.2308795</v>
      </c>
      <c r="DK28" s="29">
        <f t="shared" si="68"/>
        <v>6749.8729164999995</v>
      </c>
      <c r="DL28" s="29"/>
      <c r="DM28" s="14"/>
      <c r="DN28" s="14"/>
      <c r="DO28" s="14">
        <f t="shared" si="69"/>
        <v>0</v>
      </c>
      <c r="DP28" s="14"/>
    </row>
    <row r="29" spans="1:120" s="31" customFormat="1" ht="12">
      <c r="A29" s="30">
        <v>45017</v>
      </c>
      <c r="B29" s="29"/>
      <c r="C29" s="21"/>
      <c r="D29" s="21">
        <v>49263</v>
      </c>
      <c r="E29" s="15">
        <f t="shared" si="0"/>
        <v>49263</v>
      </c>
      <c r="F29" s="15">
        <v>25501</v>
      </c>
      <c r="G29" s="15">
        <v>37787</v>
      </c>
      <c r="H29" s="29"/>
      <c r="I29" s="29">
        <f>'2011B Academic'!I29</f>
        <v>0</v>
      </c>
      <c r="J29" s="29">
        <f>'2011B Academic'!J29</f>
        <v>33489.04651560001</v>
      </c>
      <c r="K29" s="29">
        <f t="shared" si="1"/>
        <v>33489.04651560001</v>
      </c>
      <c r="L29" s="29">
        <f>'2011B Academic'!L29</f>
        <v>17335.610401200003</v>
      </c>
      <c r="M29" s="29">
        <f>'2011B Academic'!M29</f>
        <v>25687.647944400003</v>
      </c>
      <c r="N29" s="29"/>
      <c r="O29" s="14">
        <f>U29+AA29+AG29+AM29+AS29+AY29+BE29+BK29+BQ29+BW29+CC29+CI29+CO29+CU29+DA29+DG29+DM29</f>
        <v>0</v>
      </c>
      <c r="P29" s="21">
        <f t="shared" si="2"/>
        <v>15773.9534844</v>
      </c>
      <c r="Q29" s="14">
        <f t="shared" si="3"/>
        <v>15773.9534844</v>
      </c>
      <c r="R29" s="14">
        <f t="shared" si="4"/>
        <v>8165.3895988</v>
      </c>
      <c r="S29" s="21">
        <f t="shared" si="4"/>
        <v>12099.3520556</v>
      </c>
      <c r="T29" s="29"/>
      <c r="U29" s="29">
        <f t="shared" si="70"/>
        <v>0</v>
      </c>
      <c r="V29" s="21">
        <f t="shared" si="5"/>
        <v>142.11882870000002</v>
      </c>
      <c r="W29" s="29">
        <f t="shared" si="6"/>
        <v>142.11882870000002</v>
      </c>
      <c r="X29" s="29">
        <f t="shared" si="7"/>
        <v>73.56783490000001</v>
      </c>
      <c r="Y29" s="29">
        <f t="shared" si="8"/>
        <v>109.0117163</v>
      </c>
      <c r="AA29" s="29">
        <f t="shared" si="71"/>
        <v>0</v>
      </c>
      <c r="AB29" s="29">
        <f t="shared" si="9"/>
        <v>598.5996393</v>
      </c>
      <c r="AC29" s="14">
        <f t="shared" si="10"/>
        <v>598.5996393</v>
      </c>
      <c r="AD29" s="29">
        <f t="shared" si="11"/>
        <v>309.8652011</v>
      </c>
      <c r="AE29" s="29">
        <f t="shared" si="12"/>
        <v>459.1536157</v>
      </c>
      <c r="AG29" s="29">
        <f t="shared" si="72"/>
        <v>0</v>
      </c>
      <c r="AH29" s="29">
        <f t="shared" si="13"/>
        <v>255.0000669</v>
      </c>
      <c r="AI29" s="14">
        <f t="shared" si="14"/>
        <v>255.0000669</v>
      </c>
      <c r="AJ29" s="29">
        <f t="shared" si="15"/>
        <v>132.0008263</v>
      </c>
      <c r="AK29" s="29">
        <f t="shared" si="16"/>
        <v>195.5968481</v>
      </c>
      <c r="AM29" s="39">
        <f t="shared" si="73"/>
        <v>0</v>
      </c>
      <c r="AN29" s="39">
        <f t="shared" si="17"/>
        <v>81.727317</v>
      </c>
      <c r="AO29" s="3">
        <f t="shared" si="18"/>
        <v>81.727317</v>
      </c>
      <c r="AP29" s="29">
        <f t="shared" si="19"/>
        <v>42.306159</v>
      </c>
      <c r="AQ29" s="29">
        <f t="shared" si="20"/>
        <v>62.688633</v>
      </c>
      <c r="AR29" s="29"/>
      <c r="AS29" s="29">
        <f t="shared" si="74"/>
        <v>0</v>
      </c>
      <c r="AT29" s="29">
        <f t="shared" si="21"/>
        <v>25.2177297</v>
      </c>
      <c r="AU29" s="14">
        <f t="shared" si="22"/>
        <v>25.2177297</v>
      </c>
      <c r="AV29" s="29">
        <f t="shared" si="23"/>
        <v>13.053961900000001</v>
      </c>
      <c r="AW29" s="29">
        <f t="shared" si="24"/>
        <v>19.343165300000003</v>
      </c>
      <c r="AX29" s="29"/>
      <c r="AY29" s="29">
        <f t="shared" si="75"/>
        <v>0</v>
      </c>
      <c r="AZ29" s="29">
        <f t="shared" si="25"/>
        <v>539.2919135999999</v>
      </c>
      <c r="BA29" s="14">
        <f t="shared" si="26"/>
        <v>539.2919135999999</v>
      </c>
      <c r="BB29" s="29">
        <f t="shared" si="27"/>
        <v>279.1645472</v>
      </c>
      <c r="BC29" s="29">
        <f t="shared" si="28"/>
        <v>413.6618464</v>
      </c>
      <c r="BD29" s="29"/>
      <c r="BE29" s="29">
        <f t="shared" si="76"/>
        <v>0</v>
      </c>
      <c r="BF29" s="29">
        <f t="shared" si="29"/>
        <v>9.4141593</v>
      </c>
      <c r="BG29" s="14">
        <f t="shared" si="30"/>
        <v>9.4141593</v>
      </c>
      <c r="BH29" s="29">
        <f t="shared" si="31"/>
        <v>4.8732411</v>
      </c>
      <c r="BI29" s="29">
        <f t="shared" si="32"/>
        <v>7.2210957</v>
      </c>
      <c r="BJ29" s="29"/>
      <c r="BK29" s="29">
        <f t="shared" si="77"/>
        <v>0</v>
      </c>
      <c r="BL29" s="29">
        <f t="shared" si="33"/>
        <v>2091.9138846</v>
      </c>
      <c r="BM29" s="14">
        <f t="shared" si="34"/>
        <v>2091.9138846</v>
      </c>
      <c r="BN29" s="29">
        <f t="shared" si="35"/>
        <v>1082.8795642</v>
      </c>
      <c r="BO29" s="29">
        <f t="shared" si="36"/>
        <v>1604.5947254</v>
      </c>
      <c r="BP29" s="29"/>
      <c r="BQ29" s="29">
        <f t="shared" si="78"/>
        <v>0</v>
      </c>
      <c r="BR29" s="29">
        <f t="shared" si="37"/>
        <v>74.3477196</v>
      </c>
      <c r="BS29" s="14">
        <f t="shared" si="38"/>
        <v>74.3477196</v>
      </c>
      <c r="BT29" s="29">
        <f t="shared" si="39"/>
        <v>38.4861092</v>
      </c>
      <c r="BU29" s="29">
        <f t="shared" si="40"/>
        <v>57.0281404</v>
      </c>
      <c r="BV29" s="29"/>
      <c r="BW29" s="29">
        <f t="shared" si="79"/>
        <v>0</v>
      </c>
      <c r="BX29" s="29">
        <f t="shared" si="41"/>
        <v>2221.0962495000003</v>
      </c>
      <c r="BY29" s="14">
        <f t="shared" si="42"/>
        <v>2221.0962495000003</v>
      </c>
      <c r="BZ29" s="29">
        <f t="shared" si="43"/>
        <v>1149.7508365</v>
      </c>
      <c r="CA29" s="29">
        <f t="shared" si="44"/>
        <v>1703.6835755</v>
      </c>
      <c r="CB29" s="29"/>
      <c r="CC29" s="29">
        <f t="shared" si="80"/>
        <v>0</v>
      </c>
      <c r="CD29" s="29">
        <f t="shared" si="45"/>
        <v>663.8139987000001</v>
      </c>
      <c r="CE29" s="14">
        <f t="shared" si="46"/>
        <v>663.8139987000001</v>
      </c>
      <c r="CF29" s="29">
        <f t="shared" si="47"/>
        <v>343.6234249</v>
      </c>
      <c r="CG29" s="29">
        <f t="shared" si="48"/>
        <v>509.1760463</v>
      </c>
      <c r="CH29" s="29"/>
      <c r="CI29" s="29">
        <f t="shared" si="81"/>
        <v>0</v>
      </c>
      <c r="CJ29" s="29">
        <f t="shared" si="49"/>
        <v>58.8594324</v>
      </c>
      <c r="CK29" s="14">
        <f t="shared" si="50"/>
        <v>58.8594324</v>
      </c>
      <c r="CL29" s="29">
        <f t="shared" si="51"/>
        <v>30.468594799999998</v>
      </c>
      <c r="CM29" s="29">
        <f t="shared" si="52"/>
        <v>45.147907599999996</v>
      </c>
      <c r="CN29" s="29"/>
      <c r="CO29" s="29">
        <f t="shared" si="82"/>
        <v>0</v>
      </c>
      <c r="CP29" s="29">
        <f t="shared" si="53"/>
        <v>18.217457399999997</v>
      </c>
      <c r="CQ29" s="14">
        <f t="shared" si="54"/>
        <v>18.217457399999997</v>
      </c>
      <c r="CR29" s="29">
        <f t="shared" si="55"/>
        <v>9.4302698</v>
      </c>
      <c r="CS29" s="29">
        <f t="shared" si="56"/>
        <v>13.9736326</v>
      </c>
      <c r="CT29" s="29"/>
      <c r="CU29" s="29">
        <f t="shared" si="83"/>
        <v>0</v>
      </c>
      <c r="CV29" s="29">
        <f t="shared" si="57"/>
        <v>66.1700616</v>
      </c>
      <c r="CW29" s="14">
        <f t="shared" si="58"/>
        <v>66.1700616</v>
      </c>
      <c r="CX29" s="29">
        <f t="shared" si="59"/>
        <v>34.2529432</v>
      </c>
      <c r="CY29" s="29">
        <f t="shared" si="60"/>
        <v>50.75549839999999</v>
      </c>
      <c r="CZ29" s="29"/>
      <c r="DA29" s="29">
        <f t="shared" si="84"/>
        <v>0</v>
      </c>
      <c r="DB29" s="29">
        <f t="shared" si="61"/>
        <v>128.3399676</v>
      </c>
      <c r="DC29" s="14">
        <f t="shared" si="62"/>
        <v>128.3399676</v>
      </c>
      <c r="DD29" s="29">
        <f t="shared" si="63"/>
        <v>66.4352052</v>
      </c>
      <c r="DE29" s="29">
        <f t="shared" si="64"/>
        <v>98.4426924</v>
      </c>
      <c r="DF29" s="29"/>
      <c r="DG29" s="29">
        <f t="shared" si="85"/>
        <v>0</v>
      </c>
      <c r="DH29" s="29">
        <f t="shared" si="65"/>
        <v>8799.8250585</v>
      </c>
      <c r="DI29" s="14">
        <f t="shared" si="66"/>
        <v>8799.8250585</v>
      </c>
      <c r="DJ29" s="29">
        <f t="shared" si="67"/>
        <v>4555.2308795</v>
      </c>
      <c r="DK29" s="29">
        <f t="shared" si="68"/>
        <v>6749.8729164999995</v>
      </c>
      <c r="DL29" s="29"/>
      <c r="DM29" s="14"/>
      <c r="DN29" s="14"/>
      <c r="DO29" s="14">
        <f t="shared" si="69"/>
        <v>0</v>
      </c>
      <c r="DP29" s="14"/>
    </row>
    <row r="30" spans="1:120" s="31" customFormat="1" ht="12">
      <c r="A30" s="30">
        <v>45200</v>
      </c>
      <c r="B30" s="29"/>
      <c r="C30" s="21"/>
      <c r="D30" s="21">
        <v>49263</v>
      </c>
      <c r="E30" s="15">
        <f t="shared" si="0"/>
        <v>49263</v>
      </c>
      <c r="F30" s="15">
        <v>25501</v>
      </c>
      <c r="G30" s="15">
        <v>37787</v>
      </c>
      <c r="H30" s="29"/>
      <c r="I30" s="29">
        <f>'2011B Academic'!I30</f>
        <v>0</v>
      </c>
      <c r="J30" s="29">
        <f>'2011B Academic'!J30</f>
        <v>33489.04651560001</v>
      </c>
      <c r="K30" s="29">
        <f t="shared" si="1"/>
        <v>33489.04651560001</v>
      </c>
      <c r="L30" s="29">
        <f>'2011B Academic'!L30</f>
        <v>17335.610401200003</v>
      </c>
      <c r="M30" s="29">
        <f>'2011B Academic'!M30</f>
        <v>25687.647944400003</v>
      </c>
      <c r="N30" s="29"/>
      <c r="O30" s="14"/>
      <c r="P30" s="21">
        <f t="shared" si="2"/>
        <v>15773.9534844</v>
      </c>
      <c r="Q30" s="14">
        <f t="shared" si="3"/>
        <v>15773.9534844</v>
      </c>
      <c r="R30" s="14">
        <f t="shared" si="4"/>
        <v>8165.3895988</v>
      </c>
      <c r="S30" s="21">
        <f t="shared" si="4"/>
        <v>12099.3520556</v>
      </c>
      <c r="T30" s="29"/>
      <c r="U30" s="29"/>
      <c r="V30" s="21">
        <f t="shared" si="5"/>
        <v>142.11882870000002</v>
      </c>
      <c r="W30" s="29">
        <f t="shared" si="6"/>
        <v>142.11882870000002</v>
      </c>
      <c r="X30" s="29">
        <f t="shared" si="7"/>
        <v>73.56783490000001</v>
      </c>
      <c r="Y30" s="29">
        <f t="shared" si="8"/>
        <v>109.0117163</v>
      </c>
      <c r="AA30" s="29"/>
      <c r="AB30" s="29">
        <f t="shared" si="9"/>
        <v>598.5996393</v>
      </c>
      <c r="AC30" s="14">
        <f t="shared" si="10"/>
        <v>598.5996393</v>
      </c>
      <c r="AD30" s="29">
        <f t="shared" si="11"/>
        <v>309.8652011</v>
      </c>
      <c r="AE30" s="29">
        <f t="shared" si="12"/>
        <v>459.1536157</v>
      </c>
      <c r="AG30" s="29"/>
      <c r="AH30" s="29">
        <f t="shared" si="13"/>
        <v>255.0000669</v>
      </c>
      <c r="AI30" s="14">
        <f t="shared" si="14"/>
        <v>255.0000669</v>
      </c>
      <c r="AJ30" s="29">
        <f t="shared" si="15"/>
        <v>132.0008263</v>
      </c>
      <c r="AK30" s="29">
        <f t="shared" si="16"/>
        <v>195.5968481</v>
      </c>
      <c r="AM30" s="39"/>
      <c r="AN30" s="39">
        <f t="shared" si="17"/>
        <v>81.727317</v>
      </c>
      <c r="AO30" s="3">
        <f t="shared" si="18"/>
        <v>81.727317</v>
      </c>
      <c r="AP30" s="29">
        <f t="shared" si="19"/>
        <v>42.306159</v>
      </c>
      <c r="AQ30" s="29">
        <f t="shared" si="20"/>
        <v>62.688633</v>
      </c>
      <c r="AR30" s="29"/>
      <c r="AS30" s="29"/>
      <c r="AT30" s="29">
        <f t="shared" si="21"/>
        <v>25.2177297</v>
      </c>
      <c r="AU30" s="14">
        <f t="shared" si="22"/>
        <v>25.2177297</v>
      </c>
      <c r="AV30" s="29">
        <f t="shared" si="23"/>
        <v>13.053961900000001</v>
      </c>
      <c r="AW30" s="29">
        <f t="shared" si="24"/>
        <v>19.343165300000003</v>
      </c>
      <c r="AX30" s="29"/>
      <c r="AY30" s="29"/>
      <c r="AZ30" s="29">
        <f t="shared" si="25"/>
        <v>539.2919135999999</v>
      </c>
      <c r="BA30" s="14">
        <f t="shared" si="26"/>
        <v>539.2919135999999</v>
      </c>
      <c r="BB30" s="29">
        <f t="shared" si="27"/>
        <v>279.1645472</v>
      </c>
      <c r="BC30" s="29">
        <f t="shared" si="28"/>
        <v>413.6618464</v>
      </c>
      <c r="BD30" s="29"/>
      <c r="BE30" s="29"/>
      <c r="BF30" s="29">
        <f t="shared" si="29"/>
        <v>9.4141593</v>
      </c>
      <c r="BG30" s="14">
        <f t="shared" si="30"/>
        <v>9.4141593</v>
      </c>
      <c r="BH30" s="29">
        <f t="shared" si="31"/>
        <v>4.8732411</v>
      </c>
      <c r="BI30" s="29">
        <f t="shared" si="32"/>
        <v>7.2210957</v>
      </c>
      <c r="BJ30" s="29"/>
      <c r="BK30" s="29"/>
      <c r="BL30" s="29">
        <f t="shared" si="33"/>
        <v>2091.9138846</v>
      </c>
      <c r="BM30" s="14">
        <f t="shared" si="34"/>
        <v>2091.9138846</v>
      </c>
      <c r="BN30" s="29">
        <f t="shared" si="35"/>
        <v>1082.8795642</v>
      </c>
      <c r="BO30" s="29">
        <f t="shared" si="36"/>
        <v>1604.5947254</v>
      </c>
      <c r="BP30" s="29"/>
      <c r="BQ30" s="29"/>
      <c r="BR30" s="29">
        <f t="shared" si="37"/>
        <v>74.3477196</v>
      </c>
      <c r="BS30" s="14">
        <f t="shared" si="38"/>
        <v>74.3477196</v>
      </c>
      <c r="BT30" s="29">
        <f t="shared" si="39"/>
        <v>38.4861092</v>
      </c>
      <c r="BU30" s="29">
        <f t="shared" si="40"/>
        <v>57.0281404</v>
      </c>
      <c r="BV30" s="29"/>
      <c r="BW30" s="29"/>
      <c r="BX30" s="29">
        <f t="shared" si="41"/>
        <v>2221.0962495000003</v>
      </c>
      <c r="BY30" s="14">
        <f t="shared" si="42"/>
        <v>2221.0962495000003</v>
      </c>
      <c r="BZ30" s="29">
        <f t="shared" si="43"/>
        <v>1149.7508365</v>
      </c>
      <c r="CA30" s="29">
        <f t="shared" si="44"/>
        <v>1703.6835755</v>
      </c>
      <c r="CB30" s="29"/>
      <c r="CC30" s="29"/>
      <c r="CD30" s="29">
        <f t="shared" si="45"/>
        <v>663.8139987000001</v>
      </c>
      <c r="CE30" s="14">
        <f t="shared" si="46"/>
        <v>663.8139987000001</v>
      </c>
      <c r="CF30" s="29">
        <f t="shared" si="47"/>
        <v>343.6234249</v>
      </c>
      <c r="CG30" s="29">
        <f t="shared" si="48"/>
        <v>509.1760463</v>
      </c>
      <c r="CH30" s="29"/>
      <c r="CI30" s="29"/>
      <c r="CJ30" s="29">
        <f t="shared" si="49"/>
        <v>58.8594324</v>
      </c>
      <c r="CK30" s="14">
        <f t="shared" si="50"/>
        <v>58.8594324</v>
      </c>
      <c r="CL30" s="29">
        <f t="shared" si="51"/>
        <v>30.468594799999998</v>
      </c>
      <c r="CM30" s="29">
        <f t="shared" si="52"/>
        <v>45.147907599999996</v>
      </c>
      <c r="CN30" s="29"/>
      <c r="CO30" s="29"/>
      <c r="CP30" s="29">
        <f t="shared" si="53"/>
        <v>18.217457399999997</v>
      </c>
      <c r="CQ30" s="14">
        <f t="shared" si="54"/>
        <v>18.217457399999997</v>
      </c>
      <c r="CR30" s="29">
        <f t="shared" si="55"/>
        <v>9.4302698</v>
      </c>
      <c r="CS30" s="29">
        <f t="shared" si="56"/>
        <v>13.9736326</v>
      </c>
      <c r="CT30" s="29"/>
      <c r="CU30" s="29"/>
      <c r="CV30" s="29">
        <f t="shared" si="57"/>
        <v>66.1700616</v>
      </c>
      <c r="CW30" s="14">
        <f t="shared" si="58"/>
        <v>66.1700616</v>
      </c>
      <c r="CX30" s="29">
        <f t="shared" si="59"/>
        <v>34.2529432</v>
      </c>
      <c r="CY30" s="29">
        <f t="shared" si="60"/>
        <v>50.75549839999999</v>
      </c>
      <c r="CZ30" s="29"/>
      <c r="DA30" s="29"/>
      <c r="DB30" s="29">
        <f t="shared" si="61"/>
        <v>128.3399676</v>
      </c>
      <c r="DC30" s="14">
        <f t="shared" si="62"/>
        <v>128.3399676</v>
      </c>
      <c r="DD30" s="29">
        <f t="shared" si="63"/>
        <v>66.4352052</v>
      </c>
      <c r="DE30" s="29">
        <f t="shared" si="64"/>
        <v>98.4426924</v>
      </c>
      <c r="DF30" s="29"/>
      <c r="DG30" s="29"/>
      <c r="DH30" s="29">
        <f t="shared" si="65"/>
        <v>8799.8250585</v>
      </c>
      <c r="DI30" s="14">
        <f t="shared" si="66"/>
        <v>8799.8250585</v>
      </c>
      <c r="DJ30" s="29">
        <f t="shared" si="67"/>
        <v>4555.2308795</v>
      </c>
      <c r="DK30" s="29">
        <f t="shared" si="68"/>
        <v>6749.8729164999995</v>
      </c>
      <c r="DL30" s="29"/>
      <c r="DM30" s="14"/>
      <c r="DN30" s="14"/>
      <c r="DO30" s="14">
        <f t="shared" si="69"/>
        <v>0</v>
      </c>
      <c r="DP30" s="14"/>
    </row>
    <row r="31" spans="1:120" s="31" customFormat="1" ht="12">
      <c r="A31" s="30">
        <v>45383</v>
      </c>
      <c r="B31" s="29"/>
      <c r="C31" s="21">
        <v>2815000</v>
      </c>
      <c r="D31" s="21">
        <v>49263</v>
      </c>
      <c r="E31" s="15">
        <f t="shared" si="0"/>
        <v>2864263</v>
      </c>
      <c r="F31" s="15">
        <v>25501</v>
      </c>
      <c r="G31" s="15">
        <v>37787</v>
      </c>
      <c r="H31" s="29"/>
      <c r="I31" s="29">
        <f>'2011B Academic'!I31</f>
        <v>1913640.3780000003</v>
      </c>
      <c r="J31" s="29">
        <f>'2011B Academic'!J31</f>
        <v>33489.04651560001</v>
      </c>
      <c r="K31" s="29">
        <f t="shared" si="1"/>
        <v>1947129.4245156003</v>
      </c>
      <c r="L31" s="29">
        <f>'2011B Academic'!L31</f>
        <v>17335.610401200003</v>
      </c>
      <c r="M31" s="29">
        <f>'2011B Academic'!M31</f>
        <v>25687.647944400003</v>
      </c>
      <c r="N31" s="29"/>
      <c r="O31" s="14">
        <f>U31+AA31+AG31+AM31+AS31+AY31+BE31+BK31+BQ31+BW31+CC31+CI31+CO31+CU31+DA31+DG31+DM31</f>
        <v>901359.6220000001</v>
      </c>
      <c r="P31" s="21">
        <f t="shared" si="2"/>
        <v>15773.9534844</v>
      </c>
      <c r="Q31" s="14">
        <f t="shared" si="3"/>
        <v>917133.5754844001</v>
      </c>
      <c r="R31" s="14">
        <f t="shared" si="4"/>
        <v>8165.3895988</v>
      </c>
      <c r="S31" s="21">
        <f t="shared" si="4"/>
        <v>12099.3520556</v>
      </c>
      <c r="T31" s="29"/>
      <c r="U31" s="29">
        <f t="shared" si="70"/>
        <v>8120.9935000000005</v>
      </c>
      <c r="V31" s="21">
        <f t="shared" si="5"/>
        <v>142.11882870000002</v>
      </c>
      <c r="W31" s="29">
        <f t="shared" si="6"/>
        <v>8263.112328700001</v>
      </c>
      <c r="X31" s="29">
        <f t="shared" si="7"/>
        <v>73.56783490000001</v>
      </c>
      <c r="Y31" s="29">
        <f t="shared" si="8"/>
        <v>109.0117163</v>
      </c>
      <c r="AA31" s="29">
        <f t="shared" si="71"/>
        <v>34205.3465</v>
      </c>
      <c r="AB31" s="29">
        <f t="shared" si="9"/>
        <v>598.5996393</v>
      </c>
      <c r="AC31" s="14">
        <f t="shared" si="10"/>
        <v>34803.9461393</v>
      </c>
      <c r="AD31" s="29">
        <f t="shared" si="11"/>
        <v>309.8652011</v>
      </c>
      <c r="AE31" s="29">
        <f t="shared" si="12"/>
        <v>459.1536157</v>
      </c>
      <c r="AG31" s="29">
        <f t="shared" si="72"/>
        <v>14571.284500000002</v>
      </c>
      <c r="AH31" s="29">
        <f t="shared" si="13"/>
        <v>255.0000669</v>
      </c>
      <c r="AI31" s="14">
        <f t="shared" si="14"/>
        <v>14826.284566900002</v>
      </c>
      <c r="AJ31" s="29">
        <f t="shared" si="15"/>
        <v>132.0008263</v>
      </c>
      <c r="AK31" s="29">
        <f t="shared" si="16"/>
        <v>195.5968481</v>
      </c>
      <c r="AM31" s="39">
        <f t="shared" si="73"/>
        <v>4670.085</v>
      </c>
      <c r="AN31" s="39">
        <f t="shared" si="17"/>
        <v>81.727317</v>
      </c>
      <c r="AO31" s="3">
        <f t="shared" si="18"/>
        <v>4751.812317</v>
      </c>
      <c r="AP31" s="29">
        <f t="shared" si="19"/>
        <v>42.306159</v>
      </c>
      <c r="AQ31" s="29">
        <f t="shared" si="20"/>
        <v>62.688633</v>
      </c>
      <c r="AR31" s="29"/>
      <c r="AS31" s="29">
        <f t="shared" si="74"/>
        <v>1440.9985000000001</v>
      </c>
      <c r="AT31" s="29">
        <f t="shared" si="21"/>
        <v>25.2177297</v>
      </c>
      <c r="AU31" s="14">
        <f t="shared" si="22"/>
        <v>1466.2162297000002</v>
      </c>
      <c r="AV31" s="29">
        <f t="shared" si="23"/>
        <v>13.053961900000001</v>
      </c>
      <c r="AW31" s="29">
        <f t="shared" si="24"/>
        <v>19.343165300000003</v>
      </c>
      <c r="AX31" s="29"/>
      <c r="AY31" s="29">
        <f t="shared" si="75"/>
        <v>30816.368</v>
      </c>
      <c r="AZ31" s="29">
        <f t="shared" si="25"/>
        <v>539.2919135999999</v>
      </c>
      <c r="BA31" s="14">
        <f t="shared" si="26"/>
        <v>31355.659913599997</v>
      </c>
      <c r="BB31" s="29">
        <f t="shared" si="27"/>
        <v>279.1645472</v>
      </c>
      <c r="BC31" s="29">
        <f t="shared" si="28"/>
        <v>413.6618464</v>
      </c>
      <c r="BD31" s="29"/>
      <c r="BE31" s="29">
        <f t="shared" si="76"/>
        <v>537.9464999999999</v>
      </c>
      <c r="BF31" s="29">
        <f t="shared" si="29"/>
        <v>9.4141593</v>
      </c>
      <c r="BG31" s="14">
        <f t="shared" si="30"/>
        <v>547.3606593</v>
      </c>
      <c r="BH31" s="29">
        <f t="shared" si="31"/>
        <v>4.8732411</v>
      </c>
      <c r="BI31" s="29">
        <f t="shared" si="32"/>
        <v>7.2210957</v>
      </c>
      <c r="BJ31" s="29"/>
      <c r="BK31" s="29">
        <f t="shared" si="77"/>
        <v>119536.72299999998</v>
      </c>
      <c r="BL31" s="29">
        <f t="shared" si="33"/>
        <v>2091.9138846</v>
      </c>
      <c r="BM31" s="14">
        <f t="shared" si="34"/>
        <v>121628.63688459998</v>
      </c>
      <c r="BN31" s="29">
        <f t="shared" si="35"/>
        <v>1082.8795642</v>
      </c>
      <c r="BO31" s="29">
        <f t="shared" si="36"/>
        <v>1604.5947254</v>
      </c>
      <c r="BP31" s="29"/>
      <c r="BQ31" s="29">
        <f t="shared" si="78"/>
        <v>4248.398</v>
      </c>
      <c r="BR31" s="29">
        <f t="shared" si="37"/>
        <v>74.3477196</v>
      </c>
      <c r="BS31" s="14">
        <f t="shared" si="38"/>
        <v>4322.7457196000005</v>
      </c>
      <c r="BT31" s="29">
        <f t="shared" si="39"/>
        <v>38.4861092</v>
      </c>
      <c r="BU31" s="29">
        <f t="shared" si="40"/>
        <v>57.0281404</v>
      </c>
      <c r="BV31" s="29"/>
      <c r="BW31" s="29">
        <f t="shared" si="79"/>
        <v>126918.4975</v>
      </c>
      <c r="BX31" s="29">
        <f t="shared" si="41"/>
        <v>2221.0962495000003</v>
      </c>
      <c r="BY31" s="14">
        <f t="shared" si="42"/>
        <v>129139.5937495</v>
      </c>
      <c r="BZ31" s="29">
        <f t="shared" si="43"/>
        <v>1149.7508365</v>
      </c>
      <c r="CA31" s="29">
        <f t="shared" si="44"/>
        <v>1703.6835755</v>
      </c>
      <c r="CB31" s="29"/>
      <c r="CC31" s="29">
        <f t="shared" si="80"/>
        <v>37931.8435</v>
      </c>
      <c r="CD31" s="29">
        <f t="shared" si="45"/>
        <v>663.8139987000001</v>
      </c>
      <c r="CE31" s="14">
        <f t="shared" si="46"/>
        <v>38595.657498700006</v>
      </c>
      <c r="CF31" s="29">
        <f t="shared" si="47"/>
        <v>343.6234249</v>
      </c>
      <c r="CG31" s="29">
        <f t="shared" si="48"/>
        <v>509.1760463</v>
      </c>
      <c r="CH31" s="29"/>
      <c r="CI31" s="29">
        <f t="shared" si="81"/>
        <v>3363.362</v>
      </c>
      <c r="CJ31" s="29">
        <f t="shared" si="49"/>
        <v>58.8594324</v>
      </c>
      <c r="CK31" s="14">
        <f t="shared" si="50"/>
        <v>3422.2214324</v>
      </c>
      <c r="CL31" s="29">
        <f t="shared" si="51"/>
        <v>30.468594799999998</v>
      </c>
      <c r="CM31" s="29">
        <f t="shared" si="52"/>
        <v>45.147907599999996</v>
      </c>
      <c r="CN31" s="29"/>
      <c r="CO31" s="29">
        <f t="shared" si="82"/>
        <v>1040.987</v>
      </c>
      <c r="CP31" s="29">
        <f t="shared" si="53"/>
        <v>18.217457399999997</v>
      </c>
      <c r="CQ31" s="14">
        <f t="shared" si="54"/>
        <v>1059.2044574000001</v>
      </c>
      <c r="CR31" s="29">
        <f t="shared" si="55"/>
        <v>9.4302698</v>
      </c>
      <c r="CS31" s="29">
        <f t="shared" si="56"/>
        <v>13.9736326</v>
      </c>
      <c r="CT31" s="29"/>
      <c r="CU31" s="29">
        <f t="shared" si="83"/>
        <v>3781.1079999999997</v>
      </c>
      <c r="CV31" s="29">
        <f t="shared" si="57"/>
        <v>66.1700616</v>
      </c>
      <c r="CW31" s="14">
        <f t="shared" si="58"/>
        <v>3847.2780615999995</v>
      </c>
      <c r="CX31" s="29">
        <f t="shared" si="59"/>
        <v>34.2529432</v>
      </c>
      <c r="CY31" s="29">
        <f t="shared" si="60"/>
        <v>50.75549839999999</v>
      </c>
      <c r="CZ31" s="29"/>
      <c r="DA31" s="29">
        <f t="shared" si="84"/>
        <v>7333.637999999999</v>
      </c>
      <c r="DB31" s="29">
        <f t="shared" si="61"/>
        <v>128.3399676</v>
      </c>
      <c r="DC31" s="14">
        <f t="shared" si="62"/>
        <v>7461.977967599999</v>
      </c>
      <c r="DD31" s="29">
        <f t="shared" si="63"/>
        <v>66.4352052</v>
      </c>
      <c r="DE31" s="29">
        <f t="shared" si="64"/>
        <v>98.4426924</v>
      </c>
      <c r="DF31" s="29"/>
      <c r="DG31" s="29">
        <f t="shared" si="85"/>
        <v>502842.0425000001</v>
      </c>
      <c r="DH31" s="29">
        <f t="shared" si="65"/>
        <v>8799.8250585</v>
      </c>
      <c r="DI31" s="14">
        <f t="shared" si="66"/>
        <v>511641.8675585001</v>
      </c>
      <c r="DJ31" s="29">
        <f t="shared" si="67"/>
        <v>4555.2308795</v>
      </c>
      <c r="DK31" s="29">
        <f t="shared" si="68"/>
        <v>6749.8729164999995</v>
      </c>
      <c r="DL31" s="29"/>
      <c r="DM31" s="14"/>
      <c r="DN31" s="14"/>
      <c r="DO31" s="14">
        <f t="shared" si="69"/>
        <v>0</v>
      </c>
      <c r="DP31" s="14"/>
    </row>
    <row r="32" spans="3:120" ht="12">
      <c r="C32" s="21"/>
      <c r="D32" s="21"/>
      <c r="E32" s="21"/>
      <c r="F32" s="21"/>
      <c r="G32" s="21"/>
      <c r="J32" s="29"/>
      <c r="S32" s="14"/>
      <c r="Y32" s="14"/>
      <c r="AA32" s="14"/>
      <c r="AB32" s="14"/>
      <c r="AE32" s="14"/>
      <c r="AG32" s="14"/>
      <c r="AH32" s="14"/>
      <c r="AI32" s="14"/>
      <c r="AK32" s="14"/>
      <c r="AM32" s="3"/>
      <c r="AN32" s="3"/>
      <c r="AO32" s="3"/>
      <c r="AQ32" s="14"/>
      <c r="AR32" s="14"/>
      <c r="AS32" s="14"/>
      <c r="AT32" s="14"/>
      <c r="AU32" s="14"/>
      <c r="AV32"/>
      <c r="AW32" s="14"/>
      <c r="AX32" s="14"/>
      <c r="AY32" s="14"/>
      <c r="AZ32" s="14"/>
      <c r="BA32" s="14"/>
      <c r="BB32"/>
      <c r="BC32" s="14"/>
      <c r="BD32" s="14"/>
      <c r="BE32" s="14"/>
      <c r="BF32" s="14"/>
      <c r="BG32" s="14"/>
      <c r="BH32"/>
      <c r="BI32" s="14"/>
      <c r="BJ32" s="14"/>
      <c r="BK32" s="14"/>
      <c r="BL32" s="14"/>
      <c r="BM32" s="14"/>
      <c r="BN32"/>
      <c r="BO32" s="14"/>
      <c r="BP32" s="14"/>
      <c r="BQ32" s="14"/>
      <c r="BR32" s="14"/>
      <c r="BS32" s="14"/>
      <c r="BT32"/>
      <c r="BU32" s="14"/>
      <c r="BV32" s="14"/>
      <c r="BW32" s="14"/>
      <c r="BX32" s="14"/>
      <c r="BY32" s="14"/>
      <c r="BZ32"/>
      <c r="CA32" s="14"/>
      <c r="CB32" s="14"/>
      <c r="CC32" s="14"/>
      <c r="CD32" s="14"/>
      <c r="CE32" s="14"/>
      <c r="CF32"/>
      <c r="CG32" s="14"/>
      <c r="CH32" s="14"/>
      <c r="CI32" s="14"/>
      <c r="CJ32" s="14"/>
      <c r="CK32" s="14"/>
      <c r="CL32"/>
      <c r="CM32" s="14"/>
      <c r="CN32" s="14"/>
      <c r="CO32" s="14"/>
      <c r="CP32" s="14"/>
      <c r="CQ32" s="14"/>
      <c r="CR32"/>
      <c r="CS32" s="14"/>
      <c r="CT32" s="14"/>
      <c r="CU32" s="14"/>
      <c r="CV32" s="14"/>
      <c r="CW32" s="14"/>
      <c r="CX32"/>
      <c r="CY32" s="14"/>
      <c r="CZ32" s="14"/>
      <c r="DA32" s="14"/>
      <c r="DB32" s="14"/>
      <c r="DC32" s="14"/>
      <c r="DD32"/>
      <c r="DE32" s="14"/>
      <c r="DF32" s="14"/>
      <c r="DG32" s="14"/>
      <c r="DH32" s="14"/>
      <c r="DI32" s="14"/>
      <c r="DJ32"/>
      <c r="DK32" s="14"/>
      <c r="DL32" s="14"/>
      <c r="DM32" s="14"/>
      <c r="DN32" s="14"/>
      <c r="DO32" s="14"/>
      <c r="DP32" s="14"/>
    </row>
    <row r="33" spans="1:120" ht="12.75" thickBot="1">
      <c r="A33" s="12" t="s">
        <v>0</v>
      </c>
      <c r="C33" s="28">
        <f>SUM(C8:C32)</f>
        <v>6665000</v>
      </c>
      <c r="D33" s="28">
        <f>SUM(D8:D32)</f>
        <v>1665312</v>
      </c>
      <c r="E33" s="28">
        <f>SUM(E8:E32)</f>
        <v>8330312</v>
      </c>
      <c r="F33" s="28">
        <f>SUM(F8:F32)</f>
        <v>612024</v>
      </c>
      <c r="G33" s="28">
        <f>SUM(G8:G32)</f>
        <v>906888</v>
      </c>
      <c r="I33" s="28">
        <f>SUM(I8:I32)</f>
        <v>4530874.998000001</v>
      </c>
      <c r="J33" s="28">
        <f>SUM(J8:J32)</f>
        <v>1132081.0959744009</v>
      </c>
      <c r="K33" s="28">
        <f>SUM(K8:K32)</f>
        <v>5662956.0939743975</v>
      </c>
      <c r="L33" s="28">
        <f>SUM(L8:L32)</f>
        <v>416054.6496288002</v>
      </c>
      <c r="M33" s="28">
        <f>SUM(M8:M32)</f>
        <v>616503.5506656002</v>
      </c>
      <c r="O33" s="28">
        <f>SUM(O8:O32)</f>
        <v>2134125.002</v>
      </c>
      <c r="P33" s="28">
        <f>SUM(P8:P32)</f>
        <v>533230.9040256001</v>
      </c>
      <c r="Q33" s="28">
        <f>SUM(Q8:Q32)</f>
        <v>2667355.906025599</v>
      </c>
      <c r="R33" s="28">
        <f>SUM(R8:R32)</f>
        <v>195969.3503711999</v>
      </c>
      <c r="S33" s="28">
        <f>SUM(S8:S32)</f>
        <v>290384.4493344</v>
      </c>
      <c r="U33" s="28">
        <f>SUM(U8:U32)</f>
        <v>19227.858500000002</v>
      </c>
      <c r="V33" s="28">
        <f>SUM(V8:V32)</f>
        <v>4804.258588800003</v>
      </c>
      <c r="W33" s="28">
        <f>SUM(W8:W32)</f>
        <v>24032.11708880001</v>
      </c>
      <c r="X33" s="28">
        <f>SUM(X8:X32)</f>
        <v>1765.6280375999997</v>
      </c>
      <c r="Y33" s="28">
        <f>SUM(Y8:Y32)</f>
        <v>2616.2811912</v>
      </c>
      <c r="AA33" s="28">
        <f>SUM(AA8:AA32)</f>
        <v>80987.0815</v>
      </c>
      <c r="AB33" s="28">
        <f>SUM(AB8:AB32)</f>
        <v>20235.372643199993</v>
      </c>
      <c r="AC33" s="28">
        <f>SUM(AC8:AC32)</f>
        <v>101222.45414320004</v>
      </c>
      <c r="AD33" s="28">
        <f>SUM(AD8:AD32)</f>
        <v>7436.764826400004</v>
      </c>
      <c r="AE33" s="28">
        <f>SUM(AE8:AE32)</f>
        <v>11019.686776799994</v>
      </c>
      <c r="AG33" s="28">
        <f>SUM(AG8:AG32)</f>
        <v>34500.039500000006</v>
      </c>
      <c r="AH33" s="28">
        <f>SUM(AH8:AH32)</f>
        <v>8620.154505600001</v>
      </c>
      <c r="AI33" s="28">
        <f>SUM(AI8:AI32)</f>
        <v>43120.19400560001</v>
      </c>
      <c r="AJ33" s="28">
        <f>SUM(AJ8:AJ32)</f>
        <v>3168.0198311999998</v>
      </c>
      <c r="AK33" s="28">
        <f>SUM(AK8:AK32)</f>
        <v>4694.3243544</v>
      </c>
      <c r="AM33" s="28">
        <f>SUM(AM8:AM32)</f>
        <v>11057.235</v>
      </c>
      <c r="AN33" s="28">
        <f>SUM(AN8:AN32)</f>
        <v>2762.7526079999993</v>
      </c>
      <c r="AO33" s="28">
        <f>SUM(AO8:AO32)</f>
        <v>13819.987608000007</v>
      </c>
      <c r="AP33" s="28">
        <f>SUM(AP8:AP32)</f>
        <v>1015.3478159999997</v>
      </c>
      <c r="AQ33" s="28">
        <f>SUM(AQ8:AQ32)</f>
        <v>1504.5271919999998</v>
      </c>
      <c r="AR33" s="14"/>
      <c r="AS33" s="28">
        <f>SUM(AS8:AS32)</f>
        <v>3411.8135</v>
      </c>
      <c r="AT33" s="28">
        <f>SUM(AT8:AT32)</f>
        <v>852.4732127999993</v>
      </c>
      <c r="AU33" s="28">
        <f>SUM(AU8:AU32)</f>
        <v>4264.286712799998</v>
      </c>
      <c r="AV33" s="28">
        <f>SUM(AV8:AV32)</f>
        <v>313.2950855999999</v>
      </c>
      <c r="AW33" s="28">
        <f>SUM(AW8:AW32)</f>
        <v>464.2359672000002</v>
      </c>
      <c r="AX33" s="14"/>
      <c r="AY33" s="28">
        <f>SUM(AY8:AY32)</f>
        <v>72963.088</v>
      </c>
      <c r="AZ33" s="28">
        <f>SUM(AZ8:AZ32)</f>
        <v>18230.503526399993</v>
      </c>
      <c r="BA33" s="28">
        <f>SUM(BA8:BA32)</f>
        <v>91193.59152639996</v>
      </c>
      <c r="BB33" s="28">
        <f>SUM(BB8:BB32)</f>
        <v>6699.9491328</v>
      </c>
      <c r="BC33" s="28">
        <f>SUM(BC8:BC32)</f>
        <v>9927.884313600003</v>
      </c>
      <c r="BD33" s="14"/>
      <c r="BE33" s="28">
        <f>SUM(BE8:BE32)</f>
        <v>1273.6814999999997</v>
      </c>
      <c r="BF33" s="28">
        <f>SUM(BF8:BF32)</f>
        <v>318.2411231999999</v>
      </c>
      <c r="BG33" s="28">
        <f>SUM(BG8:BG32)</f>
        <v>1591.9226232000003</v>
      </c>
      <c r="BH33" s="28">
        <f>SUM(BH8:BH32)</f>
        <v>116.95778640000002</v>
      </c>
      <c r="BI33" s="28">
        <f>SUM(BI8:BI32)</f>
        <v>173.3062968000001</v>
      </c>
      <c r="BJ33" s="14"/>
      <c r="BK33" s="28">
        <f>SUM(BK8:BK32)</f>
        <v>283023.893</v>
      </c>
      <c r="BL33" s="28">
        <f>SUM(BL8:BL32)</f>
        <v>70716.14183039998</v>
      </c>
      <c r="BM33" s="28">
        <f>SUM(BM8:BM32)</f>
        <v>353740.03483040014</v>
      </c>
      <c r="BN33" s="28">
        <f>SUM(BN8:BN32)</f>
        <v>25989.109540800007</v>
      </c>
      <c r="BO33" s="28">
        <f>SUM(BO8:BO32)</f>
        <v>38510.273409599984</v>
      </c>
      <c r="BP33" s="14"/>
      <c r="BQ33" s="28">
        <f>SUM(BQ8:BQ32)</f>
        <v>10058.818</v>
      </c>
      <c r="BR33" s="28">
        <f>SUM(BR8:BR32)</f>
        <v>2513.2888703999984</v>
      </c>
      <c r="BS33" s="28">
        <f>SUM(BS8:BS32)</f>
        <v>12572.106870400006</v>
      </c>
      <c r="BT33" s="28">
        <f>SUM(BT8:BT32)</f>
        <v>923.6666207999998</v>
      </c>
      <c r="BU33" s="28">
        <f>SUM(BU8:BU32)</f>
        <v>1368.6753695999998</v>
      </c>
      <c r="BV33" s="14"/>
      <c r="BW33" s="28">
        <f>SUM(BW8:BW32)</f>
        <v>300501.5225</v>
      </c>
      <c r="BX33" s="28">
        <f>SUM(BX8:BX32)</f>
        <v>75083.08948799998</v>
      </c>
      <c r="BY33" s="28">
        <f>SUM(BY8:BY32)</f>
        <v>375584.611988</v>
      </c>
      <c r="BZ33" s="28">
        <f>SUM(BZ8:BZ32)</f>
        <v>27594.020075999993</v>
      </c>
      <c r="CA33" s="28">
        <f>SUM(CA8:CA32)</f>
        <v>40888.40581199999</v>
      </c>
      <c r="CB33" s="14"/>
      <c r="CC33" s="28">
        <f>SUM(CC8:CC32)</f>
        <v>89810.20850000001</v>
      </c>
      <c r="CD33" s="28">
        <f>SUM(CD8:CD32)</f>
        <v>22439.912668799992</v>
      </c>
      <c r="CE33" s="28">
        <f>SUM(CE8:CE32)</f>
        <v>112250.12116880005</v>
      </c>
      <c r="CF33" s="28">
        <f>SUM(CF8:CF32)</f>
        <v>8246.9621976</v>
      </c>
      <c r="CG33" s="28">
        <f>SUM(CG8:CG32)</f>
        <v>12220.225111199994</v>
      </c>
      <c r="CH33" s="14"/>
      <c r="CI33" s="28">
        <f>SUM(CI8:CI32)</f>
        <v>7963.342</v>
      </c>
      <c r="CJ33" s="28">
        <f>SUM(CJ8:CJ32)</f>
        <v>1989.7147776000008</v>
      </c>
      <c r="CK33" s="28">
        <f>SUM(CK8:CK32)</f>
        <v>9953.056777599995</v>
      </c>
      <c r="CL33" s="28">
        <f>SUM(CL8:CL32)</f>
        <v>731.2462752</v>
      </c>
      <c r="CM33" s="28">
        <f>SUM(CM8:CM32)</f>
        <v>1083.5497824000006</v>
      </c>
      <c r="CN33" s="14"/>
      <c r="CO33" s="28">
        <f>SUM(CO8:CO32)</f>
        <v>2464.717</v>
      </c>
      <c r="CP33" s="28">
        <f>SUM(CP8:CP32)</f>
        <v>615.8323775999997</v>
      </c>
      <c r="CQ33" s="28">
        <f>SUM(CQ8:CQ32)</f>
        <v>3080.549377600001</v>
      </c>
      <c r="CR33" s="28">
        <f>SUM(CR8:CR32)</f>
        <v>226.32647519999992</v>
      </c>
      <c r="CS33" s="28">
        <f>SUM(CS8:CS32)</f>
        <v>335.3671823999999</v>
      </c>
      <c r="CT33" s="14"/>
      <c r="CU33" s="28">
        <f>SUM(CU8:CU32)</f>
        <v>8952.428</v>
      </c>
      <c r="CV33" s="28">
        <f>SUM(CV8:CV32)</f>
        <v>2236.8470784000006</v>
      </c>
      <c r="CW33" s="28">
        <f>SUM(CW8:CW32)</f>
        <v>11189.275078399996</v>
      </c>
      <c r="CX33" s="28">
        <f>SUM(CX8:CX32)</f>
        <v>822.0706368</v>
      </c>
      <c r="CY33" s="28">
        <f>SUM(CY8:CY32)</f>
        <v>1218.1319615999998</v>
      </c>
      <c r="CZ33" s="14"/>
      <c r="DA33" s="28">
        <f>SUM(DA8:DA32)</f>
        <v>17363.657999999996</v>
      </c>
      <c r="DB33" s="28">
        <f>SUM(DB8:DB32)</f>
        <v>4338.470822399999</v>
      </c>
      <c r="DC33" s="28">
        <f>SUM(DC8:DC32)</f>
        <v>21702.12882240001</v>
      </c>
      <c r="DD33" s="28">
        <f>SUM(DD8:DD32)</f>
        <v>1594.4449247999996</v>
      </c>
      <c r="DE33" s="28">
        <f>SUM(DE8:DE32)</f>
        <v>2362.624617599999</v>
      </c>
      <c r="DF33" s="14"/>
      <c r="DG33" s="28">
        <f>SUM(DG8:DG32)</f>
        <v>1190565.6175000002</v>
      </c>
      <c r="DH33" s="28">
        <f>SUM(DH8:DH32)</f>
        <v>297473.8499039999</v>
      </c>
      <c r="DI33" s="28">
        <f>SUM(DI8:DI32)</f>
        <v>1488039.467404001</v>
      </c>
      <c r="DJ33" s="28">
        <f>SUM(DJ8:DJ32)</f>
        <v>109325.54110799999</v>
      </c>
      <c r="DK33" s="28">
        <f>SUM(DK8:DK32)</f>
        <v>161996.94999599995</v>
      </c>
      <c r="DL33" s="14"/>
      <c r="DM33" s="28">
        <f>SUM(DM8:DM32)</f>
        <v>0</v>
      </c>
      <c r="DN33" s="28">
        <f>SUM(DN8:DN32)</f>
        <v>0</v>
      </c>
      <c r="DO33" s="28">
        <f>SUM(DO8:DO32)</f>
        <v>0</v>
      </c>
      <c r="DP33" s="21"/>
    </row>
    <row r="34" spans="33:43" ht="12.75" thickTop="1">
      <c r="AG34" s="14"/>
      <c r="AH34" s="14"/>
      <c r="AI34" s="14"/>
      <c r="AJ34" s="14"/>
      <c r="AK34" s="14"/>
      <c r="AM34" s="3"/>
      <c r="AN34" s="3"/>
      <c r="AO34" s="3"/>
      <c r="AP34" s="3"/>
      <c r="AQ34" s="3"/>
    </row>
    <row r="35" spans="16:43" ht="12">
      <c r="P35" s="14"/>
      <c r="AG35" s="14"/>
      <c r="AH35" s="14"/>
      <c r="AI35" s="14"/>
      <c r="AJ35" s="14"/>
      <c r="AK35" s="14"/>
      <c r="AM35" s="3"/>
      <c r="AN35" s="3"/>
      <c r="AO35" s="3"/>
      <c r="AP35" s="3"/>
      <c r="AQ35" s="3"/>
    </row>
    <row r="36" spans="33:43" ht="12">
      <c r="AG36" s="14"/>
      <c r="AH36" s="14"/>
      <c r="AI36" s="14"/>
      <c r="AJ36" s="14"/>
      <c r="AK36" s="14"/>
      <c r="AM36" s="3"/>
      <c r="AN36" s="3"/>
      <c r="AO36" s="3"/>
      <c r="AP36" s="3"/>
      <c r="AQ36" s="3"/>
    </row>
    <row r="37" spans="33:43" ht="12">
      <c r="AG37" s="14"/>
      <c r="AH37" s="14"/>
      <c r="AI37" s="14"/>
      <c r="AJ37" s="14"/>
      <c r="AK37" s="14"/>
      <c r="AM37" s="3"/>
      <c r="AN37" s="3"/>
      <c r="AO37" s="3"/>
      <c r="AP37" s="3"/>
      <c r="AQ37" s="3"/>
    </row>
    <row r="38" spans="33:43" ht="12">
      <c r="AG38" s="14"/>
      <c r="AH38" s="14"/>
      <c r="AI38" s="14"/>
      <c r="AJ38" s="14"/>
      <c r="AK38" s="14"/>
      <c r="AM38" s="3"/>
      <c r="AN38" s="3"/>
      <c r="AO38" s="3"/>
      <c r="AP38" s="3"/>
      <c r="AQ38" s="3"/>
    </row>
    <row r="39" spans="33:43" ht="12">
      <c r="AG39" s="14"/>
      <c r="AH39" s="14"/>
      <c r="AI39" s="14"/>
      <c r="AJ39" s="14"/>
      <c r="AK39" s="14"/>
      <c r="AM39" s="3"/>
      <c r="AN39" s="3"/>
      <c r="AO39" s="3"/>
      <c r="AP39" s="3"/>
      <c r="AQ39" s="3"/>
    </row>
    <row r="40" spans="33:43" ht="12">
      <c r="AG40" s="14"/>
      <c r="AH40" s="14"/>
      <c r="AI40" s="14"/>
      <c r="AJ40" s="14"/>
      <c r="AK40" s="14"/>
      <c r="AM40" s="3"/>
      <c r="AN40" s="3"/>
      <c r="AO40" s="3"/>
      <c r="AP40" s="3"/>
      <c r="AQ40" s="3"/>
    </row>
    <row r="41" spans="33:43" ht="12">
      <c r="AG41" s="14"/>
      <c r="AH41" s="14"/>
      <c r="AI41" s="14"/>
      <c r="AJ41" s="14"/>
      <c r="AK41" s="14"/>
      <c r="AM41" s="3"/>
      <c r="AN41" s="3"/>
      <c r="AO41" s="3"/>
      <c r="AP41" s="3"/>
      <c r="AQ41" s="3"/>
    </row>
    <row r="42" spans="33:43" ht="12">
      <c r="AG42" s="14"/>
      <c r="AH42" s="14"/>
      <c r="AI42" s="14"/>
      <c r="AJ42" s="14"/>
      <c r="AK42" s="14"/>
      <c r="AM42" s="3"/>
      <c r="AN42" s="3"/>
      <c r="AO42" s="3"/>
      <c r="AP42" s="3"/>
      <c r="AQ42" s="3"/>
    </row>
    <row r="43" spans="33:43" ht="12">
      <c r="AG43" s="14"/>
      <c r="AH43" s="14"/>
      <c r="AI43" s="14"/>
      <c r="AJ43" s="14"/>
      <c r="AK43" s="14"/>
      <c r="AM43" s="3"/>
      <c r="AN43" s="3"/>
      <c r="AO43" s="3"/>
      <c r="AP43" s="3"/>
      <c r="AQ43" s="3"/>
    </row>
    <row r="44" spans="33:43" ht="12">
      <c r="AG44" s="14"/>
      <c r="AH44" s="14"/>
      <c r="AI44" s="14"/>
      <c r="AJ44" s="14"/>
      <c r="AK44" s="14"/>
      <c r="AM44" s="3"/>
      <c r="AN44" s="3"/>
      <c r="AO44" s="3"/>
      <c r="AP44" s="3"/>
      <c r="AQ44" s="3"/>
    </row>
    <row r="45" spans="33:43" ht="12">
      <c r="AG45" s="14"/>
      <c r="AH45" s="14"/>
      <c r="AI45" s="14"/>
      <c r="AJ45" s="14"/>
      <c r="AK45" s="14"/>
      <c r="AM45" s="3"/>
      <c r="AN45" s="3"/>
      <c r="AO45" s="3"/>
      <c r="AP45" s="3"/>
      <c r="AQ45" s="3"/>
    </row>
    <row r="46" spans="33:43" ht="12">
      <c r="AG46" s="14"/>
      <c r="AH46" s="14"/>
      <c r="AI46" s="14"/>
      <c r="AJ46" s="14"/>
      <c r="AK46" s="14"/>
      <c r="AM46" s="3"/>
      <c r="AN46" s="3"/>
      <c r="AO46" s="3"/>
      <c r="AP46" s="3"/>
      <c r="AQ46" s="3"/>
    </row>
    <row r="47" spans="1:120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M47" s="3"/>
      <c r="AN47" s="3"/>
      <c r="AO47" s="3"/>
      <c r="AP47" s="3"/>
      <c r="AQ47" s="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</row>
    <row r="48" spans="1:120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M48" s="3"/>
      <c r="AN48" s="3"/>
      <c r="AO48" s="3"/>
      <c r="AP48" s="3"/>
      <c r="AQ48" s="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</row>
    <row r="49" spans="1:120" ht="1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M49" s="3"/>
      <c r="AN49" s="3"/>
      <c r="AO49" s="3"/>
      <c r="AP49" s="3"/>
      <c r="AQ49" s="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</row>
    <row r="50" spans="1:120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M50" s="3"/>
      <c r="AN50" s="3"/>
      <c r="AO50" s="3"/>
      <c r="AP50" s="3"/>
      <c r="AQ50" s="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</row>
    <row r="51" spans="1:120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M51" s="3"/>
      <c r="AN51" s="3"/>
      <c r="AO51" s="3"/>
      <c r="AP51" s="3"/>
      <c r="AQ51" s="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M52" s="3"/>
      <c r="AN52" s="3"/>
      <c r="AO52" s="3"/>
      <c r="AP52" s="3"/>
      <c r="AQ52" s="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3" spans="1:120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M53" s="3"/>
      <c r="AN53" s="3"/>
      <c r="AO53" s="3"/>
      <c r="AP53" s="3"/>
      <c r="AQ53" s="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</row>
    <row r="54" spans="1:120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M54" s="3"/>
      <c r="AN54" s="3"/>
      <c r="AO54" s="3"/>
      <c r="AP54" s="3"/>
      <c r="AQ54" s="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M55" s="3"/>
      <c r="AN55" s="3"/>
      <c r="AO55" s="3"/>
      <c r="AP55" s="3"/>
      <c r="AQ55" s="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  <row r="56" spans="1:120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T56"/>
      <c r="AG56" s="14"/>
      <c r="AH56" s="14"/>
      <c r="AI56" s="14"/>
      <c r="AJ56" s="14"/>
      <c r="AK56" s="14"/>
      <c r="AM56" s="3"/>
      <c r="AN56" s="3"/>
      <c r="AO56" s="3"/>
      <c r="AP56" s="3"/>
      <c r="AQ56" s="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</row>
    <row r="57" spans="1:120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T57"/>
      <c r="AG57" s="14"/>
      <c r="AH57" s="14"/>
      <c r="AI57" s="14"/>
      <c r="AJ57" s="14"/>
      <c r="AK57" s="14"/>
      <c r="AM57" s="3"/>
      <c r="AN57" s="3"/>
      <c r="AO57" s="3"/>
      <c r="AP57" s="3"/>
      <c r="AQ57" s="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</row>
    <row r="58" spans="1:120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T58"/>
      <c r="AG58" s="14"/>
      <c r="AH58" s="14"/>
      <c r="AI58" s="14"/>
      <c r="AJ58" s="14"/>
      <c r="AK58" s="14"/>
      <c r="AM58" s="3"/>
      <c r="AN58" s="3"/>
      <c r="AO58" s="3"/>
      <c r="AP58" s="3"/>
      <c r="AQ58" s="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</row>
    <row r="59" spans="1:120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T59"/>
      <c r="AG59" s="14"/>
      <c r="AH59" s="14"/>
      <c r="AI59" s="14"/>
      <c r="AJ59" s="14"/>
      <c r="AK59" s="14"/>
      <c r="AM59" s="3"/>
      <c r="AN59" s="3"/>
      <c r="AO59" s="3"/>
      <c r="AP59" s="3"/>
      <c r="AQ59" s="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</row>
    <row r="60" spans="1:120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T60"/>
      <c r="AG60" s="14"/>
      <c r="AH60" s="14"/>
      <c r="AI60" s="14"/>
      <c r="AJ60" s="14"/>
      <c r="AK60" s="14"/>
      <c r="AM60" s="3"/>
      <c r="AN60" s="3"/>
      <c r="AO60" s="3"/>
      <c r="AP60" s="3"/>
      <c r="AQ60" s="3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</row>
    <row r="61" spans="1:120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T61"/>
      <c r="AG61" s="14"/>
      <c r="AH61" s="14"/>
      <c r="AI61" s="14"/>
      <c r="AJ61" s="14"/>
      <c r="AK61" s="1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</row>
    <row r="62" spans="1:120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T62"/>
      <c r="AG62" s="14"/>
      <c r="AH62" s="14"/>
      <c r="AI62" s="14"/>
      <c r="AJ62" s="14"/>
      <c r="AK62" s="1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</row>
    <row r="63" spans="1:120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T63"/>
      <c r="AG63" s="14"/>
      <c r="AH63" s="14"/>
      <c r="AI63" s="14"/>
      <c r="AJ63" s="14"/>
      <c r="AK63" s="1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</row>
    <row r="64" spans="1:120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T64"/>
      <c r="AG64" s="14"/>
      <c r="AH64" s="14"/>
      <c r="AI64" s="14"/>
      <c r="AJ64" s="14"/>
      <c r="AK64" s="1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</row>
    <row r="65" spans="1:120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T65"/>
      <c r="AG65" s="14"/>
      <c r="AH65" s="14"/>
      <c r="AI65" s="14"/>
      <c r="AJ65" s="14"/>
      <c r="AK65" s="14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</row>
    <row r="66" spans="1:120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T66"/>
      <c r="AG66" s="14"/>
      <c r="AH66" s="14"/>
      <c r="AI66" s="14"/>
      <c r="AJ66" s="14"/>
      <c r="AK66" s="14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</row>
    <row r="67" spans="1:120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T67"/>
      <c r="AG67" s="14"/>
      <c r="AH67" s="14"/>
      <c r="AI67" s="14"/>
      <c r="AJ67" s="14"/>
      <c r="AK67" s="14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</row>
    <row r="68" spans="1:120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T68"/>
      <c r="AG68" s="14"/>
      <c r="AH68" s="14"/>
      <c r="AI68" s="14"/>
      <c r="AJ68" s="14"/>
      <c r="AK68" s="14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</row>
    <row r="69" spans="1:120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T69"/>
      <c r="AG69" s="14"/>
      <c r="AH69" s="14"/>
      <c r="AI69" s="14"/>
      <c r="AJ69" s="14"/>
      <c r="AK69" s="14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</row>
    <row r="70" spans="1:120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T70"/>
      <c r="AG70" s="14"/>
      <c r="AH70" s="14"/>
      <c r="AI70" s="14"/>
      <c r="AJ70" s="14"/>
      <c r="AK70" s="14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</row>
    <row r="71" spans="1:120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T71"/>
      <c r="AG71" s="14"/>
      <c r="AH71" s="14"/>
      <c r="AI71" s="14"/>
      <c r="AJ71" s="14"/>
      <c r="AK71" s="14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</row>
    <row r="72" spans="1:120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T72"/>
      <c r="AG72" s="14"/>
      <c r="AH72" s="14"/>
      <c r="AI72" s="14"/>
      <c r="AJ72" s="14"/>
      <c r="AK72" s="14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</row>
    <row r="73" spans="1:120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T73"/>
      <c r="AG73" s="14"/>
      <c r="AH73" s="14"/>
      <c r="AI73" s="14"/>
      <c r="AJ73" s="14"/>
      <c r="AK73" s="14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Z73"/>
  <sheetViews>
    <sheetView zoomScale="150" zoomScaleNormal="150" workbookViewId="0" topLeftCell="A1">
      <selection activeCell="D11" sqref="D11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8515625" style="14" customWidth="1"/>
    <col min="8" max="8" width="3.7109375" style="14" customWidth="1"/>
    <col min="9" max="9" width="15.140625" style="14" customWidth="1"/>
    <col min="10" max="10" width="16.140625" style="14" customWidth="1"/>
    <col min="11" max="12" width="15.140625" style="14" customWidth="1"/>
    <col min="13" max="13" width="16.140625" style="14" customWidth="1"/>
    <col min="14" max="14" width="3.7109375" style="14" customWidth="1"/>
    <col min="15" max="18" width="13.7109375" style="14" customWidth="1"/>
    <col min="19" max="19" width="17.0039062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851562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  <col min="135" max="139" width="13.7109375" style="14" customWidth="1"/>
    <col min="140" max="140" width="3.7109375" style="14" customWidth="1"/>
    <col min="141" max="145" width="13.7109375" style="14" customWidth="1"/>
    <col min="146" max="146" width="3.7109375" style="14" customWidth="1"/>
    <col min="147" max="151" width="13.7109375" style="14" customWidth="1"/>
    <col min="152" max="152" width="3.7109375" style="14" customWidth="1"/>
    <col min="153" max="157" width="13.7109375" style="14" customWidth="1"/>
    <col min="158" max="158" width="3.7109375" style="14" customWidth="1"/>
    <col min="159" max="163" width="13.7109375" style="14" customWidth="1"/>
    <col min="164" max="164" width="3.7109375" style="14" customWidth="1"/>
    <col min="165" max="169" width="13.7109375" style="14" customWidth="1"/>
    <col min="170" max="170" width="3.7109375" style="14" customWidth="1"/>
    <col min="171" max="175" width="13.7109375" style="14" customWidth="1"/>
    <col min="176" max="176" width="3.7109375" style="14" customWidth="1"/>
    <col min="177" max="181" width="13.7109375" style="14" customWidth="1"/>
    <col min="182" max="182" width="3.7109375" style="14" customWidth="1"/>
  </cols>
  <sheetData>
    <row r="1" spans="1:182" ht="12">
      <c r="A1" s="23"/>
      <c r="B1" s="11"/>
      <c r="H1" s="24"/>
      <c r="I1" s="24"/>
      <c r="J1" s="24"/>
      <c r="K1" s="24"/>
      <c r="L1" s="24"/>
      <c r="M1" s="24"/>
      <c r="N1" s="24"/>
      <c r="Z1" s="24" t="s">
        <v>6</v>
      </c>
      <c r="AA1"/>
      <c r="AB1"/>
      <c r="AC1"/>
      <c r="AF1" s="24"/>
      <c r="AG1"/>
      <c r="AH1"/>
      <c r="AI1"/>
      <c r="AJ1"/>
      <c r="AK1"/>
      <c r="AL1"/>
      <c r="AM1"/>
      <c r="AN1"/>
      <c r="AO1"/>
      <c r="AP1"/>
      <c r="AQ1"/>
      <c r="AR1" s="24" t="s">
        <v>6</v>
      </c>
      <c r="AS1"/>
      <c r="AT1"/>
      <c r="AU1"/>
      <c r="AV1"/>
      <c r="AW1"/>
      <c r="AX1" s="24"/>
      <c r="AY1"/>
      <c r="AZ1"/>
      <c r="BA1"/>
      <c r="BB1" s="3"/>
      <c r="BC1" s="3"/>
      <c r="BD1" s="3"/>
      <c r="BE1" s="3"/>
      <c r="BF1" s="3"/>
      <c r="BG1" s="3"/>
      <c r="BH1" s="3"/>
      <c r="BI1" s="3"/>
      <c r="BJ1" s="24" t="s">
        <v>6</v>
      </c>
      <c r="BK1" s="3"/>
      <c r="BL1" s="3"/>
      <c r="BM1" s="3"/>
      <c r="BN1" s="3"/>
      <c r="BO1" s="3"/>
      <c r="BP1" s="24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24" t="s">
        <v>6</v>
      </c>
      <c r="CC1" s="3"/>
      <c r="CD1" s="3"/>
      <c r="CE1" s="3"/>
      <c r="CF1" s="3"/>
      <c r="CG1" s="3"/>
      <c r="CH1" s="24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24" t="s">
        <v>6</v>
      </c>
      <c r="CU1" s="3"/>
      <c r="CV1" s="3"/>
      <c r="CW1" s="3"/>
      <c r="CX1" s="3"/>
      <c r="CY1" s="3"/>
      <c r="CZ1" s="24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24" t="s">
        <v>6</v>
      </c>
      <c r="DM1" s="3"/>
      <c r="DN1" s="3"/>
      <c r="DO1" s="3"/>
      <c r="DP1" s="3"/>
      <c r="DQ1" s="3"/>
      <c r="DR1" s="24"/>
      <c r="DS1" s="3"/>
      <c r="DT1" s="3"/>
      <c r="DU1" s="3"/>
      <c r="DV1" s="3"/>
      <c r="DW1" s="3"/>
      <c r="DX1" s="3"/>
      <c r="DY1" s="3"/>
      <c r="DZ1" s="3"/>
      <c r="EA1" s="3"/>
      <c r="EB1"/>
      <c r="EC1"/>
      <c r="ED1" s="24" t="s">
        <v>6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82" ht="12">
      <c r="A2" s="23"/>
      <c r="B2" s="11"/>
      <c r="H2" s="24"/>
      <c r="I2" s="24"/>
      <c r="J2" s="24"/>
      <c r="K2" s="24"/>
      <c r="L2" s="24"/>
      <c r="M2" s="24"/>
      <c r="N2" s="24"/>
      <c r="Z2" s="24" t="s">
        <v>5</v>
      </c>
      <c r="AA2"/>
      <c r="AB2"/>
      <c r="AC2"/>
      <c r="AF2" s="24"/>
      <c r="AG2"/>
      <c r="AH2"/>
      <c r="AI2"/>
      <c r="AJ2"/>
      <c r="AK2"/>
      <c r="AL2"/>
      <c r="AM2"/>
      <c r="AN2"/>
      <c r="AO2"/>
      <c r="AP2"/>
      <c r="AQ2"/>
      <c r="AR2" s="24" t="s">
        <v>5</v>
      </c>
      <c r="AS2"/>
      <c r="AT2"/>
      <c r="AU2"/>
      <c r="AV2"/>
      <c r="AW2"/>
      <c r="AX2" s="24"/>
      <c r="AY2"/>
      <c r="AZ2"/>
      <c r="BA2"/>
      <c r="BB2" s="3"/>
      <c r="BC2" s="3"/>
      <c r="BD2" s="3"/>
      <c r="BE2" s="3"/>
      <c r="BF2" s="3"/>
      <c r="BG2" s="3"/>
      <c r="BH2" s="3"/>
      <c r="BI2" s="3"/>
      <c r="BJ2" s="24" t="s">
        <v>5</v>
      </c>
      <c r="BK2" s="3"/>
      <c r="BL2" s="3"/>
      <c r="BM2" s="3"/>
      <c r="BN2" s="3"/>
      <c r="BO2" s="3"/>
      <c r="BP2" s="24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24" t="s">
        <v>5</v>
      </c>
      <c r="CC2" s="3"/>
      <c r="CD2" s="3"/>
      <c r="CE2" s="3"/>
      <c r="CF2" s="3"/>
      <c r="CG2" s="3"/>
      <c r="CH2" s="24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24" t="s">
        <v>5</v>
      </c>
      <c r="CU2" s="3"/>
      <c r="CV2" s="3"/>
      <c r="CW2" s="3"/>
      <c r="CX2" s="3"/>
      <c r="CY2" s="3"/>
      <c r="CZ2" s="24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24" t="s">
        <v>5</v>
      </c>
      <c r="DM2" s="3"/>
      <c r="DN2" s="3"/>
      <c r="DO2" s="3"/>
      <c r="DP2" s="3"/>
      <c r="DQ2" s="3"/>
      <c r="DR2" s="24"/>
      <c r="DS2" s="3"/>
      <c r="DT2" s="3"/>
      <c r="DU2" s="3"/>
      <c r="DV2" s="3"/>
      <c r="DW2" s="3"/>
      <c r="DX2" s="3"/>
      <c r="DY2" s="3"/>
      <c r="DZ2" s="3"/>
      <c r="EA2" s="3"/>
      <c r="EB2"/>
      <c r="EC2"/>
      <c r="ED2" s="24" t="s">
        <v>5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</row>
    <row r="3" spans="1:182" ht="12">
      <c r="A3" s="23"/>
      <c r="B3" s="11"/>
      <c r="H3" s="24"/>
      <c r="I3" s="24"/>
      <c r="J3" s="24"/>
      <c r="K3" s="24"/>
      <c r="L3" s="24"/>
      <c r="M3" s="24"/>
      <c r="N3" s="24"/>
      <c r="Z3" s="24"/>
      <c r="AA3" s="1"/>
      <c r="AB3"/>
      <c r="AC3"/>
      <c r="AF3" s="24"/>
      <c r="AG3"/>
      <c r="AH3"/>
      <c r="AI3"/>
      <c r="AJ3"/>
      <c r="AK3"/>
      <c r="AL3"/>
      <c r="AM3"/>
      <c r="AN3"/>
      <c r="AO3"/>
      <c r="AP3"/>
      <c r="AQ3"/>
      <c r="AR3" s="24"/>
      <c r="AS3"/>
      <c r="AT3"/>
      <c r="AU3"/>
      <c r="AV3"/>
      <c r="AW3"/>
      <c r="AX3" s="24"/>
      <c r="AY3"/>
      <c r="AZ3"/>
      <c r="BA3"/>
      <c r="BB3" s="3"/>
      <c r="BC3" s="3"/>
      <c r="BD3" s="3"/>
      <c r="BE3" s="3"/>
      <c r="BF3" s="3"/>
      <c r="BG3" s="3"/>
      <c r="BH3" s="3"/>
      <c r="BI3" s="3"/>
      <c r="BJ3" s="24"/>
      <c r="BK3" s="3"/>
      <c r="BL3" s="3"/>
      <c r="BM3" s="3"/>
      <c r="BN3" s="3"/>
      <c r="BO3" s="3"/>
      <c r="BP3" s="24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24"/>
      <c r="CC3" s="3"/>
      <c r="CD3" s="3"/>
      <c r="CE3" s="3"/>
      <c r="CF3" s="3"/>
      <c r="CG3" s="3"/>
      <c r="CH3" s="24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4"/>
      <c r="CU3" s="3"/>
      <c r="CV3" s="3"/>
      <c r="CW3" s="3"/>
      <c r="CX3" s="3"/>
      <c r="CY3" s="3"/>
      <c r="CZ3" s="24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24"/>
      <c r="DM3" s="3"/>
      <c r="DN3" s="3"/>
      <c r="DO3" s="3"/>
      <c r="DP3" s="3"/>
      <c r="DQ3" s="3"/>
      <c r="DR3" s="24"/>
      <c r="DS3" s="3"/>
      <c r="DT3" s="3"/>
      <c r="DU3" s="3"/>
      <c r="DV3" s="3"/>
      <c r="DW3" s="3"/>
      <c r="DX3" s="3"/>
      <c r="DY3" s="3"/>
      <c r="DZ3" s="3"/>
      <c r="EA3" s="3"/>
      <c r="EB3"/>
      <c r="EC3"/>
      <c r="ED3" s="24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</row>
    <row r="4" spans="1:2" ht="12">
      <c r="A4" s="23"/>
      <c r="B4" s="11"/>
    </row>
    <row r="5" spans="1:181" ht="12">
      <c r="A5" s="4" t="s">
        <v>1</v>
      </c>
      <c r="C5" s="43" t="s">
        <v>68</v>
      </c>
      <c r="D5" s="44"/>
      <c r="E5" s="45"/>
      <c r="F5" s="20"/>
      <c r="G5" s="20"/>
      <c r="I5" s="35" t="s">
        <v>32</v>
      </c>
      <c r="J5" s="52"/>
      <c r="K5" s="53"/>
      <c r="L5" s="54"/>
      <c r="M5" s="54"/>
      <c r="O5" s="16" t="s">
        <v>8</v>
      </c>
      <c r="P5" s="17"/>
      <c r="Q5" s="18"/>
      <c r="R5" s="20"/>
      <c r="S5" s="20"/>
      <c r="U5" s="16" t="s">
        <v>28</v>
      </c>
      <c r="V5" s="17"/>
      <c r="W5" s="18"/>
      <c r="X5" s="20"/>
      <c r="Y5" s="20"/>
      <c r="AA5" s="35" t="s">
        <v>9</v>
      </c>
      <c r="AB5" s="17"/>
      <c r="AC5" s="18"/>
      <c r="AD5" s="20"/>
      <c r="AE5" s="20"/>
      <c r="AG5" s="35" t="s">
        <v>26</v>
      </c>
      <c r="AH5" s="17"/>
      <c r="AI5" s="18"/>
      <c r="AJ5" s="20"/>
      <c r="AK5" s="20"/>
      <c r="AL5" s="40"/>
      <c r="AM5" s="41" t="s">
        <v>59</v>
      </c>
      <c r="AN5" s="17"/>
      <c r="AO5" s="18"/>
      <c r="AP5" s="20"/>
      <c r="AQ5" s="20"/>
      <c r="AS5" s="16" t="s">
        <v>10</v>
      </c>
      <c r="AT5" s="17"/>
      <c r="AU5" s="18"/>
      <c r="AV5" s="20"/>
      <c r="AW5" s="20"/>
      <c r="AX5" s="36"/>
      <c r="AY5" s="16" t="s">
        <v>11</v>
      </c>
      <c r="AZ5" s="17"/>
      <c r="BA5" s="18"/>
      <c r="BB5" s="20"/>
      <c r="BC5" s="20"/>
      <c r="BE5" s="16" t="s">
        <v>33</v>
      </c>
      <c r="BF5" s="17"/>
      <c r="BG5" s="18"/>
      <c r="BH5" s="20"/>
      <c r="BI5" s="20"/>
      <c r="BK5" s="16" t="s">
        <v>35</v>
      </c>
      <c r="BL5" s="17"/>
      <c r="BM5" s="18"/>
      <c r="BN5" s="20"/>
      <c r="BO5" s="20"/>
      <c r="BQ5" s="16" t="s">
        <v>12</v>
      </c>
      <c r="BR5" s="17"/>
      <c r="BS5" s="18"/>
      <c r="BT5" s="20"/>
      <c r="BU5" s="20"/>
      <c r="BW5" s="16" t="s">
        <v>13</v>
      </c>
      <c r="BX5" s="17"/>
      <c r="BY5" s="18"/>
      <c r="BZ5" s="20"/>
      <c r="CA5" s="20"/>
      <c r="CB5" s="36"/>
      <c r="CC5" s="16" t="s">
        <v>14</v>
      </c>
      <c r="CD5" s="17"/>
      <c r="CE5" s="18"/>
      <c r="CF5" s="20"/>
      <c r="CG5" s="20"/>
      <c r="CI5" s="16" t="s">
        <v>15</v>
      </c>
      <c r="CJ5" s="17"/>
      <c r="CK5" s="18"/>
      <c r="CL5" s="20"/>
      <c r="CM5" s="20"/>
      <c r="CO5" s="16" t="s">
        <v>36</v>
      </c>
      <c r="CP5" s="17"/>
      <c r="CQ5" s="18"/>
      <c r="CR5" s="20"/>
      <c r="CS5" s="20"/>
      <c r="CU5" s="16" t="s">
        <v>16</v>
      </c>
      <c r="CV5" s="17"/>
      <c r="CW5" s="18"/>
      <c r="CX5" s="20"/>
      <c r="CY5" s="20"/>
      <c r="DA5" s="16" t="s">
        <v>37</v>
      </c>
      <c r="DB5" s="17"/>
      <c r="DC5" s="18"/>
      <c r="DD5" s="20"/>
      <c r="DE5" s="20"/>
      <c r="DG5" s="16" t="s">
        <v>39</v>
      </c>
      <c r="DH5" s="17"/>
      <c r="DI5" s="18"/>
      <c r="DJ5" s="20"/>
      <c r="DK5" s="20"/>
      <c r="DM5" s="16" t="s">
        <v>40</v>
      </c>
      <c r="DN5" s="17"/>
      <c r="DO5" s="18"/>
      <c r="DP5" s="20"/>
      <c r="DQ5" s="20"/>
      <c r="DS5" s="16" t="s">
        <v>41</v>
      </c>
      <c r="DT5" s="17"/>
      <c r="DU5" s="18"/>
      <c r="DV5" s="20"/>
      <c r="DW5" s="20"/>
      <c r="DY5" s="16" t="s">
        <v>42</v>
      </c>
      <c r="DZ5" s="17"/>
      <c r="EA5" s="18"/>
      <c r="EB5" s="20"/>
      <c r="EC5" s="20"/>
      <c r="EE5" s="16" t="s">
        <v>43</v>
      </c>
      <c r="EF5" s="17"/>
      <c r="EG5" s="18"/>
      <c r="EH5" s="20"/>
      <c r="EI5" s="20"/>
      <c r="EK5" s="16" t="s">
        <v>44</v>
      </c>
      <c r="EL5" s="17"/>
      <c r="EM5" s="18"/>
      <c r="EN5" s="20"/>
      <c r="EO5" s="20"/>
      <c r="EQ5" s="16" t="s">
        <v>45</v>
      </c>
      <c r="ER5" s="17"/>
      <c r="ES5" s="18"/>
      <c r="ET5" s="20"/>
      <c r="EU5" s="20"/>
      <c r="EW5" s="16" t="s">
        <v>17</v>
      </c>
      <c r="EX5" s="17"/>
      <c r="EY5" s="18"/>
      <c r="EZ5" s="20"/>
      <c r="FA5" s="20"/>
      <c r="FC5" s="16" t="s">
        <v>46</v>
      </c>
      <c r="FD5" s="17"/>
      <c r="FE5" s="18"/>
      <c r="FF5" s="20"/>
      <c r="FG5" s="20"/>
      <c r="FI5" s="16" t="s">
        <v>47</v>
      </c>
      <c r="FJ5" s="17"/>
      <c r="FK5" s="18"/>
      <c r="FL5" s="20"/>
      <c r="FM5" s="20"/>
      <c r="FO5" s="16" t="s">
        <v>18</v>
      </c>
      <c r="FP5" s="17"/>
      <c r="FQ5" s="18"/>
      <c r="FR5" s="20"/>
      <c r="FS5" s="20"/>
      <c r="FU5" s="35" t="s">
        <v>48</v>
      </c>
      <c r="FV5" s="17"/>
      <c r="FW5" s="18"/>
      <c r="FX5" s="20"/>
      <c r="FY5" s="20"/>
    </row>
    <row r="6" spans="1:182" s="1" customFormat="1" ht="12">
      <c r="A6" s="25" t="s">
        <v>2</v>
      </c>
      <c r="C6" s="51" t="s">
        <v>69</v>
      </c>
      <c r="D6" s="46"/>
      <c r="E6" s="47"/>
      <c r="F6" s="20" t="s">
        <v>56</v>
      </c>
      <c r="G6" s="20" t="s">
        <v>56</v>
      </c>
      <c r="H6" s="14"/>
      <c r="I6" s="55"/>
      <c r="J6" s="38">
        <v>0.6798012</v>
      </c>
      <c r="K6" s="18"/>
      <c r="L6" s="56" t="s">
        <v>56</v>
      </c>
      <c r="M6" s="56" t="s">
        <v>56</v>
      </c>
      <c r="N6" s="14"/>
      <c r="O6" s="19"/>
      <c r="P6" s="32">
        <v>0.0796069</v>
      </c>
      <c r="Q6" s="18"/>
      <c r="R6" s="20" t="s">
        <v>56</v>
      </c>
      <c r="S6" s="20" t="s">
        <v>56</v>
      </c>
      <c r="T6" s="14"/>
      <c r="U6" s="19"/>
      <c r="V6" s="32">
        <v>0.0886163</v>
      </c>
      <c r="W6" s="18"/>
      <c r="X6" s="20" t="s">
        <v>56</v>
      </c>
      <c r="Y6" s="20" t="s">
        <v>56</v>
      </c>
      <c r="Z6" s="14"/>
      <c r="AA6" s="19"/>
      <c r="AB6" s="32">
        <v>0.0327229</v>
      </c>
      <c r="AC6" s="18"/>
      <c r="AD6" s="20" t="s">
        <v>56</v>
      </c>
      <c r="AE6" s="20" t="s">
        <v>56</v>
      </c>
      <c r="AF6" s="14"/>
      <c r="AG6" s="19"/>
      <c r="AH6" s="32">
        <v>0.0244463</v>
      </c>
      <c r="AI6" s="18"/>
      <c r="AJ6" s="20" t="s">
        <v>56</v>
      </c>
      <c r="AK6" s="20" t="s">
        <v>56</v>
      </c>
      <c r="AL6" s="40"/>
      <c r="AM6" s="19"/>
      <c r="AN6" s="32">
        <v>0.0024261</v>
      </c>
      <c r="AO6" s="18"/>
      <c r="AP6" s="20" t="s">
        <v>56</v>
      </c>
      <c r="AQ6" s="20" t="s">
        <v>56</v>
      </c>
      <c r="AR6" s="14"/>
      <c r="AS6" s="19"/>
      <c r="AT6" s="32">
        <v>0.0325486</v>
      </c>
      <c r="AU6" s="18"/>
      <c r="AV6" s="20" t="s">
        <v>56</v>
      </c>
      <c r="AW6" s="20" t="s">
        <v>56</v>
      </c>
      <c r="AX6" s="36"/>
      <c r="AY6" s="19"/>
      <c r="AZ6" s="32">
        <v>0.2378111</v>
      </c>
      <c r="BA6" s="18"/>
      <c r="BB6" s="20" t="s">
        <v>56</v>
      </c>
      <c r="BC6" s="20" t="s">
        <v>56</v>
      </c>
      <c r="BD6" s="14"/>
      <c r="BE6" s="19"/>
      <c r="BF6" s="32">
        <v>4E-06</v>
      </c>
      <c r="BG6" s="18"/>
      <c r="BH6" s="20" t="s">
        <v>56</v>
      </c>
      <c r="BI6" s="20" t="s">
        <v>56</v>
      </c>
      <c r="BJ6" s="14"/>
      <c r="BK6" s="19"/>
      <c r="BL6" s="32">
        <v>0.0013664</v>
      </c>
      <c r="BM6" s="18"/>
      <c r="BN6" s="20" t="s">
        <v>56</v>
      </c>
      <c r="BO6" s="20" t="s">
        <v>56</v>
      </c>
      <c r="BP6" s="14"/>
      <c r="BQ6" s="19"/>
      <c r="BR6" s="32">
        <v>0.0087875</v>
      </c>
      <c r="BS6" s="18"/>
      <c r="BT6" s="20" t="s">
        <v>56</v>
      </c>
      <c r="BU6" s="20" t="s">
        <v>56</v>
      </c>
      <c r="BV6" s="14"/>
      <c r="BW6" s="19"/>
      <c r="BX6" s="32">
        <v>0.0056757</v>
      </c>
      <c r="BY6" s="18"/>
      <c r="BZ6" s="20" t="s">
        <v>56</v>
      </c>
      <c r="CA6" s="20" t="s">
        <v>56</v>
      </c>
      <c r="CB6" s="36"/>
      <c r="CC6" s="19"/>
      <c r="CD6" s="32">
        <v>0.0218514</v>
      </c>
      <c r="CE6" s="18"/>
      <c r="CF6" s="20" t="s">
        <v>56</v>
      </c>
      <c r="CG6" s="20" t="s">
        <v>56</v>
      </c>
      <c r="CH6" s="14"/>
      <c r="CI6" s="19"/>
      <c r="CJ6" s="32">
        <v>0.0013916</v>
      </c>
      <c r="CK6" s="18"/>
      <c r="CL6" s="20" t="s">
        <v>56</v>
      </c>
      <c r="CM6" s="20" t="s">
        <v>56</v>
      </c>
      <c r="CN6" s="14"/>
      <c r="CO6" s="19"/>
      <c r="CP6" s="32">
        <v>0.0037665</v>
      </c>
      <c r="CQ6" s="18"/>
      <c r="CR6" s="20" t="s">
        <v>56</v>
      </c>
      <c r="CS6" s="20" t="s">
        <v>56</v>
      </c>
      <c r="CT6" s="14"/>
      <c r="CU6" s="19"/>
      <c r="CV6" s="32">
        <v>0.0158627</v>
      </c>
      <c r="CW6" s="18"/>
      <c r="CX6" s="20" t="s">
        <v>56</v>
      </c>
      <c r="CY6" s="20" t="s">
        <v>56</v>
      </c>
      <c r="CZ6" s="14"/>
      <c r="DA6" s="19"/>
      <c r="DB6" s="32">
        <v>0.0007178</v>
      </c>
      <c r="DC6" s="18"/>
      <c r="DD6" s="20" t="s">
        <v>56</v>
      </c>
      <c r="DE6" s="20" t="s">
        <v>56</v>
      </c>
      <c r="DF6" s="14"/>
      <c r="DG6" s="19"/>
      <c r="DH6" s="32">
        <v>0.0101431</v>
      </c>
      <c r="DI6" s="18"/>
      <c r="DJ6" s="20" t="s">
        <v>56</v>
      </c>
      <c r="DK6" s="20" t="s">
        <v>56</v>
      </c>
      <c r="DL6" s="14"/>
      <c r="DM6" s="19"/>
      <c r="DN6" s="32">
        <v>0.0048536</v>
      </c>
      <c r="DO6" s="18"/>
      <c r="DP6" s="20" t="s">
        <v>56</v>
      </c>
      <c r="DQ6" s="20" t="s">
        <v>56</v>
      </c>
      <c r="DR6" s="14"/>
      <c r="DS6" s="19"/>
      <c r="DT6" s="32">
        <v>0.0080603</v>
      </c>
      <c r="DU6" s="18"/>
      <c r="DV6" s="20" t="s">
        <v>56</v>
      </c>
      <c r="DW6" s="20" t="s">
        <v>56</v>
      </c>
      <c r="DX6" s="14"/>
      <c r="DY6" s="19"/>
      <c r="DZ6" s="32">
        <v>0.0245163</v>
      </c>
      <c r="EA6" s="18"/>
      <c r="EB6" s="20" t="s">
        <v>56</v>
      </c>
      <c r="EC6" s="20" t="s">
        <v>56</v>
      </c>
      <c r="ED6" s="14"/>
      <c r="EE6" s="19"/>
      <c r="EF6" s="32">
        <v>0.0025443</v>
      </c>
      <c r="EG6" s="18"/>
      <c r="EH6" s="20" t="s">
        <v>56</v>
      </c>
      <c r="EI6" s="20" t="s">
        <v>56</v>
      </c>
      <c r="EJ6" s="14"/>
      <c r="EK6" s="19"/>
      <c r="EL6" s="32">
        <v>0.0012856</v>
      </c>
      <c r="EM6" s="18"/>
      <c r="EN6" s="20" t="s">
        <v>56</v>
      </c>
      <c r="EO6" s="20" t="s">
        <v>56</v>
      </c>
      <c r="EP6" s="14"/>
      <c r="EQ6" s="19"/>
      <c r="ER6" s="32">
        <v>0.0003415</v>
      </c>
      <c r="ES6" s="18"/>
      <c r="ET6" s="20" t="s">
        <v>56</v>
      </c>
      <c r="EU6" s="20" t="s">
        <v>56</v>
      </c>
      <c r="EV6" s="14"/>
      <c r="EW6" s="19"/>
      <c r="EX6" s="32">
        <v>0.0111619</v>
      </c>
      <c r="EY6" s="18"/>
      <c r="EZ6" s="20" t="s">
        <v>56</v>
      </c>
      <c r="FA6" s="20" t="s">
        <v>56</v>
      </c>
      <c r="FB6" s="14"/>
      <c r="FC6" s="19"/>
      <c r="FD6" s="32">
        <v>0.0455599</v>
      </c>
      <c r="FE6" s="18"/>
      <c r="FF6" s="20" t="s">
        <v>56</v>
      </c>
      <c r="FG6" s="20" t="s">
        <v>56</v>
      </c>
      <c r="FH6" s="14"/>
      <c r="FI6" s="19"/>
      <c r="FJ6" s="32">
        <v>0.0007571</v>
      </c>
      <c r="FK6" s="18"/>
      <c r="FL6" s="20" t="s">
        <v>56</v>
      </c>
      <c r="FM6" s="20" t="s">
        <v>56</v>
      </c>
      <c r="FN6" s="14"/>
      <c r="FO6" s="19"/>
      <c r="FP6" s="32">
        <v>0.0091696</v>
      </c>
      <c r="FQ6" s="18"/>
      <c r="FR6" s="20" t="s">
        <v>56</v>
      </c>
      <c r="FS6" s="20" t="s">
        <v>56</v>
      </c>
      <c r="FT6" s="14"/>
      <c r="FU6" s="19"/>
      <c r="FV6" s="32">
        <v>0.0038062</v>
      </c>
      <c r="FW6" s="18"/>
      <c r="FX6" s="20" t="s">
        <v>56</v>
      </c>
      <c r="FY6" s="20" t="s">
        <v>56</v>
      </c>
      <c r="FZ6" s="14"/>
    </row>
    <row r="7" spans="1:181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G7" s="50" t="s">
        <v>65</v>
      </c>
      <c r="I7" s="20" t="s">
        <v>3</v>
      </c>
      <c r="J7" s="56" t="s">
        <v>4</v>
      </c>
      <c r="K7" s="54" t="s">
        <v>0</v>
      </c>
      <c r="L7" s="56" t="s">
        <v>57</v>
      </c>
      <c r="M7" s="56" t="s">
        <v>65</v>
      </c>
      <c r="O7" s="20" t="s">
        <v>3</v>
      </c>
      <c r="P7" s="20" t="s">
        <v>4</v>
      </c>
      <c r="Q7" s="20" t="s">
        <v>0</v>
      </c>
      <c r="R7" s="20" t="s">
        <v>57</v>
      </c>
      <c r="S7" s="50" t="s">
        <v>65</v>
      </c>
      <c r="U7" s="20" t="s">
        <v>3</v>
      </c>
      <c r="V7" s="20" t="s">
        <v>4</v>
      </c>
      <c r="W7" s="20" t="s">
        <v>0</v>
      </c>
      <c r="X7" s="20" t="s">
        <v>57</v>
      </c>
      <c r="Y7" s="50" t="s">
        <v>65</v>
      </c>
      <c r="AA7" s="20" t="s">
        <v>3</v>
      </c>
      <c r="AB7" s="20" t="s">
        <v>4</v>
      </c>
      <c r="AC7" s="20" t="s">
        <v>0</v>
      </c>
      <c r="AD7" s="20" t="s">
        <v>57</v>
      </c>
      <c r="AE7" s="50" t="s">
        <v>65</v>
      </c>
      <c r="AG7" s="20" t="s">
        <v>3</v>
      </c>
      <c r="AH7" s="20" t="s">
        <v>4</v>
      </c>
      <c r="AI7" s="20" t="s">
        <v>0</v>
      </c>
      <c r="AJ7" s="20" t="s">
        <v>57</v>
      </c>
      <c r="AK7" s="50" t="s">
        <v>65</v>
      </c>
      <c r="AL7" s="40"/>
      <c r="AM7" s="20" t="s">
        <v>3</v>
      </c>
      <c r="AN7" s="20" t="s">
        <v>4</v>
      </c>
      <c r="AO7" s="20" t="s">
        <v>0</v>
      </c>
      <c r="AP7" s="20" t="s">
        <v>57</v>
      </c>
      <c r="AQ7" s="50" t="s">
        <v>65</v>
      </c>
      <c r="AS7" s="20" t="s">
        <v>3</v>
      </c>
      <c r="AT7" s="20" t="s">
        <v>4</v>
      </c>
      <c r="AU7" s="20" t="s">
        <v>0</v>
      </c>
      <c r="AV7" s="20" t="s">
        <v>57</v>
      </c>
      <c r="AW7" s="50" t="s">
        <v>65</v>
      </c>
      <c r="AX7" s="37"/>
      <c r="AY7" s="20" t="s">
        <v>3</v>
      </c>
      <c r="AZ7" s="20" t="s">
        <v>4</v>
      </c>
      <c r="BA7" s="20" t="s">
        <v>0</v>
      </c>
      <c r="BB7" s="20" t="s">
        <v>57</v>
      </c>
      <c r="BC7" s="50" t="s">
        <v>65</v>
      </c>
      <c r="BE7" s="20" t="s">
        <v>3</v>
      </c>
      <c r="BF7" s="20" t="s">
        <v>4</v>
      </c>
      <c r="BG7" s="20" t="s">
        <v>0</v>
      </c>
      <c r="BH7" s="20" t="s">
        <v>57</v>
      </c>
      <c r="BI7" s="50" t="s">
        <v>65</v>
      </c>
      <c r="BK7" s="20" t="s">
        <v>3</v>
      </c>
      <c r="BL7" s="20" t="s">
        <v>4</v>
      </c>
      <c r="BM7" s="20" t="s">
        <v>0</v>
      </c>
      <c r="BN7" s="20" t="s">
        <v>57</v>
      </c>
      <c r="BO7" s="50" t="s">
        <v>65</v>
      </c>
      <c r="BQ7" s="20" t="s">
        <v>3</v>
      </c>
      <c r="BR7" s="20" t="s">
        <v>4</v>
      </c>
      <c r="BS7" s="20" t="s">
        <v>0</v>
      </c>
      <c r="BT7" s="20" t="s">
        <v>57</v>
      </c>
      <c r="BU7" s="50" t="s">
        <v>65</v>
      </c>
      <c r="BW7" s="20" t="s">
        <v>3</v>
      </c>
      <c r="BX7" s="20" t="s">
        <v>4</v>
      </c>
      <c r="BY7" s="20" t="s">
        <v>0</v>
      </c>
      <c r="BZ7" s="20" t="s">
        <v>57</v>
      </c>
      <c r="CA7" s="50" t="s">
        <v>65</v>
      </c>
      <c r="CB7" s="37"/>
      <c r="CC7" s="20" t="s">
        <v>3</v>
      </c>
      <c r="CD7" s="20" t="s">
        <v>4</v>
      </c>
      <c r="CE7" s="20" t="s">
        <v>0</v>
      </c>
      <c r="CF7" s="20" t="s">
        <v>57</v>
      </c>
      <c r="CG7" s="50" t="s">
        <v>65</v>
      </c>
      <c r="CI7" s="20" t="s">
        <v>3</v>
      </c>
      <c r="CJ7" s="20" t="s">
        <v>4</v>
      </c>
      <c r="CK7" s="20" t="s">
        <v>0</v>
      </c>
      <c r="CL7" s="20" t="s">
        <v>57</v>
      </c>
      <c r="CM7" s="50" t="s">
        <v>65</v>
      </c>
      <c r="CO7" s="20" t="s">
        <v>3</v>
      </c>
      <c r="CP7" s="20" t="s">
        <v>4</v>
      </c>
      <c r="CQ7" s="20" t="s">
        <v>0</v>
      </c>
      <c r="CR7" s="20" t="s">
        <v>57</v>
      </c>
      <c r="CS7" s="50" t="s">
        <v>65</v>
      </c>
      <c r="CU7" s="20" t="s">
        <v>3</v>
      </c>
      <c r="CV7" s="20" t="s">
        <v>4</v>
      </c>
      <c r="CW7" s="20" t="s">
        <v>0</v>
      </c>
      <c r="CX7" s="20" t="s">
        <v>57</v>
      </c>
      <c r="CY7" s="50" t="s">
        <v>65</v>
      </c>
      <c r="DA7" s="20" t="s">
        <v>3</v>
      </c>
      <c r="DB7" s="20" t="s">
        <v>4</v>
      </c>
      <c r="DC7" s="20" t="s">
        <v>0</v>
      </c>
      <c r="DD7" s="20" t="s">
        <v>57</v>
      </c>
      <c r="DE7" s="50" t="s">
        <v>65</v>
      </c>
      <c r="DG7" s="20" t="s">
        <v>3</v>
      </c>
      <c r="DH7" s="20" t="s">
        <v>4</v>
      </c>
      <c r="DI7" s="20" t="s">
        <v>0</v>
      </c>
      <c r="DJ7" s="20" t="s">
        <v>57</v>
      </c>
      <c r="DK7" s="50" t="s">
        <v>65</v>
      </c>
      <c r="DM7" s="20" t="s">
        <v>3</v>
      </c>
      <c r="DN7" s="20" t="s">
        <v>4</v>
      </c>
      <c r="DO7" s="20" t="s">
        <v>0</v>
      </c>
      <c r="DP7" s="20" t="s">
        <v>57</v>
      </c>
      <c r="DQ7" s="50" t="s">
        <v>65</v>
      </c>
      <c r="DS7" s="20" t="s">
        <v>3</v>
      </c>
      <c r="DT7" s="20" t="s">
        <v>4</v>
      </c>
      <c r="DU7" s="20" t="s">
        <v>0</v>
      </c>
      <c r="DV7" s="20" t="s">
        <v>57</v>
      </c>
      <c r="DW7" s="50" t="s">
        <v>65</v>
      </c>
      <c r="DY7" s="20" t="s">
        <v>3</v>
      </c>
      <c r="DZ7" s="20" t="s">
        <v>4</v>
      </c>
      <c r="EA7" s="20" t="s">
        <v>0</v>
      </c>
      <c r="EB7" s="20" t="s">
        <v>57</v>
      </c>
      <c r="EC7" s="50" t="s">
        <v>65</v>
      </c>
      <c r="EE7" s="20" t="s">
        <v>3</v>
      </c>
      <c r="EF7" s="20" t="s">
        <v>4</v>
      </c>
      <c r="EG7" s="20" t="s">
        <v>0</v>
      </c>
      <c r="EH7" s="20" t="s">
        <v>57</v>
      </c>
      <c r="EI7" s="50" t="s">
        <v>65</v>
      </c>
      <c r="EK7" s="20" t="s">
        <v>3</v>
      </c>
      <c r="EL7" s="20" t="s">
        <v>4</v>
      </c>
      <c r="EM7" s="20" t="s">
        <v>0</v>
      </c>
      <c r="EN7" s="20" t="s">
        <v>57</v>
      </c>
      <c r="EO7" s="50" t="s">
        <v>65</v>
      </c>
      <c r="EQ7" s="20" t="s">
        <v>3</v>
      </c>
      <c r="ER7" s="20" t="s">
        <v>4</v>
      </c>
      <c r="ES7" s="20" t="s">
        <v>0</v>
      </c>
      <c r="ET7" s="20" t="s">
        <v>57</v>
      </c>
      <c r="EU7" s="50" t="s">
        <v>65</v>
      </c>
      <c r="EW7" s="20" t="s">
        <v>3</v>
      </c>
      <c r="EX7" s="20" t="s">
        <v>4</v>
      </c>
      <c r="EY7" s="20" t="s">
        <v>0</v>
      </c>
      <c r="EZ7" s="20" t="s">
        <v>57</v>
      </c>
      <c r="FA7" s="50" t="s">
        <v>65</v>
      </c>
      <c r="FC7" s="20" t="s">
        <v>3</v>
      </c>
      <c r="FD7" s="20" t="s">
        <v>4</v>
      </c>
      <c r="FE7" s="20" t="s">
        <v>0</v>
      </c>
      <c r="FF7" s="20" t="s">
        <v>57</v>
      </c>
      <c r="FG7" s="50" t="s">
        <v>65</v>
      </c>
      <c r="FI7" s="20" t="s">
        <v>3</v>
      </c>
      <c r="FJ7" s="20" t="s">
        <v>4</v>
      </c>
      <c r="FK7" s="20" t="s">
        <v>0</v>
      </c>
      <c r="FL7" s="20" t="s">
        <v>57</v>
      </c>
      <c r="FM7" s="50" t="s">
        <v>65</v>
      </c>
      <c r="FO7" s="20" t="s">
        <v>3</v>
      </c>
      <c r="FP7" s="20" t="s">
        <v>4</v>
      </c>
      <c r="FQ7" s="20" t="s">
        <v>0</v>
      </c>
      <c r="FR7" s="20" t="s">
        <v>57</v>
      </c>
      <c r="FS7" s="50" t="s">
        <v>65</v>
      </c>
      <c r="FU7" s="20" t="s">
        <v>3</v>
      </c>
      <c r="FV7" s="20" t="s">
        <v>4</v>
      </c>
      <c r="FW7" s="20" t="s">
        <v>0</v>
      </c>
      <c r="FX7" s="20" t="s">
        <v>57</v>
      </c>
      <c r="FY7" s="50" t="s">
        <v>65</v>
      </c>
    </row>
    <row r="8" spans="1:181" ht="12">
      <c r="A8" s="2">
        <v>41183</v>
      </c>
      <c r="C8" s="15">
        <f>'2011B'!C8</f>
        <v>0</v>
      </c>
      <c r="D8" s="15">
        <f>'2011B'!D8</f>
        <v>116763</v>
      </c>
      <c r="E8" s="15">
        <f aca="true" t="shared" si="0" ref="E8:E31">C8+D8</f>
        <v>116763</v>
      </c>
      <c r="F8" s="15">
        <f>'2011B'!F8</f>
        <v>25501</v>
      </c>
      <c r="G8" s="15">
        <f>'2011B'!G8</f>
        <v>37787</v>
      </c>
      <c r="I8" s="14">
        <f aca="true" t="shared" si="1" ref="I8:I31">O8+U8+AA8+AG8+AM8+AS8+AY8+BE8+BK8+BQ8+BW8+CC8+CI8+CO8+CU8+DA8+DG8+DM8+DS8+DY8+EE8+EK8+EQ8+EW8+FC8+FI8+FO8+FU8</f>
        <v>0</v>
      </c>
      <c r="J8" s="14">
        <f aca="true" t="shared" si="2" ref="J8:J31">P8+V8+AB8+AH8+AN8+AT8+AZ8+BF8+BL8+BR8+BX8+CD8+CJ8+CP8+CV8+DB8+DH8+DN8+DT8+DZ8+EF8+EL8+ER8+EX8+FD8+FJ8+FP8+FV8</f>
        <v>79375.62751560002</v>
      </c>
      <c r="K8" s="14">
        <f aca="true" t="shared" si="3" ref="K8:K31">SUM(I8:J8)</f>
        <v>79375.62751560002</v>
      </c>
      <c r="L8" s="14">
        <f aca="true" t="shared" si="4" ref="L8:L31">R8+X8+AD8+AJ8+AP8+AV8+BB8+BH8+BN8+BT8+BZ8+CF8+CL8+CR8+CX8+DD8+DJ8+DP8+DV8+EB8+EH8+EN8+ET8+EZ8+FF8+FL8+FR8+FX8</f>
        <v>17335.610401200003</v>
      </c>
      <c r="M8" s="14">
        <f aca="true" t="shared" si="5" ref="M8:M31">S8+Y8+AE8+AK8+AQ8+AW8+BC8+BI8+BO8+BU8+CA8+CG8+CM8+CS8+CY8+DE8+DK8+DQ8+DW8+EC8+EI8+EO8+EU8+FA8+FG8+FM8+FS8+FY8</f>
        <v>25687.647944400003</v>
      </c>
      <c r="P8" s="14">
        <f aca="true" t="shared" si="6" ref="P8:P31">D8*7.96069/100</f>
        <v>9295.1404647</v>
      </c>
      <c r="Q8" s="29">
        <f aca="true" t="shared" si="7" ref="Q8:Q31">O8+P8</f>
        <v>9295.1404647</v>
      </c>
      <c r="R8" s="29">
        <f aca="true" t="shared" si="8" ref="R8:R31">P$6*$F8</f>
        <v>2030.0555568999998</v>
      </c>
      <c r="S8" s="29">
        <f aca="true" t="shared" si="9" ref="S8:S31">P$6*$G8</f>
        <v>3008.1059302999997</v>
      </c>
      <c r="V8" s="14">
        <f aca="true" t="shared" si="10" ref="V8:V31">D8*8.86163/100</f>
        <v>10347.1050369</v>
      </c>
      <c r="W8" s="14">
        <f aca="true" t="shared" si="11" ref="W8:W31">U8+V8</f>
        <v>10347.1050369</v>
      </c>
      <c r="X8" s="29">
        <f aca="true" t="shared" si="12" ref="X8:X31">V$6*$F8</f>
        <v>2259.8042662999997</v>
      </c>
      <c r="Y8" s="29">
        <f aca="true" t="shared" si="13" ref="Y8:Y31">V$6*$G8</f>
        <v>3348.5441281</v>
      </c>
      <c r="AA8" s="29"/>
      <c r="AB8" s="14">
        <f aca="true" t="shared" si="14" ref="AB8:AB31">D8*3.27229/100</f>
        <v>3820.8239727</v>
      </c>
      <c r="AC8" s="14">
        <f aca="true" t="shared" si="15" ref="AC8:AC31">AA8+AB8</f>
        <v>3820.8239727</v>
      </c>
      <c r="AD8" s="29">
        <f aca="true" t="shared" si="16" ref="AD8:AD31">AB$6*$F8</f>
        <v>834.4666728999999</v>
      </c>
      <c r="AE8" s="29">
        <f aca="true" t="shared" si="17" ref="AE8:AE31">AB$6*$G8</f>
        <v>1236.5002223</v>
      </c>
      <c r="AH8" s="14">
        <f aca="true" t="shared" si="18" ref="AH8:AH31">D8*2.44463/100</f>
        <v>2854.4233269</v>
      </c>
      <c r="AI8" s="14">
        <f aca="true" t="shared" si="19" ref="AI8:AI31">AG8+AH8</f>
        <v>2854.4233269</v>
      </c>
      <c r="AJ8" s="29">
        <f aca="true" t="shared" si="20" ref="AJ8:AJ31">AH$6*$F8</f>
        <v>623.4050963</v>
      </c>
      <c r="AK8" s="29">
        <f aca="true" t="shared" si="21" ref="AK8:AK31">AH$6*$G8</f>
        <v>923.7523381</v>
      </c>
      <c r="AN8" s="14">
        <f aca="true" t="shared" si="22" ref="AN8:AN31">AN$6*$D8</f>
        <v>283.2787143</v>
      </c>
      <c r="AO8" s="14">
        <f aca="true" t="shared" si="23" ref="AO8:AO31">SUM(AM8:AN8)</f>
        <v>283.2787143</v>
      </c>
      <c r="AP8" s="29">
        <f aca="true" t="shared" si="24" ref="AP8:AP31">AN$6*$F8</f>
        <v>61.8679761</v>
      </c>
      <c r="AQ8" s="29">
        <f aca="true" t="shared" si="25" ref="AQ8:AQ31">AN$6*$G8</f>
        <v>91.6750407</v>
      </c>
      <c r="AT8" s="14">
        <f aca="true" t="shared" si="26" ref="AT8:AT31">D8*3.25486/100</f>
        <v>3800.4721818</v>
      </c>
      <c r="AU8" s="14">
        <f aca="true" t="shared" si="27" ref="AU8:AU31">AS8+AT8</f>
        <v>3800.4721818</v>
      </c>
      <c r="AV8" s="29">
        <f aca="true" t="shared" si="28" ref="AV8:AV31">AT$6*$F8</f>
        <v>830.0218485999999</v>
      </c>
      <c r="AW8" s="29">
        <f aca="true" t="shared" si="29" ref="AW8:AW31">AT$6*$G8</f>
        <v>1229.9139481999998</v>
      </c>
      <c r="AZ8" s="14">
        <f aca="true" t="shared" si="30" ref="AZ8:AZ31">D8*23.78111/100</f>
        <v>27767.537469300005</v>
      </c>
      <c r="BA8" s="14">
        <f aca="true" t="shared" si="31" ref="BA8:BA31">AY8+AZ8</f>
        <v>27767.537469300005</v>
      </c>
      <c r="BB8" s="29">
        <f aca="true" t="shared" si="32" ref="BB8:BB31">AZ$6*$F8</f>
        <v>6064.4208611</v>
      </c>
      <c r="BC8" s="29">
        <f aca="true" t="shared" si="33" ref="BC8:BC31">AZ$6*$G8</f>
        <v>8986.1680357</v>
      </c>
      <c r="BF8" s="14">
        <f aca="true" t="shared" si="34" ref="BF8:BF31">D8*0.0004/100</f>
        <v>0.467052</v>
      </c>
      <c r="BG8" s="14">
        <f aca="true" t="shared" si="35" ref="BG8:BG31">BE8+BF8</f>
        <v>0.467052</v>
      </c>
      <c r="BH8" s="29">
        <f aca="true" t="shared" si="36" ref="BH8:BH29">BF$6*$F8</f>
        <v>0.102004</v>
      </c>
      <c r="BI8" s="29">
        <f aca="true" t="shared" si="37" ref="BI8:BI29">BF$6*$G8</f>
        <v>0.151148</v>
      </c>
      <c r="BL8" s="14">
        <f aca="true" t="shared" si="38" ref="BL8:BL31">D8*0.13664/100</f>
        <v>159.5449632</v>
      </c>
      <c r="BM8" s="14">
        <f aca="true" t="shared" si="39" ref="BM8:BM31">BK8+BL8</f>
        <v>159.5449632</v>
      </c>
      <c r="BN8" s="29">
        <f aca="true" t="shared" si="40" ref="BN8:BN31">BL$6*$F8</f>
        <v>34.8445664</v>
      </c>
      <c r="BO8" s="29">
        <f aca="true" t="shared" si="41" ref="BO8:BO31">BL$6*$G8</f>
        <v>51.632156800000004</v>
      </c>
      <c r="BR8" s="14">
        <f aca="true" t="shared" si="42" ref="BR8:BR31">D8*0.87875/100</f>
        <v>1026.0548625000001</v>
      </c>
      <c r="BS8" s="14">
        <f aca="true" t="shared" si="43" ref="BS8:BS31">BQ8+BR8</f>
        <v>1026.0548625000001</v>
      </c>
      <c r="BT8" s="29">
        <f aca="true" t="shared" si="44" ref="BT8:BT31">BR$6*$F8</f>
        <v>224.0900375</v>
      </c>
      <c r="BU8" s="29">
        <f aca="true" t="shared" si="45" ref="BU8:BU31">BR$6*$G8</f>
        <v>332.0532625</v>
      </c>
      <c r="BX8" s="14">
        <f aca="true" t="shared" si="46" ref="BX8:BX31">D8*0.56757/100</f>
        <v>662.7117591000001</v>
      </c>
      <c r="BY8" s="14">
        <f aca="true" t="shared" si="47" ref="BY8:BY31">BW8+BX8</f>
        <v>662.7117591000001</v>
      </c>
      <c r="BZ8" s="29">
        <f aca="true" t="shared" si="48" ref="BZ8:BZ31">BX$6*$F8</f>
        <v>144.7360257</v>
      </c>
      <c r="CA8" s="29">
        <f aca="true" t="shared" si="49" ref="CA8:CA31">BX$6*$G8</f>
        <v>214.4676759</v>
      </c>
      <c r="CD8" s="14">
        <f aca="true" t="shared" si="50" ref="CD8:CD31">D8*2.18514/100</f>
        <v>2551.4350182</v>
      </c>
      <c r="CE8" s="14">
        <f aca="true" t="shared" si="51" ref="CE8:CE31">CC8+CD8</f>
        <v>2551.4350182</v>
      </c>
      <c r="CF8" s="29">
        <f aca="true" t="shared" si="52" ref="CF8:CF31">CD$6*$F8</f>
        <v>557.2325514</v>
      </c>
      <c r="CG8" s="29">
        <f aca="true" t="shared" si="53" ref="CG8:CG31">CD$6*$G8</f>
        <v>825.6988517999999</v>
      </c>
      <c r="CJ8" s="14">
        <f aca="true" t="shared" si="54" ref="CJ8:CJ31">D8*0.13916/100</f>
        <v>162.48739080000001</v>
      </c>
      <c r="CK8" s="14">
        <f aca="true" t="shared" si="55" ref="CK8:CK31">CI8+CJ8</f>
        <v>162.48739080000001</v>
      </c>
      <c r="CL8" s="29">
        <f aca="true" t="shared" si="56" ref="CL8:CL31">CJ$6*$F8</f>
        <v>35.4871916</v>
      </c>
      <c r="CM8" s="29">
        <f aca="true" t="shared" si="57" ref="CM8:CM31">CJ$6*$G8</f>
        <v>52.5843892</v>
      </c>
      <c r="CP8" s="14">
        <f aca="true" t="shared" si="58" ref="CP8:CP31">D8*0.37665/100</f>
        <v>439.78783949999996</v>
      </c>
      <c r="CQ8" s="14">
        <f aca="true" t="shared" si="59" ref="CQ8:CQ31">CO8+CP8</f>
        <v>439.78783949999996</v>
      </c>
      <c r="CR8" s="29">
        <f aca="true" t="shared" si="60" ref="CR8:CR31">CP$6*$F8</f>
        <v>96.0495165</v>
      </c>
      <c r="CS8" s="29">
        <f aca="true" t="shared" si="61" ref="CS8:CS31">CP$6*$G8</f>
        <v>142.3247355</v>
      </c>
      <c r="CV8" s="14">
        <f aca="true" t="shared" si="62" ref="CV8:CV31">D8*1.58627/100</f>
        <v>1852.1764401000003</v>
      </c>
      <c r="CW8" s="14">
        <f aca="true" t="shared" si="63" ref="CW8:CW31">CU8+CV8</f>
        <v>1852.1764401000003</v>
      </c>
      <c r="CX8" s="29">
        <f aca="true" t="shared" si="64" ref="CX8:CX31">CV$6*$F8</f>
        <v>404.5147127</v>
      </c>
      <c r="CY8" s="29">
        <f aca="true" t="shared" si="65" ref="CY8:CY31">CV$6*$G8</f>
        <v>599.4038449</v>
      </c>
      <c r="DB8" s="14">
        <f aca="true" t="shared" si="66" ref="DB8:DB31">D8*0.07178/100</f>
        <v>83.8124814</v>
      </c>
      <c r="DC8" s="14">
        <f aca="true" t="shared" si="67" ref="DC8:DC31">DA8+DB8</f>
        <v>83.8124814</v>
      </c>
      <c r="DD8" s="29">
        <f aca="true" t="shared" si="68" ref="DD8:DD31">DB$6*$F8</f>
        <v>18.3046178</v>
      </c>
      <c r="DE8" s="29">
        <f aca="true" t="shared" si="69" ref="DE8:DE31">DB$6*$G8</f>
        <v>27.1235086</v>
      </c>
      <c r="DH8" s="14">
        <f aca="true" t="shared" si="70" ref="DH8:DH31">D8*1.01431/100</f>
        <v>1184.3387853</v>
      </c>
      <c r="DI8" s="14">
        <f aca="true" t="shared" si="71" ref="DI8:DI31">DG8+DH8</f>
        <v>1184.3387853</v>
      </c>
      <c r="DJ8" s="29">
        <f aca="true" t="shared" si="72" ref="DJ8:DJ31">DH$6*$F8</f>
        <v>258.6591931</v>
      </c>
      <c r="DK8" s="29">
        <f aca="true" t="shared" si="73" ref="DK8:DK31">DH$6*$G8</f>
        <v>383.2773197</v>
      </c>
      <c r="DN8" s="29">
        <f aca="true" t="shared" si="74" ref="DN8:DN31">D8*0.48536/100</f>
        <v>566.7208968</v>
      </c>
      <c r="DO8" s="14">
        <f aca="true" t="shared" si="75" ref="DO8:DO31">DM8+DN8</f>
        <v>566.7208968</v>
      </c>
      <c r="DP8" s="29">
        <f aca="true" t="shared" si="76" ref="DP8:DP31">DN$6*$F8</f>
        <v>123.7716536</v>
      </c>
      <c r="DQ8" s="29">
        <f aca="true" t="shared" si="77" ref="DQ8:DQ31">DN$6*$G8</f>
        <v>183.4029832</v>
      </c>
      <c r="DT8" s="14">
        <f aca="true" t="shared" si="78" ref="DT8:DT31">D8*0.80603/100</f>
        <v>941.1448089</v>
      </c>
      <c r="DU8" s="14">
        <f aca="true" t="shared" si="79" ref="DU8:DU31">DS8+DT8</f>
        <v>941.1448089</v>
      </c>
      <c r="DV8" s="29">
        <f aca="true" t="shared" si="80" ref="DV8:DV31">DT$6*$F8</f>
        <v>205.5457103</v>
      </c>
      <c r="DW8" s="29">
        <f aca="true" t="shared" si="81" ref="DW8:DW31">DT$6*$G8</f>
        <v>304.5745561</v>
      </c>
      <c r="DZ8" s="14">
        <f aca="true" t="shared" si="82" ref="DZ8:DZ31">D8*2.45163/100</f>
        <v>2862.5967369000005</v>
      </c>
      <c r="EA8" s="14">
        <f aca="true" t="shared" si="83" ref="EA8:EA31">DY8+DZ8</f>
        <v>2862.5967369000005</v>
      </c>
      <c r="EB8" s="29">
        <f aca="true" t="shared" si="84" ref="EB8:EB31">DZ$6*$F8</f>
        <v>625.1901663</v>
      </c>
      <c r="EC8" s="29">
        <f aca="true" t="shared" si="85" ref="EC8:EC31">DZ$6*$G8</f>
        <v>926.3974281000001</v>
      </c>
      <c r="EF8" s="14">
        <f aca="true" t="shared" si="86" ref="EF8:EF31">D8*0.25443/100</f>
        <v>297.0801009</v>
      </c>
      <c r="EG8" s="14">
        <f aca="true" t="shared" si="87" ref="EG8:EG31">EE8+EF8</f>
        <v>297.0801009</v>
      </c>
      <c r="EH8" s="29">
        <f aca="true" t="shared" si="88" ref="EH8:EH31">EF$6*$F8</f>
        <v>64.88219430000001</v>
      </c>
      <c r="EI8" s="29">
        <f aca="true" t="shared" si="89" ref="EI8:EI31">EF$6*$G8</f>
        <v>96.14146410000001</v>
      </c>
      <c r="EL8" s="14">
        <f aca="true" t="shared" si="90" ref="EL8:EL31">D8*0.12856/100</f>
        <v>150.1105128</v>
      </c>
      <c r="EM8" s="14">
        <f aca="true" t="shared" si="91" ref="EM8:EM31">EK8+EL8</f>
        <v>150.1105128</v>
      </c>
      <c r="EN8" s="29">
        <f aca="true" t="shared" si="92" ref="EN8:EN31">EL$6*$F8</f>
        <v>32.7840856</v>
      </c>
      <c r="EO8" s="29">
        <f aca="true" t="shared" si="93" ref="EO8:EO31">EL$6*$G8</f>
        <v>48.5789672</v>
      </c>
      <c r="ER8" s="14">
        <f aca="true" t="shared" si="94" ref="ER8:ER31">D8*0.03415/100</f>
        <v>39.8745645</v>
      </c>
      <c r="ES8" s="14">
        <f aca="true" t="shared" si="95" ref="ES8:ES31">EQ8+ER8</f>
        <v>39.8745645</v>
      </c>
      <c r="ET8" s="29">
        <f aca="true" t="shared" si="96" ref="ET8:ET31">ER$6*$F8</f>
        <v>8.7085915</v>
      </c>
      <c r="EU8" s="29">
        <f aca="true" t="shared" si="97" ref="EU8:EU31">ER$6*$G8</f>
        <v>12.9042605</v>
      </c>
      <c r="EX8" s="14">
        <f aca="true" t="shared" si="98" ref="EX8:EX31">D8*1.11619/100</f>
        <v>1303.2969297</v>
      </c>
      <c r="EY8" s="14">
        <f aca="true" t="shared" si="99" ref="EY8:EY31">EW8+EX8</f>
        <v>1303.2969297</v>
      </c>
      <c r="EZ8" s="29">
        <f aca="true" t="shared" si="100" ref="EZ8:EZ31">EX$6*$F8</f>
        <v>284.63961190000003</v>
      </c>
      <c r="FA8" s="29">
        <f aca="true" t="shared" si="101" ref="FA8:FA31">EX$6*$G8</f>
        <v>421.7747153</v>
      </c>
      <c r="FD8" s="14">
        <f aca="true" t="shared" si="102" ref="FD8:FD31">D8*4.55599/100</f>
        <v>5319.710603700001</v>
      </c>
      <c r="FE8" s="14">
        <f aca="true" t="shared" si="103" ref="FE8:FE31">FC8+FD8</f>
        <v>5319.710603700001</v>
      </c>
      <c r="FF8" s="29">
        <f aca="true" t="shared" si="104" ref="FF8:FF31">FD$6*$F8</f>
        <v>1161.8230099</v>
      </c>
      <c r="FG8" s="29">
        <f aca="true" t="shared" si="105" ref="FG8:FG31">FD$6*$G8</f>
        <v>1721.5719413</v>
      </c>
      <c r="FJ8" s="14">
        <f aca="true" t="shared" si="106" ref="FJ8:FJ31">D8*0.07571/100</f>
        <v>88.4012673</v>
      </c>
      <c r="FK8" s="14">
        <f aca="true" t="shared" si="107" ref="FK8:FK31">FI8+FJ8</f>
        <v>88.4012673</v>
      </c>
      <c r="FL8" s="29">
        <f aca="true" t="shared" si="108" ref="FL8:FL31">FJ$6*$F8</f>
        <v>19.3068071</v>
      </c>
      <c r="FM8" s="29">
        <f aca="true" t="shared" si="109" ref="FM8:FM31">FJ$6*$G8</f>
        <v>28.6085377</v>
      </c>
      <c r="FP8" s="14">
        <f aca="true" t="shared" si="110" ref="FP8:FP31">D8*0.91696/100</f>
        <v>1070.6700048</v>
      </c>
      <c r="FQ8" s="14">
        <f aca="true" t="shared" si="111" ref="FQ8:FQ31">FO8+FP8</f>
        <v>1070.6700048</v>
      </c>
      <c r="FR8" s="29">
        <f aca="true" t="shared" si="112" ref="FR8:FR31">FP$6*$F8</f>
        <v>233.8339696</v>
      </c>
      <c r="FS8" s="29">
        <f aca="true" t="shared" si="113" ref="FS8:FS31">FP$6*$G8</f>
        <v>346.4916752</v>
      </c>
      <c r="FV8" s="14">
        <f aca="true" t="shared" si="114" ref="FV8:FV31">D8*0.38062/100</f>
        <v>444.42333060000004</v>
      </c>
      <c r="FW8" s="14">
        <f aca="true" t="shared" si="115" ref="FW8:FW31">FU8+FV8</f>
        <v>444.42333060000004</v>
      </c>
      <c r="FX8" s="29">
        <f aca="true" t="shared" si="116" ref="FX8:FX31">FV$6*$F8</f>
        <v>97.0619062</v>
      </c>
      <c r="FY8" s="29">
        <f aca="true" t="shared" si="117" ref="FY8:FY31">FV$6*$G8</f>
        <v>143.82487940000001</v>
      </c>
    </row>
    <row r="9" spans="1:181" ht="12">
      <c r="A9" s="2">
        <v>41365</v>
      </c>
      <c r="C9" s="15">
        <f>'2011B'!C9</f>
        <v>0</v>
      </c>
      <c r="D9" s="15">
        <f>'2011B'!D9</f>
        <v>116763</v>
      </c>
      <c r="E9" s="15">
        <f t="shared" si="0"/>
        <v>116763</v>
      </c>
      <c r="F9" s="15">
        <f>'2011B'!F9</f>
        <v>25501</v>
      </c>
      <c r="G9" s="15">
        <f>'2011B'!G9</f>
        <v>37787</v>
      </c>
      <c r="I9" s="14">
        <f t="shared" si="1"/>
        <v>0</v>
      </c>
      <c r="J9" s="14">
        <f t="shared" si="2"/>
        <v>79375.62751560002</v>
      </c>
      <c r="K9" s="14">
        <f t="shared" si="3"/>
        <v>79375.62751560002</v>
      </c>
      <c r="L9" s="14">
        <f t="shared" si="4"/>
        <v>17335.610401200003</v>
      </c>
      <c r="M9" s="14">
        <f t="shared" si="5"/>
        <v>25687.647944400003</v>
      </c>
      <c r="O9" s="14">
        <f aca="true" t="shared" si="118" ref="O9:O31">C9*7.96069/100</f>
        <v>0</v>
      </c>
      <c r="P9" s="14">
        <f t="shared" si="6"/>
        <v>9295.1404647</v>
      </c>
      <c r="Q9" s="29">
        <f t="shared" si="7"/>
        <v>9295.1404647</v>
      </c>
      <c r="R9" s="29">
        <f t="shared" si="8"/>
        <v>2030.0555568999998</v>
      </c>
      <c r="S9" s="29">
        <f t="shared" si="9"/>
        <v>3008.1059302999997</v>
      </c>
      <c r="U9" s="14">
        <f aca="true" t="shared" si="119" ref="U9:U31">C9*8.86163/100</f>
        <v>0</v>
      </c>
      <c r="V9" s="14">
        <f t="shared" si="10"/>
        <v>10347.1050369</v>
      </c>
      <c r="W9" s="14">
        <f t="shared" si="11"/>
        <v>10347.1050369</v>
      </c>
      <c r="X9" s="29">
        <f t="shared" si="12"/>
        <v>2259.8042662999997</v>
      </c>
      <c r="Y9" s="29">
        <f t="shared" si="13"/>
        <v>3348.5441281</v>
      </c>
      <c r="AA9" s="29">
        <f aca="true" t="shared" si="120" ref="AA9:AA31">C9*3.27229/100</f>
        <v>0</v>
      </c>
      <c r="AB9" s="14">
        <f t="shared" si="14"/>
        <v>3820.8239727</v>
      </c>
      <c r="AC9" s="14">
        <f t="shared" si="15"/>
        <v>3820.8239727</v>
      </c>
      <c r="AD9" s="29">
        <f t="shared" si="16"/>
        <v>834.4666728999999</v>
      </c>
      <c r="AE9" s="29">
        <f t="shared" si="17"/>
        <v>1236.5002223</v>
      </c>
      <c r="AG9" s="14">
        <f aca="true" t="shared" si="121" ref="AG9:AG31">C9*2.44463/100</f>
        <v>0</v>
      </c>
      <c r="AH9" s="14">
        <f t="shared" si="18"/>
        <v>2854.4233269</v>
      </c>
      <c r="AI9" s="14">
        <f t="shared" si="19"/>
        <v>2854.4233269</v>
      </c>
      <c r="AJ9" s="29">
        <f t="shared" si="20"/>
        <v>623.4050963</v>
      </c>
      <c r="AK9" s="29">
        <f t="shared" si="21"/>
        <v>923.7523381</v>
      </c>
      <c r="AM9" s="14">
        <f aca="true" t="shared" si="122" ref="AM9:AM31">AN$6*$C9</f>
        <v>0</v>
      </c>
      <c r="AN9" s="14">
        <f t="shared" si="22"/>
        <v>283.2787143</v>
      </c>
      <c r="AO9" s="14">
        <f t="shared" si="23"/>
        <v>283.2787143</v>
      </c>
      <c r="AP9" s="29">
        <f t="shared" si="24"/>
        <v>61.8679761</v>
      </c>
      <c r="AQ9" s="29">
        <f t="shared" si="25"/>
        <v>91.6750407</v>
      </c>
      <c r="AS9" s="14">
        <f>C9*3.25486/100</f>
        <v>0</v>
      </c>
      <c r="AT9" s="14">
        <f t="shared" si="26"/>
        <v>3800.4721818</v>
      </c>
      <c r="AU9" s="14">
        <f t="shared" si="27"/>
        <v>3800.4721818</v>
      </c>
      <c r="AV9" s="29">
        <f t="shared" si="28"/>
        <v>830.0218485999999</v>
      </c>
      <c r="AW9" s="29">
        <f t="shared" si="29"/>
        <v>1229.9139481999998</v>
      </c>
      <c r="AY9" s="14">
        <f>C9*23.78111/100</f>
        <v>0</v>
      </c>
      <c r="AZ9" s="14">
        <f t="shared" si="30"/>
        <v>27767.537469300005</v>
      </c>
      <c r="BA9" s="14">
        <f t="shared" si="31"/>
        <v>27767.537469300005</v>
      </c>
      <c r="BB9" s="29">
        <f t="shared" si="32"/>
        <v>6064.4208611</v>
      </c>
      <c r="BC9" s="29">
        <f t="shared" si="33"/>
        <v>8986.1680357</v>
      </c>
      <c r="BE9" s="14">
        <f>C9*0.0004/100</f>
        <v>0</v>
      </c>
      <c r="BF9" s="14">
        <f t="shared" si="34"/>
        <v>0.467052</v>
      </c>
      <c r="BG9" s="14">
        <f t="shared" si="35"/>
        <v>0.467052</v>
      </c>
      <c r="BH9" s="29">
        <f t="shared" si="36"/>
        <v>0.102004</v>
      </c>
      <c r="BI9" s="29">
        <f t="shared" si="37"/>
        <v>0.151148</v>
      </c>
      <c r="BK9" s="14">
        <f>C9*0.13664/100</f>
        <v>0</v>
      </c>
      <c r="BL9" s="14">
        <f t="shared" si="38"/>
        <v>159.5449632</v>
      </c>
      <c r="BM9" s="14">
        <f t="shared" si="39"/>
        <v>159.5449632</v>
      </c>
      <c r="BN9" s="29">
        <f t="shared" si="40"/>
        <v>34.8445664</v>
      </c>
      <c r="BO9" s="29">
        <f t="shared" si="41"/>
        <v>51.632156800000004</v>
      </c>
      <c r="BQ9" s="14">
        <f>C9*0.87875/100</f>
        <v>0</v>
      </c>
      <c r="BR9" s="14">
        <f t="shared" si="42"/>
        <v>1026.0548625000001</v>
      </c>
      <c r="BS9" s="14">
        <f t="shared" si="43"/>
        <v>1026.0548625000001</v>
      </c>
      <c r="BT9" s="29">
        <f t="shared" si="44"/>
        <v>224.0900375</v>
      </c>
      <c r="BU9" s="29">
        <f t="shared" si="45"/>
        <v>332.0532625</v>
      </c>
      <c r="BW9" s="14">
        <f>C9*0.56757/100</f>
        <v>0</v>
      </c>
      <c r="BX9" s="14">
        <f t="shared" si="46"/>
        <v>662.7117591000001</v>
      </c>
      <c r="BY9" s="14">
        <f t="shared" si="47"/>
        <v>662.7117591000001</v>
      </c>
      <c r="BZ9" s="29">
        <f t="shared" si="48"/>
        <v>144.7360257</v>
      </c>
      <c r="CA9" s="29">
        <f t="shared" si="49"/>
        <v>214.4676759</v>
      </c>
      <c r="CC9" s="14">
        <f>C9*2.18514/100</f>
        <v>0</v>
      </c>
      <c r="CD9" s="14">
        <f t="shared" si="50"/>
        <v>2551.4350182</v>
      </c>
      <c r="CE9" s="14">
        <f t="shared" si="51"/>
        <v>2551.4350182</v>
      </c>
      <c r="CF9" s="29">
        <f t="shared" si="52"/>
        <v>557.2325514</v>
      </c>
      <c r="CG9" s="29">
        <f t="shared" si="53"/>
        <v>825.6988517999999</v>
      </c>
      <c r="CI9" s="14">
        <f>C9*0.13916/100</f>
        <v>0</v>
      </c>
      <c r="CJ9" s="14">
        <f t="shared" si="54"/>
        <v>162.48739080000001</v>
      </c>
      <c r="CK9" s="14">
        <f t="shared" si="55"/>
        <v>162.48739080000001</v>
      </c>
      <c r="CL9" s="29">
        <f t="shared" si="56"/>
        <v>35.4871916</v>
      </c>
      <c r="CM9" s="29">
        <f t="shared" si="57"/>
        <v>52.5843892</v>
      </c>
      <c r="CO9" s="14">
        <f>C9*0.37665/100</f>
        <v>0</v>
      </c>
      <c r="CP9" s="14">
        <f t="shared" si="58"/>
        <v>439.78783949999996</v>
      </c>
      <c r="CQ9" s="14">
        <f t="shared" si="59"/>
        <v>439.78783949999996</v>
      </c>
      <c r="CR9" s="29">
        <f t="shared" si="60"/>
        <v>96.0495165</v>
      </c>
      <c r="CS9" s="29">
        <f t="shared" si="61"/>
        <v>142.3247355</v>
      </c>
      <c r="CU9" s="14">
        <f>C9*1.58627/100</f>
        <v>0</v>
      </c>
      <c r="CV9" s="14">
        <f t="shared" si="62"/>
        <v>1852.1764401000003</v>
      </c>
      <c r="CW9" s="14">
        <f t="shared" si="63"/>
        <v>1852.1764401000003</v>
      </c>
      <c r="CX9" s="29">
        <f t="shared" si="64"/>
        <v>404.5147127</v>
      </c>
      <c r="CY9" s="29">
        <f t="shared" si="65"/>
        <v>599.4038449</v>
      </c>
      <c r="DA9" s="14">
        <f>C9*0.07178/100</f>
        <v>0</v>
      </c>
      <c r="DB9" s="14">
        <f t="shared" si="66"/>
        <v>83.8124814</v>
      </c>
      <c r="DC9" s="14">
        <f t="shared" si="67"/>
        <v>83.8124814</v>
      </c>
      <c r="DD9" s="29">
        <f t="shared" si="68"/>
        <v>18.3046178</v>
      </c>
      <c r="DE9" s="29">
        <f t="shared" si="69"/>
        <v>27.1235086</v>
      </c>
      <c r="DG9" s="14">
        <f>C9*1.01431/100</f>
        <v>0</v>
      </c>
      <c r="DH9" s="14">
        <f t="shared" si="70"/>
        <v>1184.3387853</v>
      </c>
      <c r="DI9" s="14">
        <f t="shared" si="71"/>
        <v>1184.3387853</v>
      </c>
      <c r="DJ9" s="29">
        <f t="shared" si="72"/>
        <v>258.6591931</v>
      </c>
      <c r="DK9" s="29">
        <f t="shared" si="73"/>
        <v>383.2773197</v>
      </c>
      <c r="DM9" s="14">
        <f>C9*0.48536/100</f>
        <v>0</v>
      </c>
      <c r="DN9" s="29">
        <f t="shared" si="74"/>
        <v>566.7208968</v>
      </c>
      <c r="DO9" s="14">
        <f t="shared" si="75"/>
        <v>566.7208968</v>
      </c>
      <c r="DP9" s="29">
        <f t="shared" si="76"/>
        <v>123.7716536</v>
      </c>
      <c r="DQ9" s="29">
        <f t="shared" si="77"/>
        <v>183.4029832</v>
      </c>
      <c r="DS9" s="14">
        <f>C9*0.80603/100</f>
        <v>0</v>
      </c>
      <c r="DT9" s="14">
        <f t="shared" si="78"/>
        <v>941.1448089</v>
      </c>
      <c r="DU9" s="14">
        <f t="shared" si="79"/>
        <v>941.1448089</v>
      </c>
      <c r="DV9" s="29">
        <f t="shared" si="80"/>
        <v>205.5457103</v>
      </c>
      <c r="DW9" s="29">
        <f t="shared" si="81"/>
        <v>304.5745561</v>
      </c>
      <c r="DY9" s="14">
        <f>C9*2.45163/100</f>
        <v>0</v>
      </c>
      <c r="DZ9" s="14">
        <f t="shared" si="82"/>
        <v>2862.5967369000005</v>
      </c>
      <c r="EA9" s="14">
        <f t="shared" si="83"/>
        <v>2862.5967369000005</v>
      </c>
      <c r="EB9" s="29">
        <f t="shared" si="84"/>
        <v>625.1901663</v>
      </c>
      <c r="EC9" s="29">
        <f t="shared" si="85"/>
        <v>926.3974281000001</v>
      </c>
      <c r="EE9" s="14">
        <f>C9*0.25443/100</f>
        <v>0</v>
      </c>
      <c r="EF9" s="14">
        <f t="shared" si="86"/>
        <v>297.0801009</v>
      </c>
      <c r="EG9" s="14">
        <f t="shared" si="87"/>
        <v>297.0801009</v>
      </c>
      <c r="EH9" s="29">
        <f t="shared" si="88"/>
        <v>64.88219430000001</v>
      </c>
      <c r="EI9" s="29">
        <f t="shared" si="89"/>
        <v>96.14146410000001</v>
      </c>
      <c r="EK9" s="14">
        <f>C9*0.12856/100</f>
        <v>0</v>
      </c>
      <c r="EL9" s="14">
        <f t="shared" si="90"/>
        <v>150.1105128</v>
      </c>
      <c r="EM9" s="14">
        <f t="shared" si="91"/>
        <v>150.1105128</v>
      </c>
      <c r="EN9" s="29">
        <f t="shared" si="92"/>
        <v>32.7840856</v>
      </c>
      <c r="EO9" s="29">
        <f t="shared" si="93"/>
        <v>48.5789672</v>
      </c>
      <c r="EQ9" s="14">
        <f>C9*0.03415/100</f>
        <v>0</v>
      </c>
      <c r="ER9" s="14">
        <f t="shared" si="94"/>
        <v>39.8745645</v>
      </c>
      <c r="ES9" s="14">
        <f t="shared" si="95"/>
        <v>39.8745645</v>
      </c>
      <c r="ET9" s="29">
        <f t="shared" si="96"/>
        <v>8.7085915</v>
      </c>
      <c r="EU9" s="29">
        <f t="shared" si="97"/>
        <v>12.9042605</v>
      </c>
      <c r="EW9" s="14">
        <f>C9*1.11619/100</f>
        <v>0</v>
      </c>
      <c r="EX9" s="14">
        <f t="shared" si="98"/>
        <v>1303.2969297</v>
      </c>
      <c r="EY9" s="14">
        <f t="shared" si="99"/>
        <v>1303.2969297</v>
      </c>
      <c r="EZ9" s="29">
        <f t="shared" si="100"/>
        <v>284.63961190000003</v>
      </c>
      <c r="FA9" s="29">
        <f t="shared" si="101"/>
        <v>421.7747153</v>
      </c>
      <c r="FC9" s="14">
        <f>C9*4.55599/100</f>
        <v>0</v>
      </c>
      <c r="FD9" s="14">
        <f t="shared" si="102"/>
        <v>5319.710603700001</v>
      </c>
      <c r="FE9" s="14">
        <f t="shared" si="103"/>
        <v>5319.710603700001</v>
      </c>
      <c r="FF9" s="29">
        <f t="shared" si="104"/>
        <v>1161.8230099</v>
      </c>
      <c r="FG9" s="29">
        <f t="shared" si="105"/>
        <v>1721.5719413</v>
      </c>
      <c r="FI9" s="14">
        <f>C9*0.07571/100</f>
        <v>0</v>
      </c>
      <c r="FJ9" s="14">
        <f t="shared" si="106"/>
        <v>88.4012673</v>
      </c>
      <c r="FK9" s="14">
        <f t="shared" si="107"/>
        <v>88.4012673</v>
      </c>
      <c r="FL9" s="29">
        <f t="shared" si="108"/>
        <v>19.3068071</v>
      </c>
      <c r="FM9" s="29">
        <f t="shared" si="109"/>
        <v>28.6085377</v>
      </c>
      <c r="FO9" s="14">
        <f>C9*0.91696/100</f>
        <v>0</v>
      </c>
      <c r="FP9" s="14">
        <f t="shared" si="110"/>
        <v>1070.6700048</v>
      </c>
      <c r="FQ9" s="14">
        <f t="shared" si="111"/>
        <v>1070.6700048</v>
      </c>
      <c r="FR9" s="29">
        <f t="shared" si="112"/>
        <v>233.8339696</v>
      </c>
      <c r="FS9" s="29">
        <f t="shared" si="113"/>
        <v>346.4916752</v>
      </c>
      <c r="FU9" s="14">
        <f>C9*0.38062/100</f>
        <v>0</v>
      </c>
      <c r="FV9" s="14">
        <f t="shared" si="114"/>
        <v>444.42333060000004</v>
      </c>
      <c r="FW9" s="14">
        <f t="shared" si="115"/>
        <v>444.42333060000004</v>
      </c>
      <c r="FX9" s="29">
        <f t="shared" si="116"/>
        <v>97.0619062</v>
      </c>
      <c r="FY9" s="29">
        <f t="shared" si="117"/>
        <v>143.82487940000001</v>
      </c>
    </row>
    <row r="10" spans="1:181" ht="12">
      <c r="A10" s="2">
        <v>41548</v>
      </c>
      <c r="C10" s="15">
        <f>'2011B'!C10</f>
        <v>0</v>
      </c>
      <c r="D10" s="15">
        <f>'2011B'!D10</f>
        <v>116763</v>
      </c>
      <c r="E10" s="15">
        <f t="shared" si="0"/>
        <v>116763</v>
      </c>
      <c r="F10" s="15">
        <f>'2011B'!F10</f>
        <v>25501</v>
      </c>
      <c r="G10" s="15">
        <f>'2011B'!G10</f>
        <v>37787</v>
      </c>
      <c r="I10" s="14">
        <f t="shared" si="1"/>
        <v>0</v>
      </c>
      <c r="J10" s="14">
        <f t="shared" si="2"/>
        <v>79375.62751560002</v>
      </c>
      <c r="K10" s="14">
        <f t="shared" si="3"/>
        <v>79375.62751560002</v>
      </c>
      <c r="L10" s="14">
        <f t="shared" si="4"/>
        <v>17335.610401200003</v>
      </c>
      <c r="M10" s="14">
        <f t="shared" si="5"/>
        <v>25687.647944400003</v>
      </c>
      <c r="P10" s="14">
        <f t="shared" si="6"/>
        <v>9295.1404647</v>
      </c>
      <c r="Q10" s="29">
        <f t="shared" si="7"/>
        <v>9295.1404647</v>
      </c>
      <c r="R10" s="29">
        <f t="shared" si="8"/>
        <v>2030.0555568999998</v>
      </c>
      <c r="S10" s="29">
        <f t="shared" si="9"/>
        <v>3008.1059302999997</v>
      </c>
      <c r="V10" s="14">
        <f t="shared" si="10"/>
        <v>10347.1050369</v>
      </c>
      <c r="W10" s="14">
        <f t="shared" si="11"/>
        <v>10347.1050369</v>
      </c>
      <c r="X10" s="29">
        <f t="shared" si="12"/>
        <v>2259.8042662999997</v>
      </c>
      <c r="Y10" s="29">
        <f t="shared" si="13"/>
        <v>3348.5441281</v>
      </c>
      <c r="AA10" s="29"/>
      <c r="AB10" s="14">
        <f t="shared" si="14"/>
        <v>3820.8239727</v>
      </c>
      <c r="AC10" s="14">
        <f t="shared" si="15"/>
        <v>3820.8239727</v>
      </c>
      <c r="AD10" s="29">
        <f t="shared" si="16"/>
        <v>834.4666728999999</v>
      </c>
      <c r="AE10" s="29">
        <f t="shared" si="17"/>
        <v>1236.5002223</v>
      </c>
      <c r="AH10" s="14">
        <f t="shared" si="18"/>
        <v>2854.4233269</v>
      </c>
      <c r="AI10" s="14">
        <f t="shared" si="19"/>
        <v>2854.4233269</v>
      </c>
      <c r="AJ10" s="29">
        <f t="shared" si="20"/>
        <v>623.4050963</v>
      </c>
      <c r="AK10" s="29">
        <f t="shared" si="21"/>
        <v>923.7523381</v>
      </c>
      <c r="AN10" s="14">
        <f t="shared" si="22"/>
        <v>283.2787143</v>
      </c>
      <c r="AO10" s="14">
        <f t="shared" si="23"/>
        <v>283.2787143</v>
      </c>
      <c r="AP10" s="29">
        <f t="shared" si="24"/>
        <v>61.8679761</v>
      </c>
      <c r="AQ10" s="29">
        <f t="shared" si="25"/>
        <v>91.6750407</v>
      </c>
      <c r="AT10" s="14">
        <f t="shared" si="26"/>
        <v>3800.4721818</v>
      </c>
      <c r="AU10" s="14">
        <f t="shared" si="27"/>
        <v>3800.4721818</v>
      </c>
      <c r="AV10" s="29">
        <f t="shared" si="28"/>
        <v>830.0218485999999</v>
      </c>
      <c r="AW10" s="29">
        <f t="shared" si="29"/>
        <v>1229.9139481999998</v>
      </c>
      <c r="AZ10" s="14">
        <f t="shared" si="30"/>
        <v>27767.537469300005</v>
      </c>
      <c r="BA10" s="14">
        <f t="shared" si="31"/>
        <v>27767.537469300005</v>
      </c>
      <c r="BB10" s="29">
        <f t="shared" si="32"/>
        <v>6064.4208611</v>
      </c>
      <c r="BC10" s="29">
        <f t="shared" si="33"/>
        <v>8986.1680357</v>
      </c>
      <c r="BF10" s="14">
        <f t="shared" si="34"/>
        <v>0.467052</v>
      </c>
      <c r="BG10" s="14">
        <f t="shared" si="35"/>
        <v>0.467052</v>
      </c>
      <c r="BH10" s="29">
        <f t="shared" si="36"/>
        <v>0.102004</v>
      </c>
      <c r="BI10" s="29">
        <f t="shared" si="37"/>
        <v>0.151148</v>
      </c>
      <c r="BL10" s="14">
        <f t="shared" si="38"/>
        <v>159.5449632</v>
      </c>
      <c r="BM10" s="14">
        <f t="shared" si="39"/>
        <v>159.5449632</v>
      </c>
      <c r="BN10" s="29">
        <f t="shared" si="40"/>
        <v>34.8445664</v>
      </c>
      <c r="BO10" s="29">
        <f t="shared" si="41"/>
        <v>51.632156800000004</v>
      </c>
      <c r="BR10" s="14">
        <f t="shared" si="42"/>
        <v>1026.0548625000001</v>
      </c>
      <c r="BS10" s="14">
        <f t="shared" si="43"/>
        <v>1026.0548625000001</v>
      </c>
      <c r="BT10" s="29">
        <f t="shared" si="44"/>
        <v>224.0900375</v>
      </c>
      <c r="BU10" s="29">
        <f t="shared" si="45"/>
        <v>332.0532625</v>
      </c>
      <c r="BX10" s="14">
        <f t="shared" si="46"/>
        <v>662.7117591000001</v>
      </c>
      <c r="BY10" s="14">
        <f t="shared" si="47"/>
        <v>662.7117591000001</v>
      </c>
      <c r="BZ10" s="29">
        <f t="shared" si="48"/>
        <v>144.7360257</v>
      </c>
      <c r="CA10" s="29">
        <f t="shared" si="49"/>
        <v>214.4676759</v>
      </c>
      <c r="CD10" s="14">
        <f t="shared" si="50"/>
        <v>2551.4350182</v>
      </c>
      <c r="CE10" s="14">
        <f t="shared" si="51"/>
        <v>2551.4350182</v>
      </c>
      <c r="CF10" s="29">
        <f t="shared" si="52"/>
        <v>557.2325514</v>
      </c>
      <c r="CG10" s="29">
        <f t="shared" si="53"/>
        <v>825.6988517999999</v>
      </c>
      <c r="CJ10" s="14">
        <f t="shared" si="54"/>
        <v>162.48739080000001</v>
      </c>
      <c r="CK10" s="14">
        <f t="shared" si="55"/>
        <v>162.48739080000001</v>
      </c>
      <c r="CL10" s="29">
        <f t="shared" si="56"/>
        <v>35.4871916</v>
      </c>
      <c r="CM10" s="29">
        <f t="shared" si="57"/>
        <v>52.5843892</v>
      </c>
      <c r="CP10" s="14">
        <f t="shared" si="58"/>
        <v>439.78783949999996</v>
      </c>
      <c r="CQ10" s="14">
        <f t="shared" si="59"/>
        <v>439.78783949999996</v>
      </c>
      <c r="CR10" s="29">
        <f t="shared" si="60"/>
        <v>96.0495165</v>
      </c>
      <c r="CS10" s="29">
        <f t="shared" si="61"/>
        <v>142.3247355</v>
      </c>
      <c r="CV10" s="14">
        <f t="shared" si="62"/>
        <v>1852.1764401000003</v>
      </c>
      <c r="CW10" s="14">
        <f t="shared" si="63"/>
        <v>1852.1764401000003</v>
      </c>
      <c r="CX10" s="29">
        <f t="shared" si="64"/>
        <v>404.5147127</v>
      </c>
      <c r="CY10" s="29">
        <f t="shared" si="65"/>
        <v>599.4038449</v>
      </c>
      <c r="DB10" s="14">
        <f t="shared" si="66"/>
        <v>83.8124814</v>
      </c>
      <c r="DC10" s="14">
        <f t="shared" si="67"/>
        <v>83.8124814</v>
      </c>
      <c r="DD10" s="29">
        <f t="shared" si="68"/>
        <v>18.3046178</v>
      </c>
      <c r="DE10" s="29">
        <f t="shared" si="69"/>
        <v>27.1235086</v>
      </c>
      <c r="DH10" s="14">
        <f t="shared" si="70"/>
        <v>1184.3387853</v>
      </c>
      <c r="DI10" s="14">
        <f t="shared" si="71"/>
        <v>1184.3387853</v>
      </c>
      <c r="DJ10" s="29">
        <f t="shared" si="72"/>
        <v>258.6591931</v>
      </c>
      <c r="DK10" s="29">
        <f t="shared" si="73"/>
        <v>383.2773197</v>
      </c>
      <c r="DN10" s="29">
        <f t="shared" si="74"/>
        <v>566.7208968</v>
      </c>
      <c r="DO10" s="14">
        <f t="shared" si="75"/>
        <v>566.7208968</v>
      </c>
      <c r="DP10" s="29">
        <f t="shared" si="76"/>
        <v>123.7716536</v>
      </c>
      <c r="DQ10" s="29">
        <f t="shared" si="77"/>
        <v>183.4029832</v>
      </c>
      <c r="DT10" s="14">
        <f t="shared" si="78"/>
        <v>941.1448089</v>
      </c>
      <c r="DU10" s="14">
        <f t="shared" si="79"/>
        <v>941.1448089</v>
      </c>
      <c r="DV10" s="29">
        <f t="shared" si="80"/>
        <v>205.5457103</v>
      </c>
      <c r="DW10" s="29">
        <f t="shared" si="81"/>
        <v>304.5745561</v>
      </c>
      <c r="DZ10" s="14">
        <f t="shared" si="82"/>
        <v>2862.5967369000005</v>
      </c>
      <c r="EA10" s="14">
        <f t="shared" si="83"/>
        <v>2862.5967369000005</v>
      </c>
      <c r="EB10" s="29">
        <f t="shared" si="84"/>
        <v>625.1901663</v>
      </c>
      <c r="EC10" s="29">
        <f t="shared" si="85"/>
        <v>926.3974281000001</v>
      </c>
      <c r="EF10" s="14">
        <f t="shared" si="86"/>
        <v>297.0801009</v>
      </c>
      <c r="EG10" s="14">
        <f t="shared" si="87"/>
        <v>297.0801009</v>
      </c>
      <c r="EH10" s="29">
        <f t="shared" si="88"/>
        <v>64.88219430000001</v>
      </c>
      <c r="EI10" s="29">
        <f t="shared" si="89"/>
        <v>96.14146410000001</v>
      </c>
      <c r="EL10" s="14">
        <f t="shared" si="90"/>
        <v>150.1105128</v>
      </c>
      <c r="EM10" s="14">
        <f t="shared" si="91"/>
        <v>150.1105128</v>
      </c>
      <c r="EN10" s="29">
        <f t="shared" si="92"/>
        <v>32.7840856</v>
      </c>
      <c r="EO10" s="29">
        <f t="shared" si="93"/>
        <v>48.5789672</v>
      </c>
      <c r="ER10" s="14">
        <f t="shared" si="94"/>
        <v>39.8745645</v>
      </c>
      <c r="ES10" s="14">
        <f t="shared" si="95"/>
        <v>39.8745645</v>
      </c>
      <c r="ET10" s="29">
        <f t="shared" si="96"/>
        <v>8.7085915</v>
      </c>
      <c r="EU10" s="29">
        <f t="shared" si="97"/>
        <v>12.9042605</v>
      </c>
      <c r="EX10" s="14">
        <f t="shared" si="98"/>
        <v>1303.2969297</v>
      </c>
      <c r="EY10" s="14">
        <f t="shared" si="99"/>
        <v>1303.2969297</v>
      </c>
      <c r="EZ10" s="29">
        <f t="shared" si="100"/>
        <v>284.63961190000003</v>
      </c>
      <c r="FA10" s="29">
        <f t="shared" si="101"/>
        <v>421.7747153</v>
      </c>
      <c r="FD10" s="14">
        <f t="shared" si="102"/>
        <v>5319.710603700001</v>
      </c>
      <c r="FE10" s="14">
        <f t="shared" si="103"/>
        <v>5319.710603700001</v>
      </c>
      <c r="FF10" s="29">
        <f t="shared" si="104"/>
        <v>1161.8230099</v>
      </c>
      <c r="FG10" s="29">
        <f t="shared" si="105"/>
        <v>1721.5719413</v>
      </c>
      <c r="FJ10" s="14">
        <f t="shared" si="106"/>
        <v>88.4012673</v>
      </c>
      <c r="FK10" s="14">
        <f t="shared" si="107"/>
        <v>88.4012673</v>
      </c>
      <c r="FL10" s="29">
        <f t="shared" si="108"/>
        <v>19.3068071</v>
      </c>
      <c r="FM10" s="29">
        <f t="shared" si="109"/>
        <v>28.6085377</v>
      </c>
      <c r="FP10" s="14">
        <f t="shared" si="110"/>
        <v>1070.6700048</v>
      </c>
      <c r="FQ10" s="14">
        <f t="shared" si="111"/>
        <v>1070.6700048</v>
      </c>
      <c r="FR10" s="29">
        <f t="shared" si="112"/>
        <v>233.8339696</v>
      </c>
      <c r="FS10" s="29">
        <f t="shared" si="113"/>
        <v>346.4916752</v>
      </c>
      <c r="FV10" s="14">
        <f t="shared" si="114"/>
        <v>444.42333060000004</v>
      </c>
      <c r="FW10" s="14">
        <f t="shared" si="115"/>
        <v>444.42333060000004</v>
      </c>
      <c r="FX10" s="29">
        <f t="shared" si="116"/>
        <v>97.0619062</v>
      </c>
      <c r="FY10" s="29">
        <f t="shared" si="117"/>
        <v>143.82487940000001</v>
      </c>
    </row>
    <row r="11" spans="1:181" ht="12">
      <c r="A11" s="2">
        <v>41730</v>
      </c>
      <c r="C11" s="15">
        <f>'2011B'!C11</f>
        <v>0</v>
      </c>
      <c r="D11" s="15">
        <f>'2011B'!D11</f>
        <v>116763</v>
      </c>
      <c r="E11" s="15">
        <f t="shared" si="0"/>
        <v>116763</v>
      </c>
      <c r="F11" s="15">
        <f>'2011B'!F11</f>
        <v>25501</v>
      </c>
      <c r="G11" s="15">
        <f>'2011B'!G11</f>
        <v>37787</v>
      </c>
      <c r="I11" s="14">
        <f t="shared" si="1"/>
        <v>0</v>
      </c>
      <c r="J11" s="14">
        <f t="shared" si="2"/>
        <v>79375.62751560002</v>
      </c>
      <c r="K11" s="14">
        <f t="shared" si="3"/>
        <v>79375.62751560002</v>
      </c>
      <c r="L11" s="14">
        <f t="shared" si="4"/>
        <v>17335.610401200003</v>
      </c>
      <c r="M11" s="14">
        <f t="shared" si="5"/>
        <v>25687.647944400003</v>
      </c>
      <c r="O11" s="14">
        <f t="shared" si="118"/>
        <v>0</v>
      </c>
      <c r="P11" s="14">
        <f t="shared" si="6"/>
        <v>9295.1404647</v>
      </c>
      <c r="Q11" s="29">
        <f t="shared" si="7"/>
        <v>9295.1404647</v>
      </c>
      <c r="R11" s="29">
        <f t="shared" si="8"/>
        <v>2030.0555568999998</v>
      </c>
      <c r="S11" s="29">
        <f t="shared" si="9"/>
        <v>3008.1059302999997</v>
      </c>
      <c r="U11" s="14">
        <f t="shared" si="119"/>
        <v>0</v>
      </c>
      <c r="V11" s="14">
        <f t="shared" si="10"/>
        <v>10347.1050369</v>
      </c>
      <c r="W11" s="14">
        <f t="shared" si="11"/>
        <v>10347.1050369</v>
      </c>
      <c r="X11" s="29">
        <f t="shared" si="12"/>
        <v>2259.8042662999997</v>
      </c>
      <c r="Y11" s="29">
        <f t="shared" si="13"/>
        <v>3348.5441281</v>
      </c>
      <c r="AA11" s="29">
        <f t="shared" si="120"/>
        <v>0</v>
      </c>
      <c r="AB11" s="14">
        <f t="shared" si="14"/>
        <v>3820.8239727</v>
      </c>
      <c r="AC11" s="14">
        <f t="shared" si="15"/>
        <v>3820.8239727</v>
      </c>
      <c r="AD11" s="29">
        <f t="shared" si="16"/>
        <v>834.4666728999999</v>
      </c>
      <c r="AE11" s="29">
        <f t="shared" si="17"/>
        <v>1236.5002223</v>
      </c>
      <c r="AG11" s="14">
        <f t="shared" si="121"/>
        <v>0</v>
      </c>
      <c r="AH11" s="14">
        <f t="shared" si="18"/>
        <v>2854.4233269</v>
      </c>
      <c r="AI11" s="14">
        <f t="shared" si="19"/>
        <v>2854.4233269</v>
      </c>
      <c r="AJ11" s="29">
        <f t="shared" si="20"/>
        <v>623.4050963</v>
      </c>
      <c r="AK11" s="29">
        <f t="shared" si="21"/>
        <v>923.7523381</v>
      </c>
      <c r="AM11" s="14">
        <f t="shared" si="122"/>
        <v>0</v>
      </c>
      <c r="AN11" s="14">
        <f t="shared" si="22"/>
        <v>283.2787143</v>
      </c>
      <c r="AO11" s="14">
        <f t="shared" si="23"/>
        <v>283.2787143</v>
      </c>
      <c r="AP11" s="29">
        <f t="shared" si="24"/>
        <v>61.8679761</v>
      </c>
      <c r="AQ11" s="29">
        <f t="shared" si="25"/>
        <v>91.6750407</v>
      </c>
      <c r="AS11" s="14">
        <f>C11*3.25486/100</f>
        <v>0</v>
      </c>
      <c r="AT11" s="14">
        <f t="shared" si="26"/>
        <v>3800.4721818</v>
      </c>
      <c r="AU11" s="14">
        <f t="shared" si="27"/>
        <v>3800.4721818</v>
      </c>
      <c r="AV11" s="29">
        <f t="shared" si="28"/>
        <v>830.0218485999999</v>
      </c>
      <c r="AW11" s="29">
        <f t="shared" si="29"/>
        <v>1229.9139481999998</v>
      </c>
      <c r="AY11" s="14">
        <f>C11*23.78111/100</f>
        <v>0</v>
      </c>
      <c r="AZ11" s="14">
        <f t="shared" si="30"/>
        <v>27767.537469300005</v>
      </c>
      <c r="BA11" s="14">
        <f t="shared" si="31"/>
        <v>27767.537469300005</v>
      </c>
      <c r="BB11" s="29">
        <f t="shared" si="32"/>
        <v>6064.4208611</v>
      </c>
      <c r="BC11" s="29">
        <f t="shared" si="33"/>
        <v>8986.1680357</v>
      </c>
      <c r="BE11" s="14">
        <f>C11*0.0004/100</f>
        <v>0</v>
      </c>
      <c r="BF11" s="14">
        <f t="shared" si="34"/>
        <v>0.467052</v>
      </c>
      <c r="BG11" s="14">
        <f t="shared" si="35"/>
        <v>0.467052</v>
      </c>
      <c r="BH11" s="29">
        <f t="shared" si="36"/>
        <v>0.102004</v>
      </c>
      <c r="BI11" s="29">
        <f t="shared" si="37"/>
        <v>0.151148</v>
      </c>
      <c r="BK11" s="14">
        <f>C11*0.13664/100</f>
        <v>0</v>
      </c>
      <c r="BL11" s="14">
        <f t="shared" si="38"/>
        <v>159.5449632</v>
      </c>
      <c r="BM11" s="14">
        <f t="shared" si="39"/>
        <v>159.5449632</v>
      </c>
      <c r="BN11" s="29">
        <f t="shared" si="40"/>
        <v>34.8445664</v>
      </c>
      <c r="BO11" s="29">
        <f t="shared" si="41"/>
        <v>51.632156800000004</v>
      </c>
      <c r="BQ11" s="14">
        <f>C11*0.87875/100</f>
        <v>0</v>
      </c>
      <c r="BR11" s="14">
        <f t="shared" si="42"/>
        <v>1026.0548625000001</v>
      </c>
      <c r="BS11" s="14">
        <f t="shared" si="43"/>
        <v>1026.0548625000001</v>
      </c>
      <c r="BT11" s="29">
        <f t="shared" si="44"/>
        <v>224.0900375</v>
      </c>
      <c r="BU11" s="29">
        <f t="shared" si="45"/>
        <v>332.0532625</v>
      </c>
      <c r="BW11" s="14">
        <f>C11*0.56757/100</f>
        <v>0</v>
      </c>
      <c r="BX11" s="14">
        <f t="shared" si="46"/>
        <v>662.7117591000001</v>
      </c>
      <c r="BY11" s="14">
        <f t="shared" si="47"/>
        <v>662.7117591000001</v>
      </c>
      <c r="BZ11" s="29">
        <f t="shared" si="48"/>
        <v>144.7360257</v>
      </c>
      <c r="CA11" s="29">
        <f t="shared" si="49"/>
        <v>214.4676759</v>
      </c>
      <c r="CC11" s="14">
        <f>C11*2.18514/100</f>
        <v>0</v>
      </c>
      <c r="CD11" s="14">
        <f t="shared" si="50"/>
        <v>2551.4350182</v>
      </c>
      <c r="CE11" s="14">
        <f t="shared" si="51"/>
        <v>2551.4350182</v>
      </c>
      <c r="CF11" s="29">
        <f t="shared" si="52"/>
        <v>557.2325514</v>
      </c>
      <c r="CG11" s="29">
        <f t="shared" si="53"/>
        <v>825.6988517999999</v>
      </c>
      <c r="CI11" s="14">
        <f>C11*0.13916/100</f>
        <v>0</v>
      </c>
      <c r="CJ11" s="14">
        <f t="shared" si="54"/>
        <v>162.48739080000001</v>
      </c>
      <c r="CK11" s="14">
        <f t="shared" si="55"/>
        <v>162.48739080000001</v>
      </c>
      <c r="CL11" s="29">
        <f t="shared" si="56"/>
        <v>35.4871916</v>
      </c>
      <c r="CM11" s="29">
        <f t="shared" si="57"/>
        <v>52.5843892</v>
      </c>
      <c r="CO11" s="14">
        <f>C11*0.37665/100</f>
        <v>0</v>
      </c>
      <c r="CP11" s="14">
        <f t="shared" si="58"/>
        <v>439.78783949999996</v>
      </c>
      <c r="CQ11" s="14">
        <f t="shared" si="59"/>
        <v>439.78783949999996</v>
      </c>
      <c r="CR11" s="29">
        <f t="shared" si="60"/>
        <v>96.0495165</v>
      </c>
      <c r="CS11" s="29">
        <f t="shared" si="61"/>
        <v>142.3247355</v>
      </c>
      <c r="CU11" s="14">
        <f>C11*1.58627/100</f>
        <v>0</v>
      </c>
      <c r="CV11" s="14">
        <f t="shared" si="62"/>
        <v>1852.1764401000003</v>
      </c>
      <c r="CW11" s="14">
        <f t="shared" si="63"/>
        <v>1852.1764401000003</v>
      </c>
      <c r="CX11" s="29">
        <f t="shared" si="64"/>
        <v>404.5147127</v>
      </c>
      <c r="CY11" s="29">
        <f t="shared" si="65"/>
        <v>599.4038449</v>
      </c>
      <c r="DA11" s="14">
        <f>C11*0.07178/100</f>
        <v>0</v>
      </c>
      <c r="DB11" s="14">
        <f t="shared" si="66"/>
        <v>83.8124814</v>
      </c>
      <c r="DC11" s="14">
        <f t="shared" si="67"/>
        <v>83.8124814</v>
      </c>
      <c r="DD11" s="29">
        <f t="shared" si="68"/>
        <v>18.3046178</v>
      </c>
      <c r="DE11" s="29">
        <f t="shared" si="69"/>
        <v>27.1235086</v>
      </c>
      <c r="DG11" s="14">
        <f>C11*1.01431/100</f>
        <v>0</v>
      </c>
      <c r="DH11" s="14">
        <f t="shared" si="70"/>
        <v>1184.3387853</v>
      </c>
      <c r="DI11" s="14">
        <f t="shared" si="71"/>
        <v>1184.3387853</v>
      </c>
      <c r="DJ11" s="29">
        <f t="shared" si="72"/>
        <v>258.6591931</v>
      </c>
      <c r="DK11" s="29">
        <f t="shared" si="73"/>
        <v>383.2773197</v>
      </c>
      <c r="DM11" s="14">
        <f>C11*0.48536/100</f>
        <v>0</v>
      </c>
      <c r="DN11" s="29">
        <f t="shared" si="74"/>
        <v>566.7208968</v>
      </c>
      <c r="DO11" s="14">
        <f t="shared" si="75"/>
        <v>566.7208968</v>
      </c>
      <c r="DP11" s="29">
        <f t="shared" si="76"/>
        <v>123.7716536</v>
      </c>
      <c r="DQ11" s="29">
        <f t="shared" si="77"/>
        <v>183.4029832</v>
      </c>
      <c r="DS11" s="14">
        <f>C11*0.80603/100</f>
        <v>0</v>
      </c>
      <c r="DT11" s="14">
        <f t="shared" si="78"/>
        <v>941.1448089</v>
      </c>
      <c r="DU11" s="14">
        <f t="shared" si="79"/>
        <v>941.1448089</v>
      </c>
      <c r="DV11" s="29">
        <f t="shared" si="80"/>
        <v>205.5457103</v>
      </c>
      <c r="DW11" s="29">
        <f t="shared" si="81"/>
        <v>304.5745561</v>
      </c>
      <c r="DY11" s="14">
        <f>C11*2.45163/100</f>
        <v>0</v>
      </c>
      <c r="DZ11" s="14">
        <f t="shared" si="82"/>
        <v>2862.5967369000005</v>
      </c>
      <c r="EA11" s="14">
        <f t="shared" si="83"/>
        <v>2862.5967369000005</v>
      </c>
      <c r="EB11" s="29">
        <f t="shared" si="84"/>
        <v>625.1901663</v>
      </c>
      <c r="EC11" s="29">
        <f t="shared" si="85"/>
        <v>926.3974281000001</v>
      </c>
      <c r="EE11" s="14">
        <f>C11*0.25443/100</f>
        <v>0</v>
      </c>
      <c r="EF11" s="14">
        <f t="shared" si="86"/>
        <v>297.0801009</v>
      </c>
      <c r="EG11" s="14">
        <f t="shared" si="87"/>
        <v>297.0801009</v>
      </c>
      <c r="EH11" s="29">
        <f t="shared" si="88"/>
        <v>64.88219430000001</v>
      </c>
      <c r="EI11" s="29">
        <f t="shared" si="89"/>
        <v>96.14146410000001</v>
      </c>
      <c r="EK11" s="14">
        <f>C11*0.12856/100</f>
        <v>0</v>
      </c>
      <c r="EL11" s="14">
        <f t="shared" si="90"/>
        <v>150.1105128</v>
      </c>
      <c r="EM11" s="14">
        <f t="shared" si="91"/>
        <v>150.1105128</v>
      </c>
      <c r="EN11" s="29">
        <f t="shared" si="92"/>
        <v>32.7840856</v>
      </c>
      <c r="EO11" s="29">
        <f t="shared" si="93"/>
        <v>48.5789672</v>
      </c>
      <c r="EQ11" s="14">
        <f>C11*0.03415/100</f>
        <v>0</v>
      </c>
      <c r="ER11" s="14">
        <f t="shared" si="94"/>
        <v>39.8745645</v>
      </c>
      <c r="ES11" s="14">
        <f t="shared" si="95"/>
        <v>39.8745645</v>
      </c>
      <c r="ET11" s="29">
        <f t="shared" si="96"/>
        <v>8.7085915</v>
      </c>
      <c r="EU11" s="29">
        <f t="shared" si="97"/>
        <v>12.9042605</v>
      </c>
      <c r="EW11" s="14">
        <f>C11*1.11619/100</f>
        <v>0</v>
      </c>
      <c r="EX11" s="14">
        <f t="shared" si="98"/>
        <v>1303.2969297</v>
      </c>
      <c r="EY11" s="14">
        <f t="shared" si="99"/>
        <v>1303.2969297</v>
      </c>
      <c r="EZ11" s="29">
        <f t="shared" si="100"/>
        <v>284.63961190000003</v>
      </c>
      <c r="FA11" s="29">
        <f t="shared" si="101"/>
        <v>421.7747153</v>
      </c>
      <c r="FC11" s="14">
        <f>C11*4.55599/100</f>
        <v>0</v>
      </c>
      <c r="FD11" s="14">
        <f t="shared" si="102"/>
        <v>5319.710603700001</v>
      </c>
      <c r="FE11" s="14">
        <f t="shared" si="103"/>
        <v>5319.710603700001</v>
      </c>
      <c r="FF11" s="29">
        <f t="shared" si="104"/>
        <v>1161.8230099</v>
      </c>
      <c r="FG11" s="29">
        <f t="shared" si="105"/>
        <v>1721.5719413</v>
      </c>
      <c r="FI11" s="14">
        <f>C11*0.07571/100</f>
        <v>0</v>
      </c>
      <c r="FJ11" s="14">
        <f t="shared" si="106"/>
        <v>88.4012673</v>
      </c>
      <c r="FK11" s="14">
        <f t="shared" si="107"/>
        <v>88.4012673</v>
      </c>
      <c r="FL11" s="29">
        <f t="shared" si="108"/>
        <v>19.3068071</v>
      </c>
      <c r="FM11" s="29">
        <f t="shared" si="109"/>
        <v>28.6085377</v>
      </c>
      <c r="FO11" s="14">
        <f>C11*0.91696/100</f>
        <v>0</v>
      </c>
      <c r="FP11" s="14">
        <f t="shared" si="110"/>
        <v>1070.6700048</v>
      </c>
      <c r="FQ11" s="14">
        <f t="shared" si="111"/>
        <v>1070.6700048</v>
      </c>
      <c r="FR11" s="29">
        <f t="shared" si="112"/>
        <v>233.8339696</v>
      </c>
      <c r="FS11" s="29">
        <f t="shared" si="113"/>
        <v>346.4916752</v>
      </c>
      <c r="FU11" s="14">
        <f>C11*0.38062/100</f>
        <v>0</v>
      </c>
      <c r="FV11" s="14">
        <f t="shared" si="114"/>
        <v>444.42333060000004</v>
      </c>
      <c r="FW11" s="14">
        <f t="shared" si="115"/>
        <v>444.42333060000004</v>
      </c>
      <c r="FX11" s="29">
        <f t="shared" si="116"/>
        <v>97.0619062</v>
      </c>
      <c r="FY11" s="29">
        <f t="shared" si="117"/>
        <v>143.82487940000001</v>
      </c>
    </row>
    <row r="12" spans="1:181" ht="12">
      <c r="A12" s="2">
        <v>41913</v>
      </c>
      <c r="B12" s="10"/>
      <c r="C12" s="15">
        <f>'2011B'!C12</f>
        <v>0</v>
      </c>
      <c r="D12" s="15">
        <f>'2011B'!D12</f>
        <v>116763</v>
      </c>
      <c r="E12" s="15">
        <f t="shared" si="0"/>
        <v>116763</v>
      </c>
      <c r="F12" s="15">
        <f>'2011B'!F12</f>
        <v>25501</v>
      </c>
      <c r="G12" s="15">
        <f>'2011B'!G12</f>
        <v>37787</v>
      </c>
      <c r="I12" s="14">
        <f t="shared" si="1"/>
        <v>0</v>
      </c>
      <c r="J12" s="14">
        <f t="shared" si="2"/>
        <v>79375.62751560002</v>
      </c>
      <c r="K12" s="14">
        <f t="shared" si="3"/>
        <v>79375.62751560002</v>
      </c>
      <c r="L12" s="14">
        <f t="shared" si="4"/>
        <v>17335.610401200003</v>
      </c>
      <c r="M12" s="14">
        <f t="shared" si="5"/>
        <v>25687.647944400003</v>
      </c>
      <c r="P12" s="14">
        <f t="shared" si="6"/>
        <v>9295.1404647</v>
      </c>
      <c r="Q12" s="29">
        <f t="shared" si="7"/>
        <v>9295.1404647</v>
      </c>
      <c r="R12" s="29">
        <f t="shared" si="8"/>
        <v>2030.0555568999998</v>
      </c>
      <c r="S12" s="29">
        <f t="shared" si="9"/>
        <v>3008.1059302999997</v>
      </c>
      <c r="V12" s="14">
        <f t="shared" si="10"/>
        <v>10347.1050369</v>
      </c>
      <c r="W12" s="14">
        <f t="shared" si="11"/>
        <v>10347.1050369</v>
      </c>
      <c r="X12" s="29">
        <f t="shared" si="12"/>
        <v>2259.8042662999997</v>
      </c>
      <c r="Y12" s="29">
        <f t="shared" si="13"/>
        <v>3348.5441281</v>
      </c>
      <c r="AA12" s="29"/>
      <c r="AB12" s="14">
        <f t="shared" si="14"/>
        <v>3820.8239727</v>
      </c>
      <c r="AC12" s="14">
        <f t="shared" si="15"/>
        <v>3820.8239727</v>
      </c>
      <c r="AD12" s="29">
        <f t="shared" si="16"/>
        <v>834.4666728999999</v>
      </c>
      <c r="AE12" s="29">
        <f t="shared" si="17"/>
        <v>1236.5002223</v>
      </c>
      <c r="AH12" s="14">
        <f t="shared" si="18"/>
        <v>2854.4233269</v>
      </c>
      <c r="AI12" s="14">
        <f t="shared" si="19"/>
        <v>2854.4233269</v>
      </c>
      <c r="AJ12" s="29">
        <f t="shared" si="20"/>
        <v>623.4050963</v>
      </c>
      <c r="AK12" s="29">
        <f t="shared" si="21"/>
        <v>923.7523381</v>
      </c>
      <c r="AN12" s="14">
        <f t="shared" si="22"/>
        <v>283.2787143</v>
      </c>
      <c r="AO12" s="14">
        <f t="shared" si="23"/>
        <v>283.2787143</v>
      </c>
      <c r="AP12" s="29">
        <f t="shared" si="24"/>
        <v>61.8679761</v>
      </c>
      <c r="AQ12" s="29">
        <f t="shared" si="25"/>
        <v>91.6750407</v>
      </c>
      <c r="AT12" s="14">
        <f t="shared" si="26"/>
        <v>3800.4721818</v>
      </c>
      <c r="AU12" s="14">
        <f t="shared" si="27"/>
        <v>3800.4721818</v>
      </c>
      <c r="AV12" s="29">
        <f t="shared" si="28"/>
        <v>830.0218485999999</v>
      </c>
      <c r="AW12" s="29">
        <f t="shared" si="29"/>
        <v>1229.9139481999998</v>
      </c>
      <c r="AZ12" s="14">
        <f t="shared" si="30"/>
        <v>27767.537469300005</v>
      </c>
      <c r="BA12" s="14">
        <f t="shared" si="31"/>
        <v>27767.537469300005</v>
      </c>
      <c r="BB12" s="29">
        <f t="shared" si="32"/>
        <v>6064.4208611</v>
      </c>
      <c r="BC12" s="29">
        <f t="shared" si="33"/>
        <v>8986.1680357</v>
      </c>
      <c r="BF12" s="14">
        <f t="shared" si="34"/>
        <v>0.467052</v>
      </c>
      <c r="BG12" s="14">
        <f t="shared" si="35"/>
        <v>0.467052</v>
      </c>
      <c r="BH12" s="29">
        <f t="shared" si="36"/>
        <v>0.102004</v>
      </c>
      <c r="BI12" s="29">
        <f t="shared" si="37"/>
        <v>0.151148</v>
      </c>
      <c r="BL12" s="14">
        <f t="shared" si="38"/>
        <v>159.5449632</v>
      </c>
      <c r="BM12" s="14">
        <f t="shared" si="39"/>
        <v>159.5449632</v>
      </c>
      <c r="BN12" s="29">
        <f t="shared" si="40"/>
        <v>34.8445664</v>
      </c>
      <c r="BO12" s="29">
        <f t="shared" si="41"/>
        <v>51.632156800000004</v>
      </c>
      <c r="BR12" s="14">
        <f t="shared" si="42"/>
        <v>1026.0548625000001</v>
      </c>
      <c r="BS12" s="14">
        <f t="shared" si="43"/>
        <v>1026.0548625000001</v>
      </c>
      <c r="BT12" s="29">
        <f t="shared" si="44"/>
        <v>224.0900375</v>
      </c>
      <c r="BU12" s="29">
        <f t="shared" si="45"/>
        <v>332.0532625</v>
      </c>
      <c r="BX12" s="14">
        <f t="shared" si="46"/>
        <v>662.7117591000001</v>
      </c>
      <c r="BY12" s="14">
        <f t="shared" si="47"/>
        <v>662.7117591000001</v>
      </c>
      <c r="BZ12" s="29">
        <f t="shared" si="48"/>
        <v>144.7360257</v>
      </c>
      <c r="CA12" s="29">
        <f t="shared" si="49"/>
        <v>214.4676759</v>
      </c>
      <c r="CD12" s="14">
        <f t="shared" si="50"/>
        <v>2551.4350182</v>
      </c>
      <c r="CE12" s="14">
        <f t="shared" si="51"/>
        <v>2551.4350182</v>
      </c>
      <c r="CF12" s="29">
        <f t="shared" si="52"/>
        <v>557.2325514</v>
      </c>
      <c r="CG12" s="29">
        <f t="shared" si="53"/>
        <v>825.6988517999999</v>
      </c>
      <c r="CJ12" s="14">
        <f t="shared" si="54"/>
        <v>162.48739080000001</v>
      </c>
      <c r="CK12" s="14">
        <f t="shared" si="55"/>
        <v>162.48739080000001</v>
      </c>
      <c r="CL12" s="29">
        <f t="shared" si="56"/>
        <v>35.4871916</v>
      </c>
      <c r="CM12" s="29">
        <f t="shared" si="57"/>
        <v>52.5843892</v>
      </c>
      <c r="CP12" s="14">
        <f t="shared" si="58"/>
        <v>439.78783949999996</v>
      </c>
      <c r="CQ12" s="14">
        <f t="shared" si="59"/>
        <v>439.78783949999996</v>
      </c>
      <c r="CR12" s="29">
        <f t="shared" si="60"/>
        <v>96.0495165</v>
      </c>
      <c r="CS12" s="29">
        <f t="shared" si="61"/>
        <v>142.3247355</v>
      </c>
      <c r="CV12" s="14">
        <f t="shared" si="62"/>
        <v>1852.1764401000003</v>
      </c>
      <c r="CW12" s="14">
        <f t="shared" si="63"/>
        <v>1852.1764401000003</v>
      </c>
      <c r="CX12" s="29">
        <f t="shared" si="64"/>
        <v>404.5147127</v>
      </c>
      <c r="CY12" s="29">
        <f t="shared" si="65"/>
        <v>599.4038449</v>
      </c>
      <c r="DB12" s="14">
        <f t="shared" si="66"/>
        <v>83.8124814</v>
      </c>
      <c r="DC12" s="14">
        <f t="shared" si="67"/>
        <v>83.8124814</v>
      </c>
      <c r="DD12" s="29">
        <f t="shared" si="68"/>
        <v>18.3046178</v>
      </c>
      <c r="DE12" s="29">
        <f t="shared" si="69"/>
        <v>27.1235086</v>
      </c>
      <c r="DH12" s="14">
        <f t="shared" si="70"/>
        <v>1184.3387853</v>
      </c>
      <c r="DI12" s="14">
        <f t="shared" si="71"/>
        <v>1184.3387853</v>
      </c>
      <c r="DJ12" s="29">
        <f t="shared" si="72"/>
        <v>258.6591931</v>
      </c>
      <c r="DK12" s="29">
        <f t="shared" si="73"/>
        <v>383.2773197</v>
      </c>
      <c r="DN12" s="29">
        <f t="shared" si="74"/>
        <v>566.7208968</v>
      </c>
      <c r="DO12" s="14">
        <f t="shared" si="75"/>
        <v>566.7208968</v>
      </c>
      <c r="DP12" s="29">
        <f t="shared" si="76"/>
        <v>123.7716536</v>
      </c>
      <c r="DQ12" s="29">
        <f t="shared" si="77"/>
        <v>183.4029832</v>
      </c>
      <c r="DT12" s="14">
        <f t="shared" si="78"/>
        <v>941.1448089</v>
      </c>
      <c r="DU12" s="14">
        <f t="shared" si="79"/>
        <v>941.1448089</v>
      </c>
      <c r="DV12" s="29">
        <f t="shared" si="80"/>
        <v>205.5457103</v>
      </c>
      <c r="DW12" s="29">
        <f t="shared" si="81"/>
        <v>304.5745561</v>
      </c>
      <c r="DZ12" s="14">
        <f t="shared" si="82"/>
        <v>2862.5967369000005</v>
      </c>
      <c r="EA12" s="14">
        <f t="shared" si="83"/>
        <v>2862.5967369000005</v>
      </c>
      <c r="EB12" s="29">
        <f t="shared" si="84"/>
        <v>625.1901663</v>
      </c>
      <c r="EC12" s="29">
        <f t="shared" si="85"/>
        <v>926.3974281000001</v>
      </c>
      <c r="EF12" s="14">
        <f t="shared" si="86"/>
        <v>297.0801009</v>
      </c>
      <c r="EG12" s="14">
        <f t="shared" si="87"/>
        <v>297.0801009</v>
      </c>
      <c r="EH12" s="29">
        <f t="shared" si="88"/>
        <v>64.88219430000001</v>
      </c>
      <c r="EI12" s="29">
        <f t="shared" si="89"/>
        <v>96.14146410000001</v>
      </c>
      <c r="EL12" s="14">
        <f t="shared" si="90"/>
        <v>150.1105128</v>
      </c>
      <c r="EM12" s="14">
        <f t="shared" si="91"/>
        <v>150.1105128</v>
      </c>
      <c r="EN12" s="29">
        <f t="shared" si="92"/>
        <v>32.7840856</v>
      </c>
      <c r="EO12" s="29">
        <f t="shared" si="93"/>
        <v>48.5789672</v>
      </c>
      <c r="ER12" s="14">
        <f t="shared" si="94"/>
        <v>39.8745645</v>
      </c>
      <c r="ES12" s="14">
        <f t="shared" si="95"/>
        <v>39.8745645</v>
      </c>
      <c r="ET12" s="29">
        <f t="shared" si="96"/>
        <v>8.7085915</v>
      </c>
      <c r="EU12" s="29">
        <f t="shared" si="97"/>
        <v>12.9042605</v>
      </c>
      <c r="EX12" s="14">
        <f t="shared" si="98"/>
        <v>1303.2969297</v>
      </c>
      <c r="EY12" s="14">
        <f t="shared" si="99"/>
        <v>1303.2969297</v>
      </c>
      <c r="EZ12" s="29">
        <f t="shared" si="100"/>
        <v>284.63961190000003</v>
      </c>
      <c r="FA12" s="29">
        <f t="shared" si="101"/>
        <v>421.7747153</v>
      </c>
      <c r="FD12" s="14">
        <f t="shared" si="102"/>
        <v>5319.710603700001</v>
      </c>
      <c r="FE12" s="14">
        <f t="shared" si="103"/>
        <v>5319.710603700001</v>
      </c>
      <c r="FF12" s="29">
        <f t="shared" si="104"/>
        <v>1161.8230099</v>
      </c>
      <c r="FG12" s="29">
        <f t="shared" si="105"/>
        <v>1721.5719413</v>
      </c>
      <c r="FJ12" s="14">
        <f t="shared" si="106"/>
        <v>88.4012673</v>
      </c>
      <c r="FK12" s="14">
        <f t="shared" si="107"/>
        <v>88.4012673</v>
      </c>
      <c r="FL12" s="29">
        <f t="shared" si="108"/>
        <v>19.3068071</v>
      </c>
      <c r="FM12" s="29">
        <f t="shared" si="109"/>
        <v>28.6085377</v>
      </c>
      <c r="FP12" s="14">
        <f t="shared" si="110"/>
        <v>1070.6700048</v>
      </c>
      <c r="FQ12" s="14">
        <f t="shared" si="111"/>
        <v>1070.6700048</v>
      </c>
      <c r="FR12" s="29">
        <f t="shared" si="112"/>
        <v>233.8339696</v>
      </c>
      <c r="FS12" s="29">
        <f t="shared" si="113"/>
        <v>346.4916752</v>
      </c>
      <c r="FV12" s="14">
        <f t="shared" si="114"/>
        <v>444.42333060000004</v>
      </c>
      <c r="FW12" s="14">
        <f t="shared" si="115"/>
        <v>444.42333060000004</v>
      </c>
      <c r="FX12" s="29">
        <f t="shared" si="116"/>
        <v>97.0619062</v>
      </c>
      <c r="FY12" s="29">
        <f t="shared" si="117"/>
        <v>143.82487940000001</v>
      </c>
    </row>
    <row r="13" spans="1:181" ht="12">
      <c r="A13" s="2">
        <v>42095</v>
      </c>
      <c r="C13" s="15">
        <f>'2011B'!C13</f>
        <v>1900000</v>
      </c>
      <c r="D13" s="15">
        <f>'2011B'!D13</f>
        <v>116763</v>
      </c>
      <c r="E13" s="15">
        <f t="shared" si="0"/>
        <v>2016763</v>
      </c>
      <c r="F13" s="15">
        <f>'2011B'!F13</f>
        <v>25501</v>
      </c>
      <c r="G13" s="15">
        <f>'2011B'!G13</f>
        <v>37787</v>
      </c>
      <c r="I13" s="14">
        <f t="shared" si="1"/>
        <v>1291622.2800000003</v>
      </c>
      <c r="J13" s="14">
        <f t="shared" si="2"/>
        <v>79375.62751560002</v>
      </c>
      <c r="K13" s="14">
        <f t="shared" si="3"/>
        <v>1370997.9075156003</v>
      </c>
      <c r="L13" s="14">
        <f t="shared" si="4"/>
        <v>17335.610401200003</v>
      </c>
      <c r="M13" s="14">
        <f t="shared" si="5"/>
        <v>25687.647944400003</v>
      </c>
      <c r="O13" s="14">
        <f t="shared" si="118"/>
        <v>151253.11</v>
      </c>
      <c r="P13" s="14">
        <f t="shared" si="6"/>
        <v>9295.1404647</v>
      </c>
      <c r="Q13" s="29">
        <f t="shared" si="7"/>
        <v>160548.2504647</v>
      </c>
      <c r="R13" s="29">
        <f t="shared" si="8"/>
        <v>2030.0555568999998</v>
      </c>
      <c r="S13" s="29">
        <f t="shared" si="9"/>
        <v>3008.1059302999997</v>
      </c>
      <c r="U13" s="14">
        <f t="shared" si="119"/>
        <v>168370.97</v>
      </c>
      <c r="V13" s="14">
        <f t="shared" si="10"/>
        <v>10347.1050369</v>
      </c>
      <c r="W13" s="14">
        <f t="shared" si="11"/>
        <v>178718.0750369</v>
      </c>
      <c r="X13" s="29">
        <f t="shared" si="12"/>
        <v>2259.8042662999997</v>
      </c>
      <c r="Y13" s="29">
        <f t="shared" si="13"/>
        <v>3348.5441281</v>
      </c>
      <c r="AA13" s="29">
        <f t="shared" si="120"/>
        <v>62173.51</v>
      </c>
      <c r="AB13" s="14">
        <f t="shared" si="14"/>
        <v>3820.8239727</v>
      </c>
      <c r="AC13" s="14">
        <f t="shared" si="15"/>
        <v>65994.3339727</v>
      </c>
      <c r="AD13" s="29">
        <f t="shared" si="16"/>
        <v>834.4666728999999</v>
      </c>
      <c r="AE13" s="29">
        <f t="shared" si="17"/>
        <v>1236.5002223</v>
      </c>
      <c r="AG13" s="14">
        <f t="shared" si="121"/>
        <v>46447.97</v>
      </c>
      <c r="AH13" s="14">
        <f t="shared" si="18"/>
        <v>2854.4233269</v>
      </c>
      <c r="AI13" s="14">
        <f t="shared" si="19"/>
        <v>49302.393326900004</v>
      </c>
      <c r="AJ13" s="29">
        <f t="shared" si="20"/>
        <v>623.4050963</v>
      </c>
      <c r="AK13" s="29">
        <f t="shared" si="21"/>
        <v>923.7523381</v>
      </c>
      <c r="AM13" s="14">
        <f t="shared" si="122"/>
        <v>4609.59</v>
      </c>
      <c r="AN13" s="14">
        <f t="shared" si="22"/>
        <v>283.2787143</v>
      </c>
      <c r="AO13" s="14">
        <f t="shared" si="23"/>
        <v>4892.8687143</v>
      </c>
      <c r="AP13" s="29">
        <f t="shared" si="24"/>
        <v>61.8679761</v>
      </c>
      <c r="AQ13" s="29">
        <f t="shared" si="25"/>
        <v>91.6750407</v>
      </c>
      <c r="AS13" s="14">
        <f>C13*3.25486/100</f>
        <v>61842.34</v>
      </c>
      <c r="AT13" s="14">
        <f t="shared" si="26"/>
        <v>3800.4721818</v>
      </c>
      <c r="AU13" s="14">
        <f t="shared" si="27"/>
        <v>65642.81218179999</v>
      </c>
      <c r="AV13" s="29">
        <f t="shared" si="28"/>
        <v>830.0218485999999</v>
      </c>
      <c r="AW13" s="29">
        <f t="shared" si="29"/>
        <v>1229.9139481999998</v>
      </c>
      <c r="AY13" s="14">
        <f>C13*23.78111/100</f>
        <v>451841.09</v>
      </c>
      <c r="AZ13" s="14">
        <f t="shared" si="30"/>
        <v>27767.537469300005</v>
      </c>
      <c r="BA13" s="14">
        <f t="shared" si="31"/>
        <v>479608.62746930006</v>
      </c>
      <c r="BB13" s="29">
        <f t="shared" si="32"/>
        <v>6064.4208611</v>
      </c>
      <c r="BC13" s="29">
        <f t="shared" si="33"/>
        <v>8986.1680357</v>
      </c>
      <c r="BE13" s="14">
        <f>C13*0.0004/100</f>
        <v>7.6</v>
      </c>
      <c r="BF13" s="14">
        <f t="shared" si="34"/>
        <v>0.467052</v>
      </c>
      <c r="BG13" s="14">
        <f t="shared" si="35"/>
        <v>8.067052</v>
      </c>
      <c r="BH13" s="29">
        <f t="shared" si="36"/>
        <v>0.102004</v>
      </c>
      <c r="BI13" s="29">
        <f t="shared" si="37"/>
        <v>0.151148</v>
      </c>
      <c r="BK13" s="14">
        <f>C13*0.13664/100</f>
        <v>2596.1600000000003</v>
      </c>
      <c r="BL13" s="14">
        <f t="shared" si="38"/>
        <v>159.5449632</v>
      </c>
      <c r="BM13" s="14">
        <f t="shared" si="39"/>
        <v>2755.7049632000003</v>
      </c>
      <c r="BN13" s="29">
        <f t="shared" si="40"/>
        <v>34.8445664</v>
      </c>
      <c r="BO13" s="29">
        <f t="shared" si="41"/>
        <v>51.632156800000004</v>
      </c>
      <c r="BQ13" s="14">
        <f>C13*0.87875/100</f>
        <v>16696.25</v>
      </c>
      <c r="BR13" s="14">
        <f t="shared" si="42"/>
        <v>1026.0548625000001</v>
      </c>
      <c r="BS13" s="14">
        <f t="shared" si="43"/>
        <v>17722.3048625</v>
      </c>
      <c r="BT13" s="29">
        <f t="shared" si="44"/>
        <v>224.0900375</v>
      </c>
      <c r="BU13" s="29">
        <f t="shared" si="45"/>
        <v>332.0532625</v>
      </c>
      <c r="BW13" s="14">
        <f>C13*0.56757/100</f>
        <v>10783.83</v>
      </c>
      <c r="BX13" s="14">
        <f t="shared" si="46"/>
        <v>662.7117591000001</v>
      </c>
      <c r="BY13" s="14">
        <f t="shared" si="47"/>
        <v>11446.5417591</v>
      </c>
      <c r="BZ13" s="29">
        <f t="shared" si="48"/>
        <v>144.7360257</v>
      </c>
      <c r="CA13" s="29">
        <f t="shared" si="49"/>
        <v>214.4676759</v>
      </c>
      <c r="CC13" s="14">
        <f>C13*2.18514/100</f>
        <v>41517.66</v>
      </c>
      <c r="CD13" s="14">
        <f t="shared" si="50"/>
        <v>2551.4350182</v>
      </c>
      <c r="CE13" s="14">
        <f t="shared" si="51"/>
        <v>44069.0950182</v>
      </c>
      <c r="CF13" s="29">
        <f t="shared" si="52"/>
        <v>557.2325514</v>
      </c>
      <c r="CG13" s="29">
        <f t="shared" si="53"/>
        <v>825.6988517999999</v>
      </c>
      <c r="CI13" s="14">
        <f>C13*0.13916/100</f>
        <v>2644.04</v>
      </c>
      <c r="CJ13" s="14">
        <f t="shared" si="54"/>
        <v>162.48739080000001</v>
      </c>
      <c r="CK13" s="14">
        <f t="shared" si="55"/>
        <v>2806.5273908</v>
      </c>
      <c r="CL13" s="29">
        <f t="shared" si="56"/>
        <v>35.4871916</v>
      </c>
      <c r="CM13" s="29">
        <f t="shared" si="57"/>
        <v>52.5843892</v>
      </c>
      <c r="CO13" s="14">
        <f>C13*0.37665/100</f>
        <v>7156.35</v>
      </c>
      <c r="CP13" s="14">
        <f t="shared" si="58"/>
        <v>439.78783949999996</v>
      </c>
      <c r="CQ13" s="14">
        <f t="shared" si="59"/>
        <v>7596.1378395</v>
      </c>
      <c r="CR13" s="29">
        <f t="shared" si="60"/>
        <v>96.0495165</v>
      </c>
      <c r="CS13" s="29">
        <f t="shared" si="61"/>
        <v>142.3247355</v>
      </c>
      <c r="CU13" s="14">
        <f>C13*1.58627/100</f>
        <v>30139.13</v>
      </c>
      <c r="CV13" s="14">
        <f t="shared" si="62"/>
        <v>1852.1764401000003</v>
      </c>
      <c r="CW13" s="14">
        <f t="shared" si="63"/>
        <v>31991.3064401</v>
      </c>
      <c r="CX13" s="29">
        <f t="shared" si="64"/>
        <v>404.5147127</v>
      </c>
      <c r="CY13" s="29">
        <f t="shared" si="65"/>
        <v>599.4038449</v>
      </c>
      <c r="DA13" s="14">
        <f>C13*0.07178/100</f>
        <v>1363.82</v>
      </c>
      <c r="DB13" s="14">
        <f t="shared" si="66"/>
        <v>83.8124814</v>
      </c>
      <c r="DC13" s="14">
        <f t="shared" si="67"/>
        <v>1447.6324814</v>
      </c>
      <c r="DD13" s="29">
        <f t="shared" si="68"/>
        <v>18.3046178</v>
      </c>
      <c r="DE13" s="29">
        <f t="shared" si="69"/>
        <v>27.1235086</v>
      </c>
      <c r="DG13" s="14">
        <f>C13*1.01431/100</f>
        <v>19271.89</v>
      </c>
      <c r="DH13" s="14">
        <f t="shared" si="70"/>
        <v>1184.3387853</v>
      </c>
      <c r="DI13" s="14">
        <f t="shared" si="71"/>
        <v>20456.228785299998</v>
      </c>
      <c r="DJ13" s="29">
        <f t="shared" si="72"/>
        <v>258.6591931</v>
      </c>
      <c r="DK13" s="29">
        <f t="shared" si="73"/>
        <v>383.2773197</v>
      </c>
      <c r="DM13" s="14">
        <f>C13*0.48536/100</f>
        <v>9221.84</v>
      </c>
      <c r="DN13" s="29">
        <f t="shared" si="74"/>
        <v>566.7208968</v>
      </c>
      <c r="DO13" s="14">
        <f t="shared" si="75"/>
        <v>9788.5608968</v>
      </c>
      <c r="DP13" s="29">
        <f t="shared" si="76"/>
        <v>123.7716536</v>
      </c>
      <c r="DQ13" s="29">
        <f t="shared" si="77"/>
        <v>183.4029832</v>
      </c>
      <c r="DS13" s="14">
        <f>C13*0.80603/100</f>
        <v>15314.57</v>
      </c>
      <c r="DT13" s="14">
        <f t="shared" si="78"/>
        <v>941.1448089</v>
      </c>
      <c r="DU13" s="14">
        <f t="shared" si="79"/>
        <v>16255.7148089</v>
      </c>
      <c r="DV13" s="29">
        <f t="shared" si="80"/>
        <v>205.5457103</v>
      </c>
      <c r="DW13" s="29">
        <f t="shared" si="81"/>
        <v>304.5745561</v>
      </c>
      <c r="DY13" s="14">
        <f>C13*2.45163/100</f>
        <v>46580.97</v>
      </c>
      <c r="DZ13" s="14">
        <f t="shared" si="82"/>
        <v>2862.5967369000005</v>
      </c>
      <c r="EA13" s="14">
        <f t="shared" si="83"/>
        <v>49443.5667369</v>
      </c>
      <c r="EB13" s="29">
        <f t="shared" si="84"/>
        <v>625.1901663</v>
      </c>
      <c r="EC13" s="29">
        <f t="shared" si="85"/>
        <v>926.3974281000001</v>
      </c>
      <c r="EE13" s="14">
        <f>C13*0.25443/100</f>
        <v>4834.17</v>
      </c>
      <c r="EF13" s="14">
        <f t="shared" si="86"/>
        <v>297.0801009</v>
      </c>
      <c r="EG13" s="14">
        <f t="shared" si="87"/>
        <v>5131.2501009</v>
      </c>
      <c r="EH13" s="29">
        <f t="shared" si="88"/>
        <v>64.88219430000001</v>
      </c>
      <c r="EI13" s="29">
        <f t="shared" si="89"/>
        <v>96.14146410000001</v>
      </c>
      <c r="EK13" s="14">
        <f>C13*0.12856/100</f>
        <v>2442.64</v>
      </c>
      <c r="EL13" s="14">
        <f t="shared" si="90"/>
        <v>150.1105128</v>
      </c>
      <c r="EM13" s="14">
        <f t="shared" si="91"/>
        <v>2592.7505128</v>
      </c>
      <c r="EN13" s="29">
        <f t="shared" si="92"/>
        <v>32.7840856</v>
      </c>
      <c r="EO13" s="29">
        <f t="shared" si="93"/>
        <v>48.5789672</v>
      </c>
      <c r="EQ13" s="14">
        <f>C13*0.03415/100</f>
        <v>648.85</v>
      </c>
      <c r="ER13" s="14">
        <f t="shared" si="94"/>
        <v>39.8745645</v>
      </c>
      <c r="ES13" s="14">
        <f t="shared" si="95"/>
        <v>688.7245645</v>
      </c>
      <c r="ET13" s="29">
        <f t="shared" si="96"/>
        <v>8.7085915</v>
      </c>
      <c r="EU13" s="29">
        <f t="shared" si="97"/>
        <v>12.9042605</v>
      </c>
      <c r="EW13" s="14">
        <f>C13*1.11619/100</f>
        <v>21207.61</v>
      </c>
      <c r="EX13" s="14">
        <f t="shared" si="98"/>
        <v>1303.2969297</v>
      </c>
      <c r="EY13" s="14">
        <f t="shared" si="99"/>
        <v>22510.906929700002</v>
      </c>
      <c r="EZ13" s="29">
        <f t="shared" si="100"/>
        <v>284.63961190000003</v>
      </c>
      <c r="FA13" s="29">
        <f t="shared" si="101"/>
        <v>421.7747153</v>
      </c>
      <c r="FC13" s="14">
        <f>C13*4.55599/100</f>
        <v>86563.81</v>
      </c>
      <c r="FD13" s="14">
        <f t="shared" si="102"/>
        <v>5319.710603700001</v>
      </c>
      <c r="FE13" s="14">
        <f t="shared" si="103"/>
        <v>91883.5206037</v>
      </c>
      <c r="FF13" s="29">
        <f t="shared" si="104"/>
        <v>1161.8230099</v>
      </c>
      <c r="FG13" s="29">
        <f t="shared" si="105"/>
        <v>1721.5719413</v>
      </c>
      <c r="FI13" s="14">
        <f>C13*0.07571/100</f>
        <v>1438.49</v>
      </c>
      <c r="FJ13" s="14">
        <f t="shared" si="106"/>
        <v>88.4012673</v>
      </c>
      <c r="FK13" s="14">
        <f t="shared" si="107"/>
        <v>1526.8912673</v>
      </c>
      <c r="FL13" s="29">
        <f t="shared" si="108"/>
        <v>19.3068071</v>
      </c>
      <c r="FM13" s="29">
        <f t="shared" si="109"/>
        <v>28.6085377</v>
      </c>
      <c r="FO13" s="14">
        <f>C13*0.91696/100</f>
        <v>17422.24</v>
      </c>
      <c r="FP13" s="14">
        <f t="shared" si="110"/>
        <v>1070.6700048</v>
      </c>
      <c r="FQ13" s="14">
        <f t="shared" si="111"/>
        <v>18492.9100048</v>
      </c>
      <c r="FR13" s="29">
        <f t="shared" si="112"/>
        <v>233.8339696</v>
      </c>
      <c r="FS13" s="29">
        <f t="shared" si="113"/>
        <v>346.4916752</v>
      </c>
      <c r="FU13" s="14">
        <f>C13*0.38062/100</f>
        <v>7231.78</v>
      </c>
      <c r="FV13" s="14">
        <f t="shared" si="114"/>
        <v>444.42333060000004</v>
      </c>
      <c r="FW13" s="14">
        <f t="shared" si="115"/>
        <v>7676.203330599999</v>
      </c>
      <c r="FX13" s="29">
        <f t="shared" si="116"/>
        <v>97.0619062</v>
      </c>
      <c r="FY13" s="29">
        <f t="shared" si="117"/>
        <v>143.82487940000001</v>
      </c>
    </row>
    <row r="14" spans="1:181" ht="12">
      <c r="A14" s="2">
        <v>42278</v>
      </c>
      <c r="C14" s="15">
        <f>'2011B'!C14</f>
        <v>0</v>
      </c>
      <c r="D14" s="15">
        <f>'2011B'!D14</f>
        <v>88263</v>
      </c>
      <c r="E14" s="15">
        <f t="shared" si="0"/>
        <v>88263</v>
      </c>
      <c r="F14" s="15">
        <f>'2011B'!F14</f>
        <v>25501</v>
      </c>
      <c r="G14" s="15">
        <f>'2011B'!G14</f>
        <v>37787</v>
      </c>
      <c r="I14" s="14">
        <f t="shared" si="1"/>
        <v>0</v>
      </c>
      <c r="J14" s="14">
        <f t="shared" si="2"/>
        <v>60001.293315600014</v>
      </c>
      <c r="K14" s="14">
        <f t="shared" si="3"/>
        <v>60001.293315600014</v>
      </c>
      <c r="L14" s="14">
        <f t="shared" si="4"/>
        <v>17335.610401200003</v>
      </c>
      <c r="M14" s="14">
        <f t="shared" si="5"/>
        <v>25687.647944400003</v>
      </c>
      <c r="P14" s="14">
        <f t="shared" si="6"/>
        <v>7026.343814700001</v>
      </c>
      <c r="Q14" s="29">
        <f t="shared" si="7"/>
        <v>7026.343814700001</v>
      </c>
      <c r="R14" s="29">
        <f t="shared" si="8"/>
        <v>2030.0555568999998</v>
      </c>
      <c r="S14" s="29">
        <f t="shared" si="9"/>
        <v>3008.1059302999997</v>
      </c>
      <c r="V14" s="14">
        <f t="shared" si="10"/>
        <v>7821.540486899999</v>
      </c>
      <c r="W14" s="14">
        <f t="shared" si="11"/>
        <v>7821.540486899999</v>
      </c>
      <c r="X14" s="29">
        <f t="shared" si="12"/>
        <v>2259.8042662999997</v>
      </c>
      <c r="Y14" s="29">
        <f t="shared" si="13"/>
        <v>3348.5441281</v>
      </c>
      <c r="AA14" s="29"/>
      <c r="AB14" s="14">
        <f t="shared" si="14"/>
        <v>2888.2213227</v>
      </c>
      <c r="AC14" s="14">
        <f t="shared" si="15"/>
        <v>2888.2213227</v>
      </c>
      <c r="AD14" s="29">
        <f t="shared" si="16"/>
        <v>834.4666728999999</v>
      </c>
      <c r="AE14" s="29">
        <f t="shared" si="17"/>
        <v>1236.5002223</v>
      </c>
      <c r="AH14" s="14">
        <f t="shared" si="18"/>
        <v>2157.7037769</v>
      </c>
      <c r="AI14" s="14">
        <f t="shared" si="19"/>
        <v>2157.7037769</v>
      </c>
      <c r="AJ14" s="29">
        <f t="shared" si="20"/>
        <v>623.4050963</v>
      </c>
      <c r="AK14" s="29">
        <f t="shared" si="21"/>
        <v>923.7523381</v>
      </c>
      <c r="AN14" s="14">
        <f t="shared" si="22"/>
        <v>214.1348643</v>
      </c>
      <c r="AO14" s="14">
        <f t="shared" si="23"/>
        <v>214.1348643</v>
      </c>
      <c r="AP14" s="29">
        <f t="shared" si="24"/>
        <v>61.8679761</v>
      </c>
      <c r="AQ14" s="29">
        <f t="shared" si="25"/>
        <v>91.6750407</v>
      </c>
      <c r="AT14" s="14">
        <f t="shared" si="26"/>
        <v>2872.8370818000003</v>
      </c>
      <c r="AU14" s="14">
        <f t="shared" si="27"/>
        <v>2872.8370818000003</v>
      </c>
      <c r="AV14" s="29">
        <f t="shared" si="28"/>
        <v>830.0218485999999</v>
      </c>
      <c r="AW14" s="29">
        <f t="shared" si="29"/>
        <v>1229.9139481999998</v>
      </c>
      <c r="AZ14" s="14">
        <f t="shared" si="30"/>
        <v>20989.9211193</v>
      </c>
      <c r="BA14" s="14">
        <f t="shared" si="31"/>
        <v>20989.9211193</v>
      </c>
      <c r="BB14" s="29">
        <f t="shared" si="32"/>
        <v>6064.4208611</v>
      </c>
      <c r="BC14" s="29">
        <f t="shared" si="33"/>
        <v>8986.1680357</v>
      </c>
      <c r="BF14" s="14">
        <f t="shared" si="34"/>
        <v>0.353052</v>
      </c>
      <c r="BG14" s="14">
        <f t="shared" si="35"/>
        <v>0.353052</v>
      </c>
      <c r="BH14" s="29">
        <f t="shared" si="36"/>
        <v>0.102004</v>
      </c>
      <c r="BI14" s="29">
        <f t="shared" si="37"/>
        <v>0.151148</v>
      </c>
      <c r="BL14" s="14">
        <f t="shared" si="38"/>
        <v>120.6025632</v>
      </c>
      <c r="BM14" s="14">
        <f t="shared" si="39"/>
        <v>120.6025632</v>
      </c>
      <c r="BN14" s="29">
        <f t="shared" si="40"/>
        <v>34.8445664</v>
      </c>
      <c r="BO14" s="29">
        <f t="shared" si="41"/>
        <v>51.632156800000004</v>
      </c>
      <c r="BR14" s="14">
        <f t="shared" si="42"/>
        <v>775.6111125</v>
      </c>
      <c r="BS14" s="14">
        <f t="shared" si="43"/>
        <v>775.6111125</v>
      </c>
      <c r="BT14" s="29">
        <f t="shared" si="44"/>
        <v>224.0900375</v>
      </c>
      <c r="BU14" s="29">
        <f t="shared" si="45"/>
        <v>332.0532625</v>
      </c>
      <c r="BX14" s="14">
        <f t="shared" si="46"/>
        <v>500.95430910000005</v>
      </c>
      <c r="BY14" s="14">
        <f t="shared" si="47"/>
        <v>500.95430910000005</v>
      </c>
      <c r="BZ14" s="29">
        <f t="shared" si="48"/>
        <v>144.7360257</v>
      </c>
      <c r="CA14" s="29">
        <f t="shared" si="49"/>
        <v>214.4676759</v>
      </c>
      <c r="CD14" s="14">
        <f t="shared" si="50"/>
        <v>1928.6701182000002</v>
      </c>
      <c r="CE14" s="14">
        <f t="shared" si="51"/>
        <v>1928.6701182000002</v>
      </c>
      <c r="CF14" s="29">
        <f t="shared" si="52"/>
        <v>557.2325514</v>
      </c>
      <c r="CG14" s="29">
        <f t="shared" si="53"/>
        <v>825.6988517999999</v>
      </c>
      <c r="CJ14" s="14">
        <f t="shared" si="54"/>
        <v>122.8267908</v>
      </c>
      <c r="CK14" s="14">
        <f t="shared" si="55"/>
        <v>122.8267908</v>
      </c>
      <c r="CL14" s="29">
        <f t="shared" si="56"/>
        <v>35.4871916</v>
      </c>
      <c r="CM14" s="29">
        <f t="shared" si="57"/>
        <v>52.5843892</v>
      </c>
      <c r="CP14" s="14">
        <f t="shared" si="58"/>
        <v>332.44258949999994</v>
      </c>
      <c r="CQ14" s="14">
        <f t="shared" si="59"/>
        <v>332.44258949999994</v>
      </c>
      <c r="CR14" s="29">
        <f t="shared" si="60"/>
        <v>96.0495165</v>
      </c>
      <c r="CS14" s="29">
        <f t="shared" si="61"/>
        <v>142.3247355</v>
      </c>
      <c r="CV14" s="14">
        <f t="shared" si="62"/>
        <v>1400.0894901000001</v>
      </c>
      <c r="CW14" s="14">
        <f t="shared" si="63"/>
        <v>1400.0894901000001</v>
      </c>
      <c r="CX14" s="29">
        <f t="shared" si="64"/>
        <v>404.5147127</v>
      </c>
      <c r="CY14" s="29">
        <f t="shared" si="65"/>
        <v>599.4038449</v>
      </c>
      <c r="DB14" s="14">
        <f t="shared" si="66"/>
        <v>63.3551814</v>
      </c>
      <c r="DC14" s="14">
        <f t="shared" si="67"/>
        <v>63.3551814</v>
      </c>
      <c r="DD14" s="29">
        <f t="shared" si="68"/>
        <v>18.3046178</v>
      </c>
      <c r="DE14" s="29">
        <f t="shared" si="69"/>
        <v>27.1235086</v>
      </c>
      <c r="DH14" s="14">
        <f t="shared" si="70"/>
        <v>895.2604353000002</v>
      </c>
      <c r="DI14" s="14">
        <f t="shared" si="71"/>
        <v>895.2604353000002</v>
      </c>
      <c r="DJ14" s="29">
        <f t="shared" si="72"/>
        <v>258.6591931</v>
      </c>
      <c r="DK14" s="29">
        <f t="shared" si="73"/>
        <v>383.2773197</v>
      </c>
      <c r="DN14" s="29">
        <f t="shared" si="74"/>
        <v>428.39329680000003</v>
      </c>
      <c r="DO14" s="14">
        <f t="shared" si="75"/>
        <v>428.39329680000003</v>
      </c>
      <c r="DP14" s="29">
        <f t="shared" si="76"/>
        <v>123.7716536</v>
      </c>
      <c r="DQ14" s="29">
        <f t="shared" si="77"/>
        <v>183.4029832</v>
      </c>
      <c r="DT14" s="14">
        <f t="shared" si="78"/>
        <v>711.4262589</v>
      </c>
      <c r="DU14" s="14">
        <f t="shared" si="79"/>
        <v>711.4262589</v>
      </c>
      <c r="DV14" s="29">
        <f t="shared" si="80"/>
        <v>205.5457103</v>
      </c>
      <c r="DW14" s="29">
        <f t="shared" si="81"/>
        <v>304.5745561</v>
      </c>
      <c r="DZ14" s="14">
        <f t="shared" si="82"/>
        <v>2163.8821869000003</v>
      </c>
      <c r="EA14" s="14">
        <f t="shared" si="83"/>
        <v>2163.8821869000003</v>
      </c>
      <c r="EB14" s="29">
        <f t="shared" si="84"/>
        <v>625.1901663</v>
      </c>
      <c r="EC14" s="29">
        <f t="shared" si="85"/>
        <v>926.3974281000001</v>
      </c>
      <c r="EF14" s="14">
        <f t="shared" si="86"/>
        <v>224.5675509</v>
      </c>
      <c r="EG14" s="14">
        <f t="shared" si="87"/>
        <v>224.5675509</v>
      </c>
      <c r="EH14" s="29">
        <f t="shared" si="88"/>
        <v>64.88219430000001</v>
      </c>
      <c r="EI14" s="29">
        <f t="shared" si="89"/>
        <v>96.14146410000001</v>
      </c>
      <c r="EL14" s="14">
        <f t="shared" si="90"/>
        <v>113.47091280000001</v>
      </c>
      <c r="EM14" s="14">
        <f t="shared" si="91"/>
        <v>113.47091280000001</v>
      </c>
      <c r="EN14" s="29">
        <f t="shared" si="92"/>
        <v>32.7840856</v>
      </c>
      <c r="EO14" s="29">
        <f t="shared" si="93"/>
        <v>48.5789672</v>
      </c>
      <c r="ER14" s="14">
        <f t="shared" si="94"/>
        <v>30.1418145</v>
      </c>
      <c r="ES14" s="14">
        <f t="shared" si="95"/>
        <v>30.1418145</v>
      </c>
      <c r="ET14" s="29">
        <f t="shared" si="96"/>
        <v>8.7085915</v>
      </c>
      <c r="EU14" s="29">
        <f t="shared" si="97"/>
        <v>12.9042605</v>
      </c>
      <c r="EX14" s="14">
        <f t="shared" si="98"/>
        <v>985.1827797</v>
      </c>
      <c r="EY14" s="14">
        <f t="shared" si="99"/>
        <v>985.1827797</v>
      </c>
      <c r="EZ14" s="29">
        <f t="shared" si="100"/>
        <v>284.63961190000003</v>
      </c>
      <c r="FA14" s="29">
        <f t="shared" si="101"/>
        <v>421.7747153</v>
      </c>
      <c r="FD14" s="14">
        <f t="shared" si="102"/>
        <v>4021.2534537000006</v>
      </c>
      <c r="FE14" s="14">
        <f t="shared" si="103"/>
        <v>4021.2534537000006</v>
      </c>
      <c r="FF14" s="29">
        <f t="shared" si="104"/>
        <v>1161.8230099</v>
      </c>
      <c r="FG14" s="29">
        <f t="shared" si="105"/>
        <v>1721.5719413</v>
      </c>
      <c r="FJ14" s="14">
        <f t="shared" si="106"/>
        <v>66.8239173</v>
      </c>
      <c r="FK14" s="14">
        <f t="shared" si="107"/>
        <v>66.8239173</v>
      </c>
      <c r="FL14" s="29">
        <f t="shared" si="108"/>
        <v>19.3068071</v>
      </c>
      <c r="FM14" s="29">
        <f t="shared" si="109"/>
        <v>28.6085377</v>
      </c>
      <c r="FP14" s="14">
        <f t="shared" si="110"/>
        <v>809.3364048</v>
      </c>
      <c r="FQ14" s="14">
        <f t="shared" si="111"/>
        <v>809.3364048</v>
      </c>
      <c r="FR14" s="29">
        <f t="shared" si="112"/>
        <v>233.8339696</v>
      </c>
      <c r="FS14" s="29">
        <f t="shared" si="113"/>
        <v>346.4916752</v>
      </c>
      <c r="FV14" s="14">
        <f t="shared" si="114"/>
        <v>335.9466306</v>
      </c>
      <c r="FW14" s="14">
        <f t="shared" si="115"/>
        <v>335.9466306</v>
      </c>
      <c r="FX14" s="29">
        <f t="shared" si="116"/>
        <v>97.0619062</v>
      </c>
      <c r="FY14" s="29">
        <f t="shared" si="117"/>
        <v>143.82487940000001</v>
      </c>
    </row>
    <row r="15" spans="1:181" ht="12">
      <c r="A15" s="2">
        <v>42461</v>
      </c>
      <c r="C15" s="15">
        <f>'2011B'!C15</f>
        <v>1950000</v>
      </c>
      <c r="D15" s="15">
        <f>'2011B'!D15</f>
        <v>88263</v>
      </c>
      <c r="E15" s="15">
        <f t="shared" si="0"/>
        <v>2038263</v>
      </c>
      <c r="F15" s="15">
        <f>'2011B'!F15</f>
        <v>25501</v>
      </c>
      <c r="G15" s="15">
        <f>'2011B'!G15</f>
        <v>37787</v>
      </c>
      <c r="I15" s="14">
        <f t="shared" si="1"/>
        <v>1325612.3399999999</v>
      </c>
      <c r="J15" s="14">
        <f t="shared" si="2"/>
        <v>60001.293315600014</v>
      </c>
      <c r="K15" s="14">
        <f t="shared" si="3"/>
        <v>1385613.6333155998</v>
      </c>
      <c r="L15" s="14">
        <f t="shared" si="4"/>
        <v>17335.610401200003</v>
      </c>
      <c r="M15" s="14">
        <f t="shared" si="5"/>
        <v>25687.647944400003</v>
      </c>
      <c r="O15" s="14">
        <f t="shared" si="118"/>
        <v>155233.455</v>
      </c>
      <c r="P15" s="14">
        <f t="shared" si="6"/>
        <v>7026.343814700001</v>
      </c>
      <c r="Q15" s="29">
        <f t="shared" si="7"/>
        <v>162259.79881469999</v>
      </c>
      <c r="R15" s="29">
        <f t="shared" si="8"/>
        <v>2030.0555568999998</v>
      </c>
      <c r="S15" s="29">
        <f t="shared" si="9"/>
        <v>3008.1059302999997</v>
      </c>
      <c r="U15" s="14">
        <f t="shared" si="119"/>
        <v>172801.785</v>
      </c>
      <c r="V15" s="14">
        <f t="shared" si="10"/>
        <v>7821.540486899999</v>
      </c>
      <c r="W15" s="14">
        <f t="shared" si="11"/>
        <v>180623.3254869</v>
      </c>
      <c r="X15" s="29">
        <f t="shared" si="12"/>
        <v>2259.8042662999997</v>
      </c>
      <c r="Y15" s="29">
        <f t="shared" si="13"/>
        <v>3348.5441281</v>
      </c>
      <c r="AA15" s="29">
        <f t="shared" si="120"/>
        <v>63809.655</v>
      </c>
      <c r="AB15" s="14">
        <f t="shared" si="14"/>
        <v>2888.2213227</v>
      </c>
      <c r="AC15" s="14">
        <f t="shared" si="15"/>
        <v>66697.8763227</v>
      </c>
      <c r="AD15" s="29">
        <f t="shared" si="16"/>
        <v>834.4666728999999</v>
      </c>
      <c r="AE15" s="29">
        <f t="shared" si="17"/>
        <v>1236.5002223</v>
      </c>
      <c r="AG15" s="14">
        <f t="shared" si="121"/>
        <v>47670.285</v>
      </c>
      <c r="AH15" s="14">
        <f t="shared" si="18"/>
        <v>2157.7037769</v>
      </c>
      <c r="AI15" s="14">
        <f t="shared" si="19"/>
        <v>49827.988776900005</v>
      </c>
      <c r="AJ15" s="29">
        <f t="shared" si="20"/>
        <v>623.4050963</v>
      </c>
      <c r="AK15" s="29">
        <f t="shared" si="21"/>
        <v>923.7523381</v>
      </c>
      <c r="AM15" s="14">
        <f t="shared" si="122"/>
        <v>4730.895</v>
      </c>
      <c r="AN15" s="14">
        <f t="shared" si="22"/>
        <v>214.1348643</v>
      </c>
      <c r="AO15" s="14">
        <f t="shared" si="23"/>
        <v>4945.029864300001</v>
      </c>
      <c r="AP15" s="29">
        <f t="shared" si="24"/>
        <v>61.8679761</v>
      </c>
      <c r="AQ15" s="29">
        <f t="shared" si="25"/>
        <v>91.6750407</v>
      </c>
      <c r="AS15" s="14">
        <f>C15*3.25486/100</f>
        <v>63469.77</v>
      </c>
      <c r="AT15" s="14">
        <f t="shared" si="26"/>
        <v>2872.8370818000003</v>
      </c>
      <c r="AU15" s="14">
        <f t="shared" si="27"/>
        <v>66342.6070818</v>
      </c>
      <c r="AV15" s="29">
        <f t="shared" si="28"/>
        <v>830.0218485999999</v>
      </c>
      <c r="AW15" s="29">
        <f t="shared" si="29"/>
        <v>1229.9139481999998</v>
      </c>
      <c r="AY15" s="14">
        <f>C15*23.78111/100</f>
        <v>463731.645</v>
      </c>
      <c r="AZ15" s="14">
        <f t="shared" si="30"/>
        <v>20989.9211193</v>
      </c>
      <c r="BA15" s="14">
        <f t="shared" si="31"/>
        <v>484721.5661193</v>
      </c>
      <c r="BB15" s="29">
        <f t="shared" si="32"/>
        <v>6064.4208611</v>
      </c>
      <c r="BC15" s="29">
        <f t="shared" si="33"/>
        <v>8986.1680357</v>
      </c>
      <c r="BE15" s="14">
        <f>C15*0.0004/100</f>
        <v>7.8</v>
      </c>
      <c r="BF15" s="14">
        <f t="shared" si="34"/>
        <v>0.353052</v>
      </c>
      <c r="BG15" s="14">
        <f t="shared" si="35"/>
        <v>8.153052</v>
      </c>
      <c r="BH15" s="29">
        <f t="shared" si="36"/>
        <v>0.102004</v>
      </c>
      <c r="BI15" s="29">
        <f t="shared" si="37"/>
        <v>0.151148</v>
      </c>
      <c r="BK15" s="14">
        <f>C15*0.13664/100</f>
        <v>2664.48</v>
      </c>
      <c r="BL15" s="14">
        <f t="shared" si="38"/>
        <v>120.6025632</v>
      </c>
      <c r="BM15" s="14">
        <f t="shared" si="39"/>
        <v>2785.0825632</v>
      </c>
      <c r="BN15" s="29">
        <f t="shared" si="40"/>
        <v>34.8445664</v>
      </c>
      <c r="BO15" s="29">
        <f t="shared" si="41"/>
        <v>51.632156800000004</v>
      </c>
      <c r="BQ15" s="14">
        <f>C15*0.87875/100</f>
        <v>17135.625</v>
      </c>
      <c r="BR15" s="14">
        <f t="shared" si="42"/>
        <v>775.6111125</v>
      </c>
      <c r="BS15" s="14">
        <f t="shared" si="43"/>
        <v>17911.2361125</v>
      </c>
      <c r="BT15" s="29">
        <f t="shared" si="44"/>
        <v>224.0900375</v>
      </c>
      <c r="BU15" s="29">
        <f t="shared" si="45"/>
        <v>332.0532625</v>
      </c>
      <c r="BW15" s="14">
        <f>C15*0.56757/100</f>
        <v>11067.615</v>
      </c>
      <c r="BX15" s="14">
        <f t="shared" si="46"/>
        <v>500.95430910000005</v>
      </c>
      <c r="BY15" s="14">
        <f t="shared" si="47"/>
        <v>11568.5693091</v>
      </c>
      <c r="BZ15" s="29">
        <f t="shared" si="48"/>
        <v>144.7360257</v>
      </c>
      <c r="CA15" s="29">
        <f t="shared" si="49"/>
        <v>214.4676759</v>
      </c>
      <c r="CC15" s="14">
        <f>C15*2.18514/100</f>
        <v>42610.23</v>
      </c>
      <c r="CD15" s="14">
        <f t="shared" si="50"/>
        <v>1928.6701182000002</v>
      </c>
      <c r="CE15" s="14">
        <f t="shared" si="51"/>
        <v>44538.90011820001</v>
      </c>
      <c r="CF15" s="29">
        <f t="shared" si="52"/>
        <v>557.2325514</v>
      </c>
      <c r="CG15" s="29">
        <f t="shared" si="53"/>
        <v>825.6988517999999</v>
      </c>
      <c r="CI15" s="14">
        <f>C15*0.13916/100</f>
        <v>2713.62</v>
      </c>
      <c r="CJ15" s="14">
        <f t="shared" si="54"/>
        <v>122.8267908</v>
      </c>
      <c r="CK15" s="14">
        <f t="shared" si="55"/>
        <v>2836.4467907999997</v>
      </c>
      <c r="CL15" s="29">
        <f t="shared" si="56"/>
        <v>35.4871916</v>
      </c>
      <c r="CM15" s="29">
        <f t="shared" si="57"/>
        <v>52.5843892</v>
      </c>
      <c r="CO15" s="14">
        <f>C15*0.37665/100</f>
        <v>7344.675</v>
      </c>
      <c r="CP15" s="14">
        <f t="shared" si="58"/>
        <v>332.44258949999994</v>
      </c>
      <c r="CQ15" s="14">
        <f t="shared" si="59"/>
        <v>7677.1175895</v>
      </c>
      <c r="CR15" s="29">
        <f t="shared" si="60"/>
        <v>96.0495165</v>
      </c>
      <c r="CS15" s="29">
        <f t="shared" si="61"/>
        <v>142.3247355</v>
      </c>
      <c r="CU15" s="14">
        <f>C15*1.58627/100</f>
        <v>30932.265</v>
      </c>
      <c r="CV15" s="14">
        <f t="shared" si="62"/>
        <v>1400.0894901000001</v>
      </c>
      <c r="CW15" s="14">
        <f t="shared" si="63"/>
        <v>32332.3544901</v>
      </c>
      <c r="CX15" s="29">
        <f t="shared" si="64"/>
        <v>404.5147127</v>
      </c>
      <c r="CY15" s="29">
        <f t="shared" si="65"/>
        <v>599.4038449</v>
      </c>
      <c r="DA15" s="14">
        <f>C15*0.07178/100</f>
        <v>1399.71</v>
      </c>
      <c r="DB15" s="14">
        <f t="shared" si="66"/>
        <v>63.3551814</v>
      </c>
      <c r="DC15" s="14">
        <f t="shared" si="67"/>
        <v>1463.0651814</v>
      </c>
      <c r="DD15" s="29">
        <f t="shared" si="68"/>
        <v>18.3046178</v>
      </c>
      <c r="DE15" s="29">
        <f t="shared" si="69"/>
        <v>27.1235086</v>
      </c>
      <c r="DG15" s="14">
        <f>C15*1.01431/100</f>
        <v>19779.045</v>
      </c>
      <c r="DH15" s="14">
        <f t="shared" si="70"/>
        <v>895.2604353000002</v>
      </c>
      <c r="DI15" s="14">
        <f t="shared" si="71"/>
        <v>20674.305435299997</v>
      </c>
      <c r="DJ15" s="29">
        <f t="shared" si="72"/>
        <v>258.6591931</v>
      </c>
      <c r="DK15" s="29">
        <f t="shared" si="73"/>
        <v>383.2773197</v>
      </c>
      <c r="DM15" s="14">
        <f>C15*0.48536/100</f>
        <v>9464.52</v>
      </c>
      <c r="DN15" s="29">
        <f t="shared" si="74"/>
        <v>428.39329680000003</v>
      </c>
      <c r="DO15" s="14">
        <f t="shared" si="75"/>
        <v>9892.913296800001</v>
      </c>
      <c r="DP15" s="29">
        <f t="shared" si="76"/>
        <v>123.7716536</v>
      </c>
      <c r="DQ15" s="29">
        <f t="shared" si="77"/>
        <v>183.4029832</v>
      </c>
      <c r="DS15" s="14">
        <f>C15*0.80603/100</f>
        <v>15717.585</v>
      </c>
      <c r="DT15" s="14">
        <f t="shared" si="78"/>
        <v>711.4262589</v>
      </c>
      <c r="DU15" s="14">
        <f t="shared" si="79"/>
        <v>16429.0112589</v>
      </c>
      <c r="DV15" s="29">
        <f t="shared" si="80"/>
        <v>205.5457103</v>
      </c>
      <c r="DW15" s="29">
        <f t="shared" si="81"/>
        <v>304.5745561</v>
      </c>
      <c r="DY15" s="14">
        <f>C15*2.45163/100</f>
        <v>47806.785</v>
      </c>
      <c r="DZ15" s="14">
        <f t="shared" si="82"/>
        <v>2163.8821869000003</v>
      </c>
      <c r="EA15" s="14">
        <f t="shared" si="83"/>
        <v>49970.667186900006</v>
      </c>
      <c r="EB15" s="29">
        <f t="shared" si="84"/>
        <v>625.1901663</v>
      </c>
      <c r="EC15" s="29">
        <f t="shared" si="85"/>
        <v>926.3974281000001</v>
      </c>
      <c r="EE15" s="14">
        <f>C15*0.25443/100</f>
        <v>4961.385</v>
      </c>
      <c r="EF15" s="14">
        <f t="shared" si="86"/>
        <v>224.5675509</v>
      </c>
      <c r="EG15" s="14">
        <f t="shared" si="87"/>
        <v>5185.9525509000005</v>
      </c>
      <c r="EH15" s="29">
        <f t="shared" si="88"/>
        <v>64.88219430000001</v>
      </c>
      <c r="EI15" s="29">
        <f t="shared" si="89"/>
        <v>96.14146410000001</v>
      </c>
      <c r="EK15" s="14">
        <f>C15*0.12856/100</f>
        <v>2506.92</v>
      </c>
      <c r="EL15" s="14">
        <f t="shared" si="90"/>
        <v>113.47091280000001</v>
      </c>
      <c r="EM15" s="14">
        <f t="shared" si="91"/>
        <v>2620.3909128</v>
      </c>
      <c r="EN15" s="29">
        <f t="shared" si="92"/>
        <v>32.7840856</v>
      </c>
      <c r="EO15" s="29">
        <f t="shared" si="93"/>
        <v>48.5789672</v>
      </c>
      <c r="EQ15" s="14">
        <f>C15*0.03415/100</f>
        <v>665.925</v>
      </c>
      <c r="ER15" s="14">
        <f t="shared" si="94"/>
        <v>30.1418145</v>
      </c>
      <c r="ES15" s="14">
        <f t="shared" si="95"/>
        <v>696.0668145</v>
      </c>
      <c r="ET15" s="29">
        <f t="shared" si="96"/>
        <v>8.7085915</v>
      </c>
      <c r="EU15" s="29">
        <f t="shared" si="97"/>
        <v>12.9042605</v>
      </c>
      <c r="EW15" s="14">
        <f>C15*1.11619/100</f>
        <v>21765.705</v>
      </c>
      <c r="EX15" s="14">
        <f t="shared" si="98"/>
        <v>985.1827797</v>
      </c>
      <c r="EY15" s="14">
        <f t="shared" si="99"/>
        <v>22750.887779700002</v>
      </c>
      <c r="EZ15" s="29">
        <f t="shared" si="100"/>
        <v>284.63961190000003</v>
      </c>
      <c r="FA15" s="29">
        <f t="shared" si="101"/>
        <v>421.7747153</v>
      </c>
      <c r="FC15" s="14">
        <f>C15*4.55599/100</f>
        <v>88841.805</v>
      </c>
      <c r="FD15" s="14">
        <f t="shared" si="102"/>
        <v>4021.2534537000006</v>
      </c>
      <c r="FE15" s="14">
        <f t="shared" si="103"/>
        <v>92863.0584537</v>
      </c>
      <c r="FF15" s="29">
        <f t="shared" si="104"/>
        <v>1161.8230099</v>
      </c>
      <c r="FG15" s="29">
        <f t="shared" si="105"/>
        <v>1721.5719413</v>
      </c>
      <c r="FI15" s="14">
        <f>C15*0.07571/100</f>
        <v>1476.345</v>
      </c>
      <c r="FJ15" s="14">
        <f t="shared" si="106"/>
        <v>66.8239173</v>
      </c>
      <c r="FK15" s="14">
        <f t="shared" si="107"/>
        <v>1543.1689173</v>
      </c>
      <c r="FL15" s="29">
        <f t="shared" si="108"/>
        <v>19.3068071</v>
      </c>
      <c r="FM15" s="29">
        <f t="shared" si="109"/>
        <v>28.6085377</v>
      </c>
      <c r="FO15" s="14">
        <f>C15*0.91696/100</f>
        <v>17880.72</v>
      </c>
      <c r="FP15" s="14">
        <f t="shared" si="110"/>
        <v>809.3364048</v>
      </c>
      <c r="FQ15" s="14">
        <f t="shared" si="111"/>
        <v>18690.0564048</v>
      </c>
      <c r="FR15" s="29">
        <f t="shared" si="112"/>
        <v>233.8339696</v>
      </c>
      <c r="FS15" s="29">
        <f t="shared" si="113"/>
        <v>346.4916752</v>
      </c>
      <c r="FU15" s="14">
        <f>C15*0.38062/100</f>
        <v>7422.09</v>
      </c>
      <c r="FV15" s="14">
        <f t="shared" si="114"/>
        <v>335.9466306</v>
      </c>
      <c r="FW15" s="14">
        <f t="shared" si="115"/>
        <v>7758.0366306000005</v>
      </c>
      <c r="FX15" s="29">
        <f t="shared" si="116"/>
        <v>97.0619062</v>
      </c>
      <c r="FY15" s="29">
        <f t="shared" si="117"/>
        <v>143.82487940000001</v>
      </c>
    </row>
    <row r="16" spans="1:181" ht="12">
      <c r="A16" s="2">
        <v>42644</v>
      </c>
      <c r="C16" s="15">
        <f>'2011B'!C16</f>
        <v>0</v>
      </c>
      <c r="D16" s="15">
        <f>'2011B'!D16</f>
        <v>49263</v>
      </c>
      <c r="E16" s="15">
        <f t="shared" si="0"/>
        <v>49263</v>
      </c>
      <c r="F16" s="15">
        <f>'2011B'!F16</f>
        <v>25501</v>
      </c>
      <c r="G16" s="15">
        <f>'2011B'!G16</f>
        <v>37787</v>
      </c>
      <c r="I16" s="14">
        <f t="shared" si="1"/>
        <v>0</v>
      </c>
      <c r="J16" s="14">
        <f t="shared" si="2"/>
        <v>33489.04651560001</v>
      </c>
      <c r="K16" s="14">
        <f t="shared" si="3"/>
        <v>33489.04651560001</v>
      </c>
      <c r="L16" s="14">
        <f t="shared" si="4"/>
        <v>17335.610401200003</v>
      </c>
      <c r="M16" s="14">
        <f t="shared" si="5"/>
        <v>25687.647944400003</v>
      </c>
      <c r="P16" s="14">
        <f t="shared" si="6"/>
        <v>3921.6747147</v>
      </c>
      <c r="Q16" s="29">
        <f t="shared" si="7"/>
        <v>3921.6747147</v>
      </c>
      <c r="R16" s="29">
        <f t="shared" si="8"/>
        <v>2030.0555568999998</v>
      </c>
      <c r="S16" s="29">
        <f t="shared" si="9"/>
        <v>3008.1059302999997</v>
      </c>
      <c r="V16" s="14">
        <f t="shared" si="10"/>
        <v>4365.5047869</v>
      </c>
      <c r="W16" s="14">
        <f t="shared" si="11"/>
        <v>4365.5047869</v>
      </c>
      <c r="X16" s="29">
        <f t="shared" si="12"/>
        <v>2259.8042662999997</v>
      </c>
      <c r="Y16" s="29">
        <f t="shared" si="13"/>
        <v>3348.5441281</v>
      </c>
      <c r="AA16" s="29"/>
      <c r="AB16" s="14">
        <f t="shared" si="14"/>
        <v>1612.0282227</v>
      </c>
      <c r="AC16" s="14">
        <f t="shared" si="15"/>
        <v>1612.0282227</v>
      </c>
      <c r="AD16" s="29">
        <f t="shared" si="16"/>
        <v>834.4666728999999</v>
      </c>
      <c r="AE16" s="29">
        <f t="shared" si="17"/>
        <v>1236.5002223</v>
      </c>
      <c r="AH16" s="14">
        <f t="shared" si="18"/>
        <v>1204.2980769</v>
      </c>
      <c r="AI16" s="14">
        <f t="shared" si="19"/>
        <v>1204.2980769</v>
      </c>
      <c r="AJ16" s="29">
        <f t="shared" si="20"/>
        <v>623.4050963</v>
      </c>
      <c r="AK16" s="29">
        <f t="shared" si="21"/>
        <v>923.7523381</v>
      </c>
      <c r="AN16" s="14">
        <f t="shared" si="22"/>
        <v>119.5169643</v>
      </c>
      <c r="AO16" s="14">
        <f t="shared" si="23"/>
        <v>119.5169643</v>
      </c>
      <c r="AP16" s="29">
        <f t="shared" si="24"/>
        <v>61.8679761</v>
      </c>
      <c r="AQ16" s="29">
        <f t="shared" si="25"/>
        <v>91.6750407</v>
      </c>
      <c r="AT16" s="14">
        <f t="shared" si="26"/>
        <v>1603.4416818</v>
      </c>
      <c r="AU16" s="14">
        <f t="shared" si="27"/>
        <v>1603.4416818</v>
      </c>
      <c r="AV16" s="29">
        <f t="shared" si="28"/>
        <v>830.0218485999999</v>
      </c>
      <c r="AW16" s="29">
        <f t="shared" si="29"/>
        <v>1229.9139481999998</v>
      </c>
      <c r="AZ16" s="14">
        <f t="shared" si="30"/>
        <v>11715.2882193</v>
      </c>
      <c r="BA16" s="14">
        <f t="shared" si="31"/>
        <v>11715.2882193</v>
      </c>
      <c r="BB16" s="29">
        <f t="shared" si="32"/>
        <v>6064.4208611</v>
      </c>
      <c r="BC16" s="29">
        <f t="shared" si="33"/>
        <v>8986.1680357</v>
      </c>
      <c r="BF16" s="14">
        <f t="shared" si="34"/>
        <v>0.197052</v>
      </c>
      <c r="BG16" s="14">
        <f t="shared" si="35"/>
        <v>0.197052</v>
      </c>
      <c r="BH16" s="29">
        <f t="shared" si="36"/>
        <v>0.102004</v>
      </c>
      <c r="BI16" s="29">
        <f t="shared" si="37"/>
        <v>0.151148</v>
      </c>
      <c r="BL16" s="14">
        <f t="shared" si="38"/>
        <v>67.3129632</v>
      </c>
      <c r="BM16" s="14">
        <f t="shared" si="39"/>
        <v>67.3129632</v>
      </c>
      <c r="BN16" s="29">
        <f t="shared" si="40"/>
        <v>34.8445664</v>
      </c>
      <c r="BO16" s="29">
        <f t="shared" si="41"/>
        <v>51.632156800000004</v>
      </c>
      <c r="BR16" s="14">
        <f t="shared" si="42"/>
        <v>432.8986125</v>
      </c>
      <c r="BS16" s="14">
        <f t="shared" si="43"/>
        <v>432.8986125</v>
      </c>
      <c r="BT16" s="29">
        <f t="shared" si="44"/>
        <v>224.0900375</v>
      </c>
      <c r="BU16" s="29">
        <f t="shared" si="45"/>
        <v>332.0532625</v>
      </c>
      <c r="BX16" s="14">
        <f t="shared" si="46"/>
        <v>279.6020091</v>
      </c>
      <c r="BY16" s="14">
        <f t="shared" si="47"/>
        <v>279.6020091</v>
      </c>
      <c r="BZ16" s="29">
        <f t="shared" si="48"/>
        <v>144.7360257</v>
      </c>
      <c r="CA16" s="29">
        <f t="shared" si="49"/>
        <v>214.4676759</v>
      </c>
      <c r="CD16" s="14">
        <f t="shared" si="50"/>
        <v>1076.4655182000001</v>
      </c>
      <c r="CE16" s="14">
        <f t="shared" si="51"/>
        <v>1076.4655182000001</v>
      </c>
      <c r="CF16" s="29">
        <f t="shared" si="52"/>
        <v>557.2325514</v>
      </c>
      <c r="CG16" s="29">
        <f t="shared" si="53"/>
        <v>825.6988517999999</v>
      </c>
      <c r="CJ16" s="14">
        <f t="shared" si="54"/>
        <v>68.55439080000001</v>
      </c>
      <c r="CK16" s="14">
        <f t="shared" si="55"/>
        <v>68.55439080000001</v>
      </c>
      <c r="CL16" s="29">
        <f t="shared" si="56"/>
        <v>35.4871916</v>
      </c>
      <c r="CM16" s="29">
        <f t="shared" si="57"/>
        <v>52.5843892</v>
      </c>
      <c r="CP16" s="14">
        <f t="shared" si="58"/>
        <v>185.5490895</v>
      </c>
      <c r="CQ16" s="14">
        <f t="shared" si="59"/>
        <v>185.5490895</v>
      </c>
      <c r="CR16" s="29">
        <f t="shared" si="60"/>
        <v>96.0495165</v>
      </c>
      <c r="CS16" s="29">
        <f t="shared" si="61"/>
        <v>142.3247355</v>
      </c>
      <c r="CV16" s="14">
        <f t="shared" si="62"/>
        <v>781.4441901</v>
      </c>
      <c r="CW16" s="14">
        <f t="shared" si="63"/>
        <v>781.4441901</v>
      </c>
      <c r="CX16" s="29">
        <f t="shared" si="64"/>
        <v>404.5147127</v>
      </c>
      <c r="CY16" s="29">
        <f t="shared" si="65"/>
        <v>599.4038449</v>
      </c>
      <c r="DB16" s="14">
        <f t="shared" si="66"/>
        <v>35.3609814</v>
      </c>
      <c r="DC16" s="14">
        <f t="shared" si="67"/>
        <v>35.3609814</v>
      </c>
      <c r="DD16" s="29">
        <f t="shared" si="68"/>
        <v>18.3046178</v>
      </c>
      <c r="DE16" s="29">
        <f t="shared" si="69"/>
        <v>27.1235086</v>
      </c>
      <c r="DH16" s="14">
        <f t="shared" si="70"/>
        <v>499.6795353</v>
      </c>
      <c r="DI16" s="14">
        <f t="shared" si="71"/>
        <v>499.6795353</v>
      </c>
      <c r="DJ16" s="29">
        <f t="shared" si="72"/>
        <v>258.6591931</v>
      </c>
      <c r="DK16" s="29">
        <f t="shared" si="73"/>
        <v>383.2773197</v>
      </c>
      <c r="DN16" s="29">
        <f t="shared" si="74"/>
        <v>239.10289680000002</v>
      </c>
      <c r="DO16" s="14">
        <f t="shared" si="75"/>
        <v>239.10289680000002</v>
      </c>
      <c r="DP16" s="29">
        <f t="shared" si="76"/>
        <v>123.7716536</v>
      </c>
      <c r="DQ16" s="29">
        <f t="shared" si="77"/>
        <v>183.4029832</v>
      </c>
      <c r="DT16" s="14">
        <f t="shared" si="78"/>
        <v>397.07455890000006</v>
      </c>
      <c r="DU16" s="14">
        <f t="shared" si="79"/>
        <v>397.07455890000006</v>
      </c>
      <c r="DV16" s="29">
        <f t="shared" si="80"/>
        <v>205.5457103</v>
      </c>
      <c r="DW16" s="29">
        <f t="shared" si="81"/>
        <v>304.5745561</v>
      </c>
      <c r="DZ16" s="14">
        <f t="shared" si="82"/>
        <v>1207.7464869000003</v>
      </c>
      <c r="EA16" s="14">
        <f t="shared" si="83"/>
        <v>1207.7464869000003</v>
      </c>
      <c r="EB16" s="29">
        <f t="shared" si="84"/>
        <v>625.1901663</v>
      </c>
      <c r="EC16" s="29">
        <f t="shared" si="85"/>
        <v>926.3974281000001</v>
      </c>
      <c r="EF16" s="14">
        <f t="shared" si="86"/>
        <v>125.3398509</v>
      </c>
      <c r="EG16" s="14">
        <f t="shared" si="87"/>
        <v>125.3398509</v>
      </c>
      <c r="EH16" s="29">
        <f t="shared" si="88"/>
        <v>64.88219430000001</v>
      </c>
      <c r="EI16" s="29">
        <f t="shared" si="89"/>
        <v>96.14146410000001</v>
      </c>
      <c r="EL16" s="14">
        <f t="shared" si="90"/>
        <v>63.3325128</v>
      </c>
      <c r="EM16" s="14">
        <f t="shared" si="91"/>
        <v>63.3325128</v>
      </c>
      <c r="EN16" s="29">
        <f t="shared" si="92"/>
        <v>32.7840856</v>
      </c>
      <c r="EO16" s="29">
        <f t="shared" si="93"/>
        <v>48.5789672</v>
      </c>
      <c r="ER16" s="14">
        <f t="shared" si="94"/>
        <v>16.8233145</v>
      </c>
      <c r="ES16" s="14">
        <f t="shared" si="95"/>
        <v>16.8233145</v>
      </c>
      <c r="ET16" s="29">
        <f t="shared" si="96"/>
        <v>8.7085915</v>
      </c>
      <c r="EU16" s="29">
        <f t="shared" si="97"/>
        <v>12.9042605</v>
      </c>
      <c r="EX16" s="14">
        <f t="shared" si="98"/>
        <v>549.8686797</v>
      </c>
      <c r="EY16" s="14">
        <f t="shared" si="99"/>
        <v>549.8686797</v>
      </c>
      <c r="EZ16" s="29">
        <f t="shared" si="100"/>
        <v>284.63961190000003</v>
      </c>
      <c r="FA16" s="29">
        <f t="shared" si="101"/>
        <v>421.7747153</v>
      </c>
      <c r="FD16" s="14">
        <f t="shared" si="102"/>
        <v>2244.4173537</v>
      </c>
      <c r="FE16" s="14">
        <f t="shared" si="103"/>
        <v>2244.4173537</v>
      </c>
      <c r="FF16" s="29">
        <f t="shared" si="104"/>
        <v>1161.8230099</v>
      </c>
      <c r="FG16" s="29">
        <f t="shared" si="105"/>
        <v>1721.5719413</v>
      </c>
      <c r="FJ16" s="14">
        <f t="shared" si="106"/>
        <v>37.2970173</v>
      </c>
      <c r="FK16" s="14">
        <f t="shared" si="107"/>
        <v>37.2970173</v>
      </c>
      <c r="FL16" s="29">
        <f t="shared" si="108"/>
        <v>19.3068071</v>
      </c>
      <c r="FM16" s="29">
        <f t="shared" si="109"/>
        <v>28.6085377</v>
      </c>
      <c r="FP16" s="14">
        <f t="shared" si="110"/>
        <v>451.7220048</v>
      </c>
      <c r="FQ16" s="14">
        <f t="shared" si="111"/>
        <v>451.7220048</v>
      </c>
      <c r="FR16" s="29">
        <f t="shared" si="112"/>
        <v>233.8339696</v>
      </c>
      <c r="FS16" s="29">
        <f t="shared" si="113"/>
        <v>346.4916752</v>
      </c>
      <c r="FV16" s="14">
        <f t="shared" si="114"/>
        <v>187.50483060000002</v>
      </c>
      <c r="FW16" s="14">
        <f t="shared" si="115"/>
        <v>187.50483060000002</v>
      </c>
      <c r="FX16" s="29">
        <f t="shared" si="116"/>
        <v>97.0619062</v>
      </c>
      <c r="FY16" s="29">
        <f t="shared" si="117"/>
        <v>143.82487940000001</v>
      </c>
    </row>
    <row r="17" spans="1:181" ht="12">
      <c r="A17" s="2">
        <v>42826</v>
      </c>
      <c r="C17" s="15">
        <f>'2011B'!C17</f>
        <v>0</v>
      </c>
      <c r="D17" s="15">
        <f>'2011B'!D17</f>
        <v>49263</v>
      </c>
      <c r="E17" s="15">
        <f t="shared" si="0"/>
        <v>49263</v>
      </c>
      <c r="F17" s="15">
        <f>'2011B'!F17</f>
        <v>25501</v>
      </c>
      <c r="G17" s="15">
        <f>'2011B'!G17</f>
        <v>37787</v>
      </c>
      <c r="I17" s="14">
        <f t="shared" si="1"/>
        <v>0</v>
      </c>
      <c r="J17" s="14">
        <f t="shared" si="2"/>
        <v>33489.04651560001</v>
      </c>
      <c r="K17" s="14">
        <f t="shared" si="3"/>
        <v>33489.04651560001</v>
      </c>
      <c r="L17" s="14">
        <f t="shared" si="4"/>
        <v>17335.610401200003</v>
      </c>
      <c r="M17" s="14">
        <f t="shared" si="5"/>
        <v>25687.647944400003</v>
      </c>
      <c r="O17" s="14">
        <f t="shared" si="118"/>
        <v>0</v>
      </c>
      <c r="P17" s="14">
        <f t="shared" si="6"/>
        <v>3921.6747147</v>
      </c>
      <c r="Q17" s="29">
        <f t="shared" si="7"/>
        <v>3921.6747147</v>
      </c>
      <c r="R17" s="29">
        <f t="shared" si="8"/>
        <v>2030.0555568999998</v>
      </c>
      <c r="S17" s="29">
        <f t="shared" si="9"/>
        <v>3008.1059302999997</v>
      </c>
      <c r="U17" s="14">
        <f t="shared" si="119"/>
        <v>0</v>
      </c>
      <c r="V17" s="14">
        <f t="shared" si="10"/>
        <v>4365.5047869</v>
      </c>
      <c r="W17" s="14">
        <f t="shared" si="11"/>
        <v>4365.5047869</v>
      </c>
      <c r="X17" s="29">
        <f t="shared" si="12"/>
        <v>2259.8042662999997</v>
      </c>
      <c r="Y17" s="29">
        <f t="shared" si="13"/>
        <v>3348.5441281</v>
      </c>
      <c r="AA17" s="29">
        <f t="shared" si="120"/>
        <v>0</v>
      </c>
      <c r="AB17" s="14">
        <f t="shared" si="14"/>
        <v>1612.0282227</v>
      </c>
      <c r="AC17" s="14">
        <f t="shared" si="15"/>
        <v>1612.0282227</v>
      </c>
      <c r="AD17" s="29">
        <f t="shared" si="16"/>
        <v>834.4666728999999</v>
      </c>
      <c r="AE17" s="29">
        <f t="shared" si="17"/>
        <v>1236.5002223</v>
      </c>
      <c r="AG17" s="14">
        <f t="shared" si="121"/>
        <v>0</v>
      </c>
      <c r="AH17" s="14">
        <f t="shared" si="18"/>
        <v>1204.2980769</v>
      </c>
      <c r="AI17" s="14">
        <f t="shared" si="19"/>
        <v>1204.2980769</v>
      </c>
      <c r="AJ17" s="29">
        <f t="shared" si="20"/>
        <v>623.4050963</v>
      </c>
      <c r="AK17" s="29">
        <f t="shared" si="21"/>
        <v>923.7523381</v>
      </c>
      <c r="AM17" s="14">
        <f t="shared" si="122"/>
        <v>0</v>
      </c>
      <c r="AN17" s="14">
        <f t="shared" si="22"/>
        <v>119.5169643</v>
      </c>
      <c r="AO17" s="14">
        <f t="shared" si="23"/>
        <v>119.5169643</v>
      </c>
      <c r="AP17" s="29">
        <f t="shared" si="24"/>
        <v>61.8679761</v>
      </c>
      <c r="AQ17" s="29">
        <f t="shared" si="25"/>
        <v>91.6750407</v>
      </c>
      <c r="AS17" s="14">
        <f>C17*3.25486/100</f>
        <v>0</v>
      </c>
      <c r="AT17" s="14">
        <f t="shared" si="26"/>
        <v>1603.4416818</v>
      </c>
      <c r="AU17" s="14">
        <f t="shared" si="27"/>
        <v>1603.4416818</v>
      </c>
      <c r="AV17" s="29">
        <f t="shared" si="28"/>
        <v>830.0218485999999</v>
      </c>
      <c r="AW17" s="29">
        <f t="shared" si="29"/>
        <v>1229.9139481999998</v>
      </c>
      <c r="AY17" s="14">
        <f>C17*23.78111/100</f>
        <v>0</v>
      </c>
      <c r="AZ17" s="14">
        <f t="shared" si="30"/>
        <v>11715.2882193</v>
      </c>
      <c r="BA17" s="14">
        <f t="shared" si="31"/>
        <v>11715.2882193</v>
      </c>
      <c r="BB17" s="29">
        <f t="shared" si="32"/>
        <v>6064.4208611</v>
      </c>
      <c r="BC17" s="29">
        <f t="shared" si="33"/>
        <v>8986.1680357</v>
      </c>
      <c r="BE17" s="14">
        <f>C17*0.0004/100</f>
        <v>0</v>
      </c>
      <c r="BF17" s="14">
        <f t="shared" si="34"/>
        <v>0.197052</v>
      </c>
      <c r="BG17" s="14">
        <f t="shared" si="35"/>
        <v>0.197052</v>
      </c>
      <c r="BH17" s="29">
        <f t="shared" si="36"/>
        <v>0.102004</v>
      </c>
      <c r="BI17" s="29">
        <f t="shared" si="37"/>
        <v>0.151148</v>
      </c>
      <c r="BK17" s="14">
        <f>C17*0.13664/100</f>
        <v>0</v>
      </c>
      <c r="BL17" s="14">
        <f t="shared" si="38"/>
        <v>67.3129632</v>
      </c>
      <c r="BM17" s="14">
        <f t="shared" si="39"/>
        <v>67.3129632</v>
      </c>
      <c r="BN17" s="29">
        <f t="shared" si="40"/>
        <v>34.8445664</v>
      </c>
      <c r="BO17" s="29">
        <f t="shared" si="41"/>
        <v>51.632156800000004</v>
      </c>
      <c r="BQ17" s="14">
        <f>C17*0.87875/100</f>
        <v>0</v>
      </c>
      <c r="BR17" s="14">
        <f t="shared" si="42"/>
        <v>432.8986125</v>
      </c>
      <c r="BS17" s="14">
        <f t="shared" si="43"/>
        <v>432.8986125</v>
      </c>
      <c r="BT17" s="29">
        <f t="shared" si="44"/>
        <v>224.0900375</v>
      </c>
      <c r="BU17" s="29">
        <f t="shared" si="45"/>
        <v>332.0532625</v>
      </c>
      <c r="BW17" s="14">
        <f>C17*0.56757/100</f>
        <v>0</v>
      </c>
      <c r="BX17" s="14">
        <f t="shared" si="46"/>
        <v>279.6020091</v>
      </c>
      <c r="BY17" s="14">
        <f t="shared" si="47"/>
        <v>279.6020091</v>
      </c>
      <c r="BZ17" s="29">
        <f t="shared" si="48"/>
        <v>144.7360257</v>
      </c>
      <c r="CA17" s="29">
        <f t="shared" si="49"/>
        <v>214.4676759</v>
      </c>
      <c r="CC17" s="14">
        <f>C17*2.18514/100</f>
        <v>0</v>
      </c>
      <c r="CD17" s="14">
        <f t="shared" si="50"/>
        <v>1076.4655182000001</v>
      </c>
      <c r="CE17" s="14">
        <f t="shared" si="51"/>
        <v>1076.4655182000001</v>
      </c>
      <c r="CF17" s="29">
        <f t="shared" si="52"/>
        <v>557.2325514</v>
      </c>
      <c r="CG17" s="29">
        <f t="shared" si="53"/>
        <v>825.6988517999999</v>
      </c>
      <c r="CI17" s="14">
        <f>C17*0.13916/100</f>
        <v>0</v>
      </c>
      <c r="CJ17" s="14">
        <f t="shared" si="54"/>
        <v>68.55439080000001</v>
      </c>
      <c r="CK17" s="14">
        <f t="shared" si="55"/>
        <v>68.55439080000001</v>
      </c>
      <c r="CL17" s="29">
        <f t="shared" si="56"/>
        <v>35.4871916</v>
      </c>
      <c r="CM17" s="29">
        <f t="shared" si="57"/>
        <v>52.5843892</v>
      </c>
      <c r="CO17" s="14">
        <f>C17*0.37665/100</f>
        <v>0</v>
      </c>
      <c r="CP17" s="14">
        <f t="shared" si="58"/>
        <v>185.5490895</v>
      </c>
      <c r="CQ17" s="14">
        <f t="shared" si="59"/>
        <v>185.5490895</v>
      </c>
      <c r="CR17" s="29">
        <f t="shared" si="60"/>
        <v>96.0495165</v>
      </c>
      <c r="CS17" s="29">
        <f t="shared" si="61"/>
        <v>142.3247355</v>
      </c>
      <c r="CU17" s="14">
        <f>C17*1.58627/100</f>
        <v>0</v>
      </c>
      <c r="CV17" s="14">
        <f t="shared" si="62"/>
        <v>781.4441901</v>
      </c>
      <c r="CW17" s="14">
        <f t="shared" si="63"/>
        <v>781.4441901</v>
      </c>
      <c r="CX17" s="29">
        <f t="shared" si="64"/>
        <v>404.5147127</v>
      </c>
      <c r="CY17" s="29">
        <f t="shared" si="65"/>
        <v>599.4038449</v>
      </c>
      <c r="DA17" s="14">
        <f>C17*0.07178/100</f>
        <v>0</v>
      </c>
      <c r="DB17" s="14">
        <f t="shared" si="66"/>
        <v>35.3609814</v>
      </c>
      <c r="DC17" s="14">
        <f t="shared" si="67"/>
        <v>35.3609814</v>
      </c>
      <c r="DD17" s="29">
        <f t="shared" si="68"/>
        <v>18.3046178</v>
      </c>
      <c r="DE17" s="29">
        <f t="shared" si="69"/>
        <v>27.1235086</v>
      </c>
      <c r="DG17" s="14">
        <f>C17*1.01431/100</f>
        <v>0</v>
      </c>
      <c r="DH17" s="14">
        <f t="shared" si="70"/>
        <v>499.6795353</v>
      </c>
      <c r="DI17" s="14">
        <f t="shared" si="71"/>
        <v>499.6795353</v>
      </c>
      <c r="DJ17" s="29">
        <f t="shared" si="72"/>
        <v>258.6591931</v>
      </c>
      <c r="DK17" s="29">
        <f t="shared" si="73"/>
        <v>383.2773197</v>
      </c>
      <c r="DM17" s="14">
        <f>C17*0.48536/100</f>
        <v>0</v>
      </c>
      <c r="DN17" s="29">
        <f t="shared" si="74"/>
        <v>239.10289680000002</v>
      </c>
      <c r="DO17" s="14">
        <f t="shared" si="75"/>
        <v>239.10289680000002</v>
      </c>
      <c r="DP17" s="29">
        <f t="shared" si="76"/>
        <v>123.7716536</v>
      </c>
      <c r="DQ17" s="29">
        <f t="shared" si="77"/>
        <v>183.4029832</v>
      </c>
      <c r="DS17" s="14">
        <f>C17*0.80603/100</f>
        <v>0</v>
      </c>
      <c r="DT17" s="14">
        <f t="shared" si="78"/>
        <v>397.07455890000006</v>
      </c>
      <c r="DU17" s="14">
        <f t="shared" si="79"/>
        <v>397.07455890000006</v>
      </c>
      <c r="DV17" s="29">
        <f t="shared" si="80"/>
        <v>205.5457103</v>
      </c>
      <c r="DW17" s="29">
        <f t="shared" si="81"/>
        <v>304.5745561</v>
      </c>
      <c r="DY17" s="14">
        <f>C17*2.45163/100</f>
        <v>0</v>
      </c>
      <c r="DZ17" s="14">
        <f t="shared" si="82"/>
        <v>1207.7464869000003</v>
      </c>
      <c r="EA17" s="14">
        <f t="shared" si="83"/>
        <v>1207.7464869000003</v>
      </c>
      <c r="EB17" s="29">
        <f t="shared" si="84"/>
        <v>625.1901663</v>
      </c>
      <c r="EC17" s="29">
        <f t="shared" si="85"/>
        <v>926.3974281000001</v>
      </c>
      <c r="EE17" s="14">
        <f>C17*0.25443/100</f>
        <v>0</v>
      </c>
      <c r="EF17" s="14">
        <f t="shared" si="86"/>
        <v>125.3398509</v>
      </c>
      <c r="EG17" s="14">
        <f t="shared" si="87"/>
        <v>125.3398509</v>
      </c>
      <c r="EH17" s="29">
        <f t="shared" si="88"/>
        <v>64.88219430000001</v>
      </c>
      <c r="EI17" s="29">
        <f t="shared" si="89"/>
        <v>96.14146410000001</v>
      </c>
      <c r="EK17" s="14">
        <f>C17*0.12856/100</f>
        <v>0</v>
      </c>
      <c r="EL17" s="14">
        <f t="shared" si="90"/>
        <v>63.3325128</v>
      </c>
      <c r="EM17" s="14">
        <f t="shared" si="91"/>
        <v>63.3325128</v>
      </c>
      <c r="EN17" s="29">
        <f t="shared" si="92"/>
        <v>32.7840856</v>
      </c>
      <c r="EO17" s="29">
        <f t="shared" si="93"/>
        <v>48.5789672</v>
      </c>
      <c r="EQ17" s="14">
        <f>C17*0.03415/100</f>
        <v>0</v>
      </c>
      <c r="ER17" s="14">
        <f t="shared" si="94"/>
        <v>16.8233145</v>
      </c>
      <c r="ES17" s="14">
        <f t="shared" si="95"/>
        <v>16.8233145</v>
      </c>
      <c r="ET17" s="29">
        <f t="shared" si="96"/>
        <v>8.7085915</v>
      </c>
      <c r="EU17" s="29">
        <f t="shared" si="97"/>
        <v>12.9042605</v>
      </c>
      <c r="EW17" s="14">
        <f>C17*1.11619/100</f>
        <v>0</v>
      </c>
      <c r="EX17" s="14">
        <f t="shared" si="98"/>
        <v>549.8686797</v>
      </c>
      <c r="EY17" s="14">
        <f t="shared" si="99"/>
        <v>549.8686797</v>
      </c>
      <c r="EZ17" s="29">
        <f t="shared" si="100"/>
        <v>284.63961190000003</v>
      </c>
      <c r="FA17" s="29">
        <f t="shared" si="101"/>
        <v>421.7747153</v>
      </c>
      <c r="FC17" s="14">
        <f>C17*4.55599/100</f>
        <v>0</v>
      </c>
      <c r="FD17" s="14">
        <f t="shared" si="102"/>
        <v>2244.4173537</v>
      </c>
      <c r="FE17" s="14">
        <f t="shared" si="103"/>
        <v>2244.4173537</v>
      </c>
      <c r="FF17" s="29">
        <f t="shared" si="104"/>
        <v>1161.8230099</v>
      </c>
      <c r="FG17" s="29">
        <f t="shared" si="105"/>
        <v>1721.5719413</v>
      </c>
      <c r="FI17" s="14">
        <f>C17*0.07571/100</f>
        <v>0</v>
      </c>
      <c r="FJ17" s="14">
        <f t="shared" si="106"/>
        <v>37.2970173</v>
      </c>
      <c r="FK17" s="14">
        <f t="shared" si="107"/>
        <v>37.2970173</v>
      </c>
      <c r="FL17" s="29">
        <f t="shared" si="108"/>
        <v>19.3068071</v>
      </c>
      <c r="FM17" s="29">
        <f t="shared" si="109"/>
        <v>28.6085377</v>
      </c>
      <c r="FO17" s="14">
        <f>C17*0.91696/100</f>
        <v>0</v>
      </c>
      <c r="FP17" s="14">
        <f t="shared" si="110"/>
        <v>451.7220048</v>
      </c>
      <c r="FQ17" s="14">
        <f t="shared" si="111"/>
        <v>451.7220048</v>
      </c>
      <c r="FR17" s="29">
        <f t="shared" si="112"/>
        <v>233.8339696</v>
      </c>
      <c r="FS17" s="29">
        <f t="shared" si="113"/>
        <v>346.4916752</v>
      </c>
      <c r="FU17" s="14">
        <f>C17*0.38062/100</f>
        <v>0</v>
      </c>
      <c r="FV17" s="14">
        <f t="shared" si="114"/>
        <v>187.50483060000002</v>
      </c>
      <c r="FW17" s="14">
        <f t="shared" si="115"/>
        <v>187.50483060000002</v>
      </c>
      <c r="FX17" s="29">
        <f t="shared" si="116"/>
        <v>97.0619062</v>
      </c>
      <c r="FY17" s="29">
        <f t="shared" si="117"/>
        <v>143.82487940000001</v>
      </c>
    </row>
    <row r="18" spans="1:181" ht="12">
      <c r="A18" s="2">
        <v>43009</v>
      </c>
      <c r="C18" s="15">
        <f>'2011B'!C18</f>
        <v>0</v>
      </c>
      <c r="D18" s="15">
        <f>'2011B'!D18</f>
        <v>49263</v>
      </c>
      <c r="E18" s="15">
        <f t="shared" si="0"/>
        <v>49263</v>
      </c>
      <c r="F18" s="15">
        <f>'2011B'!F18</f>
        <v>25501</v>
      </c>
      <c r="G18" s="15">
        <f>'2011B'!G18</f>
        <v>37787</v>
      </c>
      <c r="I18" s="14">
        <f t="shared" si="1"/>
        <v>0</v>
      </c>
      <c r="J18" s="14">
        <f t="shared" si="2"/>
        <v>33489.04651560001</v>
      </c>
      <c r="K18" s="14">
        <f t="shared" si="3"/>
        <v>33489.04651560001</v>
      </c>
      <c r="L18" s="14">
        <f t="shared" si="4"/>
        <v>17335.610401200003</v>
      </c>
      <c r="M18" s="14">
        <f t="shared" si="5"/>
        <v>25687.647944400003</v>
      </c>
      <c r="P18" s="14">
        <f t="shared" si="6"/>
        <v>3921.6747147</v>
      </c>
      <c r="Q18" s="29">
        <f t="shared" si="7"/>
        <v>3921.6747147</v>
      </c>
      <c r="R18" s="29">
        <f t="shared" si="8"/>
        <v>2030.0555568999998</v>
      </c>
      <c r="S18" s="29">
        <f t="shared" si="9"/>
        <v>3008.1059302999997</v>
      </c>
      <c r="V18" s="14">
        <f t="shared" si="10"/>
        <v>4365.5047869</v>
      </c>
      <c r="W18" s="14">
        <f t="shared" si="11"/>
        <v>4365.5047869</v>
      </c>
      <c r="X18" s="29">
        <f t="shared" si="12"/>
        <v>2259.8042662999997</v>
      </c>
      <c r="Y18" s="29">
        <f t="shared" si="13"/>
        <v>3348.5441281</v>
      </c>
      <c r="AA18" s="29"/>
      <c r="AB18" s="14">
        <f t="shared" si="14"/>
        <v>1612.0282227</v>
      </c>
      <c r="AC18" s="14">
        <f t="shared" si="15"/>
        <v>1612.0282227</v>
      </c>
      <c r="AD18" s="29">
        <f t="shared" si="16"/>
        <v>834.4666728999999</v>
      </c>
      <c r="AE18" s="29">
        <f t="shared" si="17"/>
        <v>1236.5002223</v>
      </c>
      <c r="AH18" s="14">
        <f t="shared" si="18"/>
        <v>1204.2980769</v>
      </c>
      <c r="AI18" s="14">
        <f t="shared" si="19"/>
        <v>1204.2980769</v>
      </c>
      <c r="AJ18" s="29">
        <f t="shared" si="20"/>
        <v>623.4050963</v>
      </c>
      <c r="AK18" s="29">
        <f t="shared" si="21"/>
        <v>923.7523381</v>
      </c>
      <c r="AN18" s="14">
        <f t="shared" si="22"/>
        <v>119.5169643</v>
      </c>
      <c r="AO18" s="14">
        <f t="shared" si="23"/>
        <v>119.5169643</v>
      </c>
      <c r="AP18" s="29">
        <f t="shared" si="24"/>
        <v>61.8679761</v>
      </c>
      <c r="AQ18" s="29">
        <f t="shared" si="25"/>
        <v>91.6750407</v>
      </c>
      <c r="AT18" s="14">
        <f t="shared" si="26"/>
        <v>1603.4416818</v>
      </c>
      <c r="AU18" s="14">
        <f t="shared" si="27"/>
        <v>1603.4416818</v>
      </c>
      <c r="AV18" s="29">
        <f t="shared" si="28"/>
        <v>830.0218485999999</v>
      </c>
      <c r="AW18" s="29">
        <f t="shared" si="29"/>
        <v>1229.9139481999998</v>
      </c>
      <c r="AZ18" s="14">
        <f t="shared" si="30"/>
        <v>11715.2882193</v>
      </c>
      <c r="BA18" s="14">
        <f t="shared" si="31"/>
        <v>11715.2882193</v>
      </c>
      <c r="BB18" s="29">
        <f t="shared" si="32"/>
        <v>6064.4208611</v>
      </c>
      <c r="BC18" s="29">
        <f t="shared" si="33"/>
        <v>8986.1680357</v>
      </c>
      <c r="BF18" s="14">
        <f t="shared" si="34"/>
        <v>0.197052</v>
      </c>
      <c r="BG18" s="14">
        <f t="shared" si="35"/>
        <v>0.197052</v>
      </c>
      <c r="BH18" s="29">
        <f t="shared" si="36"/>
        <v>0.102004</v>
      </c>
      <c r="BI18" s="29">
        <f t="shared" si="37"/>
        <v>0.151148</v>
      </c>
      <c r="BL18" s="14">
        <f t="shared" si="38"/>
        <v>67.3129632</v>
      </c>
      <c r="BM18" s="14">
        <f t="shared" si="39"/>
        <v>67.3129632</v>
      </c>
      <c r="BN18" s="29">
        <f t="shared" si="40"/>
        <v>34.8445664</v>
      </c>
      <c r="BO18" s="29">
        <f t="shared" si="41"/>
        <v>51.632156800000004</v>
      </c>
      <c r="BR18" s="14">
        <f t="shared" si="42"/>
        <v>432.8986125</v>
      </c>
      <c r="BS18" s="14">
        <f t="shared" si="43"/>
        <v>432.8986125</v>
      </c>
      <c r="BT18" s="29">
        <f t="shared" si="44"/>
        <v>224.0900375</v>
      </c>
      <c r="BU18" s="29">
        <f t="shared" si="45"/>
        <v>332.0532625</v>
      </c>
      <c r="BX18" s="14">
        <f t="shared" si="46"/>
        <v>279.6020091</v>
      </c>
      <c r="BY18" s="14">
        <f t="shared" si="47"/>
        <v>279.6020091</v>
      </c>
      <c r="BZ18" s="29">
        <f t="shared" si="48"/>
        <v>144.7360257</v>
      </c>
      <c r="CA18" s="29">
        <f t="shared" si="49"/>
        <v>214.4676759</v>
      </c>
      <c r="CD18" s="14">
        <f t="shared" si="50"/>
        <v>1076.4655182000001</v>
      </c>
      <c r="CE18" s="14">
        <f t="shared" si="51"/>
        <v>1076.4655182000001</v>
      </c>
      <c r="CF18" s="29">
        <f t="shared" si="52"/>
        <v>557.2325514</v>
      </c>
      <c r="CG18" s="29">
        <f t="shared" si="53"/>
        <v>825.6988517999999</v>
      </c>
      <c r="CJ18" s="14">
        <f t="shared" si="54"/>
        <v>68.55439080000001</v>
      </c>
      <c r="CK18" s="14">
        <f t="shared" si="55"/>
        <v>68.55439080000001</v>
      </c>
      <c r="CL18" s="29">
        <f t="shared" si="56"/>
        <v>35.4871916</v>
      </c>
      <c r="CM18" s="29">
        <f t="shared" si="57"/>
        <v>52.5843892</v>
      </c>
      <c r="CP18" s="14">
        <f t="shared" si="58"/>
        <v>185.5490895</v>
      </c>
      <c r="CQ18" s="14">
        <f t="shared" si="59"/>
        <v>185.5490895</v>
      </c>
      <c r="CR18" s="29">
        <f t="shared" si="60"/>
        <v>96.0495165</v>
      </c>
      <c r="CS18" s="29">
        <f t="shared" si="61"/>
        <v>142.3247355</v>
      </c>
      <c r="CV18" s="14">
        <f t="shared" si="62"/>
        <v>781.4441901</v>
      </c>
      <c r="CW18" s="14">
        <f t="shared" si="63"/>
        <v>781.4441901</v>
      </c>
      <c r="CX18" s="29">
        <f t="shared" si="64"/>
        <v>404.5147127</v>
      </c>
      <c r="CY18" s="29">
        <f t="shared" si="65"/>
        <v>599.4038449</v>
      </c>
      <c r="DB18" s="14">
        <f t="shared" si="66"/>
        <v>35.3609814</v>
      </c>
      <c r="DC18" s="14">
        <f t="shared" si="67"/>
        <v>35.3609814</v>
      </c>
      <c r="DD18" s="29">
        <f t="shared" si="68"/>
        <v>18.3046178</v>
      </c>
      <c r="DE18" s="29">
        <f t="shared" si="69"/>
        <v>27.1235086</v>
      </c>
      <c r="DH18" s="14">
        <f t="shared" si="70"/>
        <v>499.6795353</v>
      </c>
      <c r="DI18" s="14">
        <f t="shared" si="71"/>
        <v>499.6795353</v>
      </c>
      <c r="DJ18" s="29">
        <f t="shared" si="72"/>
        <v>258.6591931</v>
      </c>
      <c r="DK18" s="29">
        <f t="shared" si="73"/>
        <v>383.2773197</v>
      </c>
      <c r="DN18" s="29">
        <f t="shared" si="74"/>
        <v>239.10289680000002</v>
      </c>
      <c r="DO18" s="14">
        <f t="shared" si="75"/>
        <v>239.10289680000002</v>
      </c>
      <c r="DP18" s="29">
        <f t="shared" si="76"/>
        <v>123.7716536</v>
      </c>
      <c r="DQ18" s="29">
        <f t="shared" si="77"/>
        <v>183.4029832</v>
      </c>
      <c r="DT18" s="14">
        <f t="shared" si="78"/>
        <v>397.07455890000006</v>
      </c>
      <c r="DU18" s="14">
        <f t="shared" si="79"/>
        <v>397.07455890000006</v>
      </c>
      <c r="DV18" s="29">
        <f t="shared" si="80"/>
        <v>205.5457103</v>
      </c>
      <c r="DW18" s="29">
        <f t="shared" si="81"/>
        <v>304.5745561</v>
      </c>
      <c r="DZ18" s="14">
        <f t="shared" si="82"/>
        <v>1207.7464869000003</v>
      </c>
      <c r="EA18" s="14">
        <f t="shared" si="83"/>
        <v>1207.7464869000003</v>
      </c>
      <c r="EB18" s="29">
        <f t="shared" si="84"/>
        <v>625.1901663</v>
      </c>
      <c r="EC18" s="29">
        <f t="shared" si="85"/>
        <v>926.3974281000001</v>
      </c>
      <c r="EF18" s="14">
        <f t="shared" si="86"/>
        <v>125.3398509</v>
      </c>
      <c r="EG18" s="14">
        <f t="shared" si="87"/>
        <v>125.3398509</v>
      </c>
      <c r="EH18" s="29">
        <f t="shared" si="88"/>
        <v>64.88219430000001</v>
      </c>
      <c r="EI18" s="29">
        <f t="shared" si="89"/>
        <v>96.14146410000001</v>
      </c>
      <c r="EL18" s="14">
        <f t="shared" si="90"/>
        <v>63.3325128</v>
      </c>
      <c r="EM18" s="14">
        <f t="shared" si="91"/>
        <v>63.3325128</v>
      </c>
      <c r="EN18" s="29">
        <f t="shared" si="92"/>
        <v>32.7840856</v>
      </c>
      <c r="EO18" s="29">
        <f t="shared" si="93"/>
        <v>48.5789672</v>
      </c>
      <c r="ER18" s="14">
        <f t="shared" si="94"/>
        <v>16.8233145</v>
      </c>
      <c r="ES18" s="14">
        <f t="shared" si="95"/>
        <v>16.8233145</v>
      </c>
      <c r="ET18" s="29">
        <f t="shared" si="96"/>
        <v>8.7085915</v>
      </c>
      <c r="EU18" s="29">
        <f t="shared" si="97"/>
        <v>12.9042605</v>
      </c>
      <c r="EX18" s="14">
        <f t="shared" si="98"/>
        <v>549.8686797</v>
      </c>
      <c r="EY18" s="14">
        <f t="shared" si="99"/>
        <v>549.8686797</v>
      </c>
      <c r="EZ18" s="29">
        <f t="shared" si="100"/>
        <v>284.63961190000003</v>
      </c>
      <c r="FA18" s="29">
        <f t="shared" si="101"/>
        <v>421.7747153</v>
      </c>
      <c r="FD18" s="14">
        <f t="shared" si="102"/>
        <v>2244.4173537</v>
      </c>
      <c r="FE18" s="14">
        <f t="shared" si="103"/>
        <v>2244.4173537</v>
      </c>
      <c r="FF18" s="29">
        <f t="shared" si="104"/>
        <v>1161.8230099</v>
      </c>
      <c r="FG18" s="29">
        <f t="shared" si="105"/>
        <v>1721.5719413</v>
      </c>
      <c r="FJ18" s="14">
        <f t="shared" si="106"/>
        <v>37.2970173</v>
      </c>
      <c r="FK18" s="14">
        <f t="shared" si="107"/>
        <v>37.2970173</v>
      </c>
      <c r="FL18" s="29">
        <f t="shared" si="108"/>
        <v>19.3068071</v>
      </c>
      <c r="FM18" s="29">
        <f t="shared" si="109"/>
        <v>28.6085377</v>
      </c>
      <c r="FP18" s="14">
        <f t="shared" si="110"/>
        <v>451.7220048</v>
      </c>
      <c r="FQ18" s="14">
        <f t="shared" si="111"/>
        <v>451.7220048</v>
      </c>
      <c r="FR18" s="29">
        <f t="shared" si="112"/>
        <v>233.8339696</v>
      </c>
      <c r="FS18" s="29">
        <f t="shared" si="113"/>
        <v>346.4916752</v>
      </c>
      <c r="FV18" s="14">
        <f t="shared" si="114"/>
        <v>187.50483060000002</v>
      </c>
      <c r="FW18" s="14">
        <f t="shared" si="115"/>
        <v>187.50483060000002</v>
      </c>
      <c r="FX18" s="29">
        <f t="shared" si="116"/>
        <v>97.0619062</v>
      </c>
      <c r="FY18" s="29">
        <f t="shared" si="117"/>
        <v>143.82487940000001</v>
      </c>
    </row>
    <row r="19" spans="1:181" ht="12">
      <c r="A19" s="30">
        <v>43191</v>
      </c>
      <c r="C19" s="15">
        <f>'2011B'!C19</f>
        <v>0</v>
      </c>
      <c r="D19" s="15">
        <f>'2011B'!D19</f>
        <v>49263</v>
      </c>
      <c r="E19" s="15">
        <f t="shared" si="0"/>
        <v>49263</v>
      </c>
      <c r="F19" s="15">
        <f>'2011B'!F19</f>
        <v>25501</v>
      </c>
      <c r="G19" s="15">
        <f>'2011B'!G19</f>
        <v>37787</v>
      </c>
      <c r="I19" s="14">
        <f t="shared" si="1"/>
        <v>0</v>
      </c>
      <c r="J19" s="14">
        <f t="shared" si="2"/>
        <v>33489.04651560001</v>
      </c>
      <c r="K19" s="14">
        <f t="shared" si="3"/>
        <v>33489.04651560001</v>
      </c>
      <c r="L19" s="14">
        <f t="shared" si="4"/>
        <v>17335.610401200003</v>
      </c>
      <c r="M19" s="14">
        <f t="shared" si="5"/>
        <v>25687.647944400003</v>
      </c>
      <c r="O19" s="14">
        <f t="shared" si="118"/>
        <v>0</v>
      </c>
      <c r="P19" s="14">
        <f t="shared" si="6"/>
        <v>3921.6747147</v>
      </c>
      <c r="Q19" s="29">
        <f t="shared" si="7"/>
        <v>3921.6747147</v>
      </c>
      <c r="R19" s="29">
        <f t="shared" si="8"/>
        <v>2030.0555568999998</v>
      </c>
      <c r="S19" s="29">
        <f t="shared" si="9"/>
        <v>3008.1059302999997</v>
      </c>
      <c r="U19" s="14">
        <f t="shared" si="119"/>
        <v>0</v>
      </c>
      <c r="V19" s="14">
        <f t="shared" si="10"/>
        <v>4365.5047869</v>
      </c>
      <c r="W19" s="14">
        <f t="shared" si="11"/>
        <v>4365.5047869</v>
      </c>
      <c r="X19" s="29">
        <f t="shared" si="12"/>
        <v>2259.8042662999997</v>
      </c>
      <c r="Y19" s="29">
        <f t="shared" si="13"/>
        <v>3348.5441281</v>
      </c>
      <c r="AA19" s="29">
        <f t="shared" si="120"/>
        <v>0</v>
      </c>
      <c r="AB19" s="14">
        <f t="shared" si="14"/>
        <v>1612.0282227</v>
      </c>
      <c r="AC19" s="14">
        <f t="shared" si="15"/>
        <v>1612.0282227</v>
      </c>
      <c r="AD19" s="29">
        <f t="shared" si="16"/>
        <v>834.4666728999999</v>
      </c>
      <c r="AE19" s="29">
        <f t="shared" si="17"/>
        <v>1236.5002223</v>
      </c>
      <c r="AG19" s="14">
        <f t="shared" si="121"/>
        <v>0</v>
      </c>
      <c r="AH19" s="14">
        <f t="shared" si="18"/>
        <v>1204.2980769</v>
      </c>
      <c r="AI19" s="14">
        <f t="shared" si="19"/>
        <v>1204.2980769</v>
      </c>
      <c r="AJ19" s="29">
        <f t="shared" si="20"/>
        <v>623.4050963</v>
      </c>
      <c r="AK19" s="29">
        <f t="shared" si="21"/>
        <v>923.7523381</v>
      </c>
      <c r="AM19" s="14">
        <f t="shared" si="122"/>
        <v>0</v>
      </c>
      <c r="AN19" s="14">
        <f t="shared" si="22"/>
        <v>119.5169643</v>
      </c>
      <c r="AO19" s="14">
        <f t="shared" si="23"/>
        <v>119.5169643</v>
      </c>
      <c r="AP19" s="29">
        <f t="shared" si="24"/>
        <v>61.8679761</v>
      </c>
      <c r="AQ19" s="29">
        <f t="shared" si="25"/>
        <v>91.6750407</v>
      </c>
      <c r="AS19" s="14">
        <f>C19*3.25486/100</f>
        <v>0</v>
      </c>
      <c r="AT19" s="14">
        <f t="shared" si="26"/>
        <v>1603.4416818</v>
      </c>
      <c r="AU19" s="14">
        <f t="shared" si="27"/>
        <v>1603.4416818</v>
      </c>
      <c r="AV19" s="29">
        <f t="shared" si="28"/>
        <v>830.0218485999999</v>
      </c>
      <c r="AW19" s="29">
        <f t="shared" si="29"/>
        <v>1229.9139481999998</v>
      </c>
      <c r="AY19" s="14">
        <f>C19*23.78111/100</f>
        <v>0</v>
      </c>
      <c r="AZ19" s="14">
        <f t="shared" si="30"/>
        <v>11715.2882193</v>
      </c>
      <c r="BA19" s="14">
        <f t="shared" si="31"/>
        <v>11715.2882193</v>
      </c>
      <c r="BB19" s="29">
        <f t="shared" si="32"/>
        <v>6064.4208611</v>
      </c>
      <c r="BC19" s="29">
        <f t="shared" si="33"/>
        <v>8986.1680357</v>
      </c>
      <c r="BE19" s="14">
        <f>C19*0.0004/100</f>
        <v>0</v>
      </c>
      <c r="BF19" s="14">
        <f t="shared" si="34"/>
        <v>0.197052</v>
      </c>
      <c r="BG19" s="14">
        <f t="shared" si="35"/>
        <v>0.197052</v>
      </c>
      <c r="BH19" s="29">
        <f t="shared" si="36"/>
        <v>0.102004</v>
      </c>
      <c r="BI19" s="29">
        <f t="shared" si="37"/>
        <v>0.151148</v>
      </c>
      <c r="BK19" s="14">
        <f>C19*0.13664/100</f>
        <v>0</v>
      </c>
      <c r="BL19" s="14">
        <f t="shared" si="38"/>
        <v>67.3129632</v>
      </c>
      <c r="BM19" s="14">
        <f t="shared" si="39"/>
        <v>67.3129632</v>
      </c>
      <c r="BN19" s="29">
        <f t="shared" si="40"/>
        <v>34.8445664</v>
      </c>
      <c r="BO19" s="29">
        <f t="shared" si="41"/>
        <v>51.632156800000004</v>
      </c>
      <c r="BQ19" s="14">
        <f>C19*0.87875/100</f>
        <v>0</v>
      </c>
      <c r="BR19" s="14">
        <f t="shared" si="42"/>
        <v>432.8986125</v>
      </c>
      <c r="BS19" s="14">
        <f t="shared" si="43"/>
        <v>432.8986125</v>
      </c>
      <c r="BT19" s="29">
        <f t="shared" si="44"/>
        <v>224.0900375</v>
      </c>
      <c r="BU19" s="29">
        <f t="shared" si="45"/>
        <v>332.0532625</v>
      </c>
      <c r="BW19" s="14">
        <f>C19*0.56757/100</f>
        <v>0</v>
      </c>
      <c r="BX19" s="14">
        <f t="shared" si="46"/>
        <v>279.6020091</v>
      </c>
      <c r="BY19" s="14">
        <f t="shared" si="47"/>
        <v>279.6020091</v>
      </c>
      <c r="BZ19" s="29">
        <f t="shared" si="48"/>
        <v>144.7360257</v>
      </c>
      <c r="CA19" s="29">
        <f t="shared" si="49"/>
        <v>214.4676759</v>
      </c>
      <c r="CC19" s="14">
        <f>C19*2.18514/100</f>
        <v>0</v>
      </c>
      <c r="CD19" s="14">
        <f t="shared" si="50"/>
        <v>1076.4655182000001</v>
      </c>
      <c r="CE19" s="14">
        <f t="shared" si="51"/>
        <v>1076.4655182000001</v>
      </c>
      <c r="CF19" s="29">
        <f t="shared" si="52"/>
        <v>557.2325514</v>
      </c>
      <c r="CG19" s="29">
        <f t="shared" si="53"/>
        <v>825.6988517999999</v>
      </c>
      <c r="CI19" s="14">
        <f>C19*0.13916/100</f>
        <v>0</v>
      </c>
      <c r="CJ19" s="14">
        <f t="shared" si="54"/>
        <v>68.55439080000001</v>
      </c>
      <c r="CK19" s="14">
        <f t="shared" si="55"/>
        <v>68.55439080000001</v>
      </c>
      <c r="CL19" s="29">
        <f t="shared" si="56"/>
        <v>35.4871916</v>
      </c>
      <c r="CM19" s="29">
        <f t="shared" si="57"/>
        <v>52.5843892</v>
      </c>
      <c r="CO19" s="14">
        <f>C19*0.37665/100</f>
        <v>0</v>
      </c>
      <c r="CP19" s="14">
        <f t="shared" si="58"/>
        <v>185.5490895</v>
      </c>
      <c r="CQ19" s="14">
        <f t="shared" si="59"/>
        <v>185.5490895</v>
      </c>
      <c r="CR19" s="29">
        <f t="shared" si="60"/>
        <v>96.0495165</v>
      </c>
      <c r="CS19" s="29">
        <f t="shared" si="61"/>
        <v>142.3247355</v>
      </c>
      <c r="CU19" s="14">
        <f>C19*1.58627/100</f>
        <v>0</v>
      </c>
      <c r="CV19" s="14">
        <f t="shared" si="62"/>
        <v>781.4441901</v>
      </c>
      <c r="CW19" s="14">
        <f t="shared" si="63"/>
        <v>781.4441901</v>
      </c>
      <c r="CX19" s="29">
        <f t="shared" si="64"/>
        <v>404.5147127</v>
      </c>
      <c r="CY19" s="29">
        <f t="shared" si="65"/>
        <v>599.4038449</v>
      </c>
      <c r="DA19" s="14">
        <f>C19*0.07178/100</f>
        <v>0</v>
      </c>
      <c r="DB19" s="14">
        <f t="shared" si="66"/>
        <v>35.3609814</v>
      </c>
      <c r="DC19" s="14">
        <f t="shared" si="67"/>
        <v>35.3609814</v>
      </c>
      <c r="DD19" s="29">
        <f t="shared" si="68"/>
        <v>18.3046178</v>
      </c>
      <c r="DE19" s="29">
        <f t="shared" si="69"/>
        <v>27.1235086</v>
      </c>
      <c r="DG19" s="14">
        <f>C19*1.01431/100</f>
        <v>0</v>
      </c>
      <c r="DH19" s="14">
        <f t="shared" si="70"/>
        <v>499.6795353</v>
      </c>
      <c r="DI19" s="14">
        <f t="shared" si="71"/>
        <v>499.6795353</v>
      </c>
      <c r="DJ19" s="29">
        <f t="shared" si="72"/>
        <v>258.6591931</v>
      </c>
      <c r="DK19" s="29">
        <f t="shared" si="73"/>
        <v>383.2773197</v>
      </c>
      <c r="DM19" s="14">
        <f>C19*0.48536/100</f>
        <v>0</v>
      </c>
      <c r="DN19" s="29">
        <f t="shared" si="74"/>
        <v>239.10289680000002</v>
      </c>
      <c r="DO19" s="14">
        <f t="shared" si="75"/>
        <v>239.10289680000002</v>
      </c>
      <c r="DP19" s="29">
        <f t="shared" si="76"/>
        <v>123.7716536</v>
      </c>
      <c r="DQ19" s="29">
        <f t="shared" si="77"/>
        <v>183.4029832</v>
      </c>
      <c r="DS19" s="14">
        <f>C19*0.80603/100</f>
        <v>0</v>
      </c>
      <c r="DT19" s="14">
        <f t="shared" si="78"/>
        <v>397.07455890000006</v>
      </c>
      <c r="DU19" s="14">
        <f t="shared" si="79"/>
        <v>397.07455890000006</v>
      </c>
      <c r="DV19" s="29">
        <f t="shared" si="80"/>
        <v>205.5457103</v>
      </c>
      <c r="DW19" s="29">
        <f t="shared" si="81"/>
        <v>304.5745561</v>
      </c>
      <c r="DY19" s="14">
        <f>C19*2.45163/100</f>
        <v>0</v>
      </c>
      <c r="DZ19" s="14">
        <f t="shared" si="82"/>
        <v>1207.7464869000003</v>
      </c>
      <c r="EA19" s="14">
        <f t="shared" si="83"/>
        <v>1207.7464869000003</v>
      </c>
      <c r="EB19" s="29">
        <f t="shared" si="84"/>
        <v>625.1901663</v>
      </c>
      <c r="EC19" s="29">
        <f t="shared" si="85"/>
        <v>926.3974281000001</v>
      </c>
      <c r="EE19" s="14">
        <f>C19*0.25443/100</f>
        <v>0</v>
      </c>
      <c r="EF19" s="14">
        <f t="shared" si="86"/>
        <v>125.3398509</v>
      </c>
      <c r="EG19" s="14">
        <f t="shared" si="87"/>
        <v>125.3398509</v>
      </c>
      <c r="EH19" s="29">
        <f t="shared" si="88"/>
        <v>64.88219430000001</v>
      </c>
      <c r="EI19" s="29">
        <f t="shared" si="89"/>
        <v>96.14146410000001</v>
      </c>
      <c r="EK19" s="14">
        <f>C19*0.12856/100</f>
        <v>0</v>
      </c>
      <c r="EL19" s="14">
        <f t="shared" si="90"/>
        <v>63.3325128</v>
      </c>
      <c r="EM19" s="14">
        <f t="shared" si="91"/>
        <v>63.3325128</v>
      </c>
      <c r="EN19" s="29">
        <f t="shared" si="92"/>
        <v>32.7840856</v>
      </c>
      <c r="EO19" s="29">
        <f t="shared" si="93"/>
        <v>48.5789672</v>
      </c>
      <c r="EQ19" s="14">
        <f>C19*0.03415/100</f>
        <v>0</v>
      </c>
      <c r="ER19" s="14">
        <f t="shared" si="94"/>
        <v>16.8233145</v>
      </c>
      <c r="ES19" s="14">
        <f t="shared" si="95"/>
        <v>16.8233145</v>
      </c>
      <c r="ET19" s="29">
        <f t="shared" si="96"/>
        <v>8.7085915</v>
      </c>
      <c r="EU19" s="29">
        <f t="shared" si="97"/>
        <v>12.9042605</v>
      </c>
      <c r="EW19" s="14">
        <f>C19*1.11619/100</f>
        <v>0</v>
      </c>
      <c r="EX19" s="14">
        <f t="shared" si="98"/>
        <v>549.8686797</v>
      </c>
      <c r="EY19" s="14">
        <f t="shared" si="99"/>
        <v>549.8686797</v>
      </c>
      <c r="EZ19" s="29">
        <f t="shared" si="100"/>
        <v>284.63961190000003</v>
      </c>
      <c r="FA19" s="29">
        <f t="shared" si="101"/>
        <v>421.7747153</v>
      </c>
      <c r="FC19" s="14">
        <f>C19*4.55599/100</f>
        <v>0</v>
      </c>
      <c r="FD19" s="14">
        <f t="shared" si="102"/>
        <v>2244.4173537</v>
      </c>
      <c r="FE19" s="14">
        <f t="shared" si="103"/>
        <v>2244.4173537</v>
      </c>
      <c r="FF19" s="29">
        <f t="shared" si="104"/>
        <v>1161.8230099</v>
      </c>
      <c r="FG19" s="29">
        <f t="shared" si="105"/>
        <v>1721.5719413</v>
      </c>
      <c r="FI19" s="14">
        <f>C19*0.07571/100</f>
        <v>0</v>
      </c>
      <c r="FJ19" s="14">
        <f t="shared" si="106"/>
        <v>37.2970173</v>
      </c>
      <c r="FK19" s="14">
        <f t="shared" si="107"/>
        <v>37.2970173</v>
      </c>
      <c r="FL19" s="29">
        <f t="shared" si="108"/>
        <v>19.3068071</v>
      </c>
      <c r="FM19" s="29">
        <f t="shared" si="109"/>
        <v>28.6085377</v>
      </c>
      <c r="FO19" s="14">
        <f>C19*0.91696/100</f>
        <v>0</v>
      </c>
      <c r="FP19" s="14">
        <f t="shared" si="110"/>
        <v>451.7220048</v>
      </c>
      <c r="FQ19" s="14">
        <f t="shared" si="111"/>
        <v>451.7220048</v>
      </c>
      <c r="FR19" s="29">
        <f t="shared" si="112"/>
        <v>233.8339696</v>
      </c>
      <c r="FS19" s="29">
        <f t="shared" si="113"/>
        <v>346.4916752</v>
      </c>
      <c r="FU19" s="14">
        <f>C19*0.38062/100</f>
        <v>0</v>
      </c>
      <c r="FV19" s="14">
        <f t="shared" si="114"/>
        <v>187.50483060000002</v>
      </c>
      <c r="FW19" s="14">
        <f t="shared" si="115"/>
        <v>187.50483060000002</v>
      </c>
      <c r="FX19" s="29">
        <f t="shared" si="116"/>
        <v>97.0619062</v>
      </c>
      <c r="FY19" s="29">
        <f t="shared" si="117"/>
        <v>143.82487940000001</v>
      </c>
    </row>
    <row r="20" spans="1:181" ht="12">
      <c r="A20" s="30">
        <v>43374</v>
      </c>
      <c r="C20" s="15">
        <f>'2011B'!C20</f>
        <v>0</v>
      </c>
      <c r="D20" s="15">
        <f>'2011B'!D20</f>
        <v>49263</v>
      </c>
      <c r="E20" s="15">
        <f t="shared" si="0"/>
        <v>49263</v>
      </c>
      <c r="F20" s="15">
        <f>'2011B'!F20</f>
        <v>25501</v>
      </c>
      <c r="G20" s="15">
        <f>'2011B'!G20</f>
        <v>37787</v>
      </c>
      <c r="I20" s="14">
        <f t="shared" si="1"/>
        <v>0</v>
      </c>
      <c r="J20" s="14">
        <f t="shared" si="2"/>
        <v>33489.04651560001</v>
      </c>
      <c r="K20" s="14">
        <f t="shared" si="3"/>
        <v>33489.04651560001</v>
      </c>
      <c r="L20" s="14">
        <f t="shared" si="4"/>
        <v>17335.610401200003</v>
      </c>
      <c r="M20" s="14">
        <f t="shared" si="5"/>
        <v>25687.647944400003</v>
      </c>
      <c r="P20" s="14">
        <f t="shared" si="6"/>
        <v>3921.6747147</v>
      </c>
      <c r="Q20" s="29">
        <f t="shared" si="7"/>
        <v>3921.6747147</v>
      </c>
      <c r="R20" s="29">
        <f t="shared" si="8"/>
        <v>2030.0555568999998</v>
      </c>
      <c r="S20" s="29">
        <f t="shared" si="9"/>
        <v>3008.1059302999997</v>
      </c>
      <c r="V20" s="14">
        <f t="shared" si="10"/>
        <v>4365.5047869</v>
      </c>
      <c r="W20" s="14">
        <f t="shared" si="11"/>
        <v>4365.5047869</v>
      </c>
      <c r="X20" s="29">
        <f t="shared" si="12"/>
        <v>2259.8042662999997</v>
      </c>
      <c r="Y20" s="29">
        <f t="shared" si="13"/>
        <v>3348.5441281</v>
      </c>
      <c r="AA20" s="29"/>
      <c r="AB20" s="14">
        <f t="shared" si="14"/>
        <v>1612.0282227</v>
      </c>
      <c r="AC20" s="14">
        <f t="shared" si="15"/>
        <v>1612.0282227</v>
      </c>
      <c r="AD20" s="29">
        <f t="shared" si="16"/>
        <v>834.4666728999999</v>
      </c>
      <c r="AE20" s="29">
        <f t="shared" si="17"/>
        <v>1236.5002223</v>
      </c>
      <c r="AH20" s="14">
        <f t="shared" si="18"/>
        <v>1204.2980769</v>
      </c>
      <c r="AI20" s="14">
        <f t="shared" si="19"/>
        <v>1204.2980769</v>
      </c>
      <c r="AJ20" s="29">
        <f t="shared" si="20"/>
        <v>623.4050963</v>
      </c>
      <c r="AK20" s="29">
        <f t="shared" si="21"/>
        <v>923.7523381</v>
      </c>
      <c r="AN20" s="14">
        <f t="shared" si="22"/>
        <v>119.5169643</v>
      </c>
      <c r="AO20" s="14">
        <f t="shared" si="23"/>
        <v>119.5169643</v>
      </c>
      <c r="AP20" s="29">
        <f t="shared" si="24"/>
        <v>61.8679761</v>
      </c>
      <c r="AQ20" s="29">
        <f t="shared" si="25"/>
        <v>91.6750407</v>
      </c>
      <c r="AT20" s="14">
        <f t="shared" si="26"/>
        <v>1603.4416818</v>
      </c>
      <c r="AU20" s="14">
        <f t="shared" si="27"/>
        <v>1603.4416818</v>
      </c>
      <c r="AV20" s="29">
        <f t="shared" si="28"/>
        <v>830.0218485999999</v>
      </c>
      <c r="AW20" s="29">
        <f t="shared" si="29"/>
        <v>1229.9139481999998</v>
      </c>
      <c r="AZ20" s="14">
        <f t="shared" si="30"/>
        <v>11715.2882193</v>
      </c>
      <c r="BA20" s="14">
        <f t="shared" si="31"/>
        <v>11715.2882193</v>
      </c>
      <c r="BB20" s="29">
        <f t="shared" si="32"/>
        <v>6064.4208611</v>
      </c>
      <c r="BC20" s="29">
        <f t="shared" si="33"/>
        <v>8986.1680357</v>
      </c>
      <c r="BF20" s="14">
        <f t="shared" si="34"/>
        <v>0.197052</v>
      </c>
      <c r="BG20" s="14">
        <f t="shared" si="35"/>
        <v>0.197052</v>
      </c>
      <c r="BH20" s="29">
        <f t="shared" si="36"/>
        <v>0.102004</v>
      </c>
      <c r="BI20" s="29">
        <f t="shared" si="37"/>
        <v>0.151148</v>
      </c>
      <c r="BL20" s="14">
        <f t="shared" si="38"/>
        <v>67.3129632</v>
      </c>
      <c r="BM20" s="14">
        <f t="shared" si="39"/>
        <v>67.3129632</v>
      </c>
      <c r="BN20" s="29">
        <f t="shared" si="40"/>
        <v>34.8445664</v>
      </c>
      <c r="BO20" s="29">
        <f t="shared" si="41"/>
        <v>51.632156800000004</v>
      </c>
      <c r="BR20" s="14">
        <f t="shared" si="42"/>
        <v>432.8986125</v>
      </c>
      <c r="BS20" s="14">
        <f t="shared" si="43"/>
        <v>432.8986125</v>
      </c>
      <c r="BT20" s="29">
        <f t="shared" si="44"/>
        <v>224.0900375</v>
      </c>
      <c r="BU20" s="29">
        <f t="shared" si="45"/>
        <v>332.0532625</v>
      </c>
      <c r="BX20" s="14">
        <f t="shared" si="46"/>
        <v>279.6020091</v>
      </c>
      <c r="BY20" s="14">
        <f t="shared" si="47"/>
        <v>279.6020091</v>
      </c>
      <c r="BZ20" s="29">
        <f t="shared" si="48"/>
        <v>144.7360257</v>
      </c>
      <c r="CA20" s="29">
        <f t="shared" si="49"/>
        <v>214.4676759</v>
      </c>
      <c r="CD20" s="14">
        <f t="shared" si="50"/>
        <v>1076.4655182000001</v>
      </c>
      <c r="CE20" s="14">
        <f t="shared" si="51"/>
        <v>1076.4655182000001</v>
      </c>
      <c r="CF20" s="29">
        <f t="shared" si="52"/>
        <v>557.2325514</v>
      </c>
      <c r="CG20" s="29">
        <f t="shared" si="53"/>
        <v>825.6988517999999</v>
      </c>
      <c r="CJ20" s="14">
        <f t="shared" si="54"/>
        <v>68.55439080000001</v>
      </c>
      <c r="CK20" s="14">
        <f t="shared" si="55"/>
        <v>68.55439080000001</v>
      </c>
      <c r="CL20" s="29">
        <f t="shared" si="56"/>
        <v>35.4871916</v>
      </c>
      <c r="CM20" s="29">
        <f t="shared" si="57"/>
        <v>52.5843892</v>
      </c>
      <c r="CP20" s="14">
        <f t="shared" si="58"/>
        <v>185.5490895</v>
      </c>
      <c r="CQ20" s="14">
        <f t="shared" si="59"/>
        <v>185.5490895</v>
      </c>
      <c r="CR20" s="29">
        <f t="shared" si="60"/>
        <v>96.0495165</v>
      </c>
      <c r="CS20" s="29">
        <f t="shared" si="61"/>
        <v>142.3247355</v>
      </c>
      <c r="CV20" s="14">
        <f t="shared" si="62"/>
        <v>781.4441901</v>
      </c>
      <c r="CW20" s="14">
        <f t="shared" si="63"/>
        <v>781.4441901</v>
      </c>
      <c r="CX20" s="29">
        <f t="shared" si="64"/>
        <v>404.5147127</v>
      </c>
      <c r="CY20" s="29">
        <f t="shared" si="65"/>
        <v>599.4038449</v>
      </c>
      <c r="DB20" s="14">
        <f t="shared" si="66"/>
        <v>35.3609814</v>
      </c>
      <c r="DC20" s="14">
        <f t="shared" si="67"/>
        <v>35.3609814</v>
      </c>
      <c r="DD20" s="29">
        <f t="shared" si="68"/>
        <v>18.3046178</v>
      </c>
      <c r="DE20" s="29">
        <f t="shared" si="69"/>
        <v>27.1235086</v>
      </c>
      <c r="DH20" s="14">
        <f t="shared" si="70"/>
        <v>499.6795353</v>
      </c>
      <c r="DI20" s="14">
        <f t="shared" si="71"/>
        <v>499.6795353</v>
      </c>
      <c r="DJ20" s="29">
        <f t="shared" si="72"/>
        <v>258.6591931</v>
      </c>
      <c r="DK20" s="29">
        <f t="shared" si="73"/>
        <v>383.2773197</v>
      </c>
      <c r="DN20" s="29">
        <f t="shared" si="74"/>
        <v>239.10289680000002</v>
      </c>
      <c r="DO20" s="14">
        <f t="shared" si="75"/>
        <v>239.10289680000002</v>
      </c>
      <c r="DP20" s="29">
        <f t="shared" si="76"/>
        <v>123.7716536</v>
      </c>
      <c r="DQ20" s="29">
        <f t="shared" si="77"/>
        <v>183.4029832</v>
      </c>
      <c r="DT20" s="14">
        <f t="shared" si="78"/>
        <v>397.07455890000006</v>
      </c>
      <c r="DU20" s="14">
        <f t="shared" si="79"/>
        <v>397.07455890000006</v>
      </c>
      <c r="DV20" s="29">
        <f t="shared" si="80"/>
        <v>205.5457103</v>
      </c>
      <c r="DW20" s="29">
        <f t="shared" si="81"/>
        <v>304.5745561</v>
      </c>
      <c r="DZ20" s="14">
        <f t="shared" si="82"/>
        <v>1207.7464869000003</v>
      </c>
      <c r="EA20" s="14">
        <f t="shared" si="83"/>
        <v>1207.7464869000003</v>
      </c>
      <c r="EB20" s="29">
        <f t="shared" si="84"/>
        <v>625.1901663</v>
      </c>
      <c r="EC20" s="29">
        <f t="shared" si="85"/>
        <v>926.3974281000001</v>
      </c>
      <c r="EF20" s="14">
        <f t="shared" si="86"/>
        <v>125.3398509</v>
      </c>
      <c r="EG20" s="14">
        <f t="shared" si="87"/>
        <v>125.3398509</v>
      </c>
      <c r="EH20" s="29">
        <f t="shared" si="88"/>
        <v>64.88219430000001</v>
      </c>
      <c r="EI20" s="29">
        <f t="shared" si="89"/>
        <v>96.14146410000001</v>
      </c>
      <c r="EL20" s="14">
        <f t="shared" si="90"/>
        <v>63.3325128</v>
      </c>
      <c r="EM20" s="14">
        <f t="shared" si="91"/>
        <v>63.3325128</v>
      </c>
      <c r="EN20" s="29">
        <f t="shared" si="92"/>
        <v>32.7840856</v>
      </c>
      <c r="EO20" s="29">
        <f t="shared" si="93"/>
        <v>48.5789672</v>
      </c>
      <c r="ER20" s="14">
        <f t="shared" si="94"/>
        <v>16.8233145</v>
      </c>
      <c r="ES20" s="14">
        <f t="shared" si="95"/>
        <v>16.8233145</v>
      </c>
      <c r="ET20" s="29">
        <f t="shared" si="96"/>
        <v>8.7085915</v>
      </c>
      <c r="EU20" s="29">
        <f t="shared" si="97"/>
        <v>12.9042605</v>
      </c>
      <c r="EX20" s="14">
        <f t="shared" si="98"/>
        <v>549.8686797</v>
      </c>
      <c r="EY20" s="14">
        <f t="shared" si="99"/>
        <v>549.8686797</v>
      </c>
      <c r="EZ20" s="29">
        <f t="shared" si="100"/>
        <v>284.63961190000003</v>
      </c>
      <c r="FA20" s="29">
        <f t="shared" si="101"/>
        <v>421.7747153</v>
      </c>
      <c r="FD20" s="14">
        <f t="shared" si="102"/>
        <v>2244.4173537</v>
      </c>
      <c r="FE20" s="14">
        <f t="shared" si="103"/>
        <v>2244.4173537</v>
      </c>
      <c r="FF20" s="29">
        <f t="shared" si="104"/>
        <v>1161.8230099</v>
      </c>
      <c r="FG20" s="29">
        <f t="shared" si="105"/>
        <v>1721.5719413</v>
      </c>
      <c r="FJ20" s="14">
        <f t="shared" si="106"/>
        <v>37.2970173</v>
      </c>
      <c r="FK20" s="14">
        <f t="shared" si="107"/>
        <v>37.2970173</v>
      </c>
      <c r="FL20" s="29">
        <f t="shared" si="108"/>
        <v>19.3068071</v>
      </c>
      <c r="FM20" s="29">
        <f t="shared" si="109"/>
        <v>28.6085377</v>
      </c>
      <c r="FP20" s="14">
        <f t="shared" si="110"/>
        <v>451.7220048</v>
      </c>
      <c r="FQ20" s="14">
        <f t="shared" si="111"/>
        <v>451.7220048</v>
      </c>
      <c r="FR20" s="29">
        <f t="shared" si="112"/>
        <v>233.8339696</v>
      </c>
      <c r="FS20" s="29">
        <f t="shared" si="113"/>
        <v>346.4916752</v>
      </c>
      <c r="FV20" s="14">
        <f t="shared" si="114"/>
        <v>187.50483060000002</v>
      </c>
      <c r="FW20" s="14">
        <f t="shared" si="115"/>
        <v>187.50483060000002</v>
      </c>
      <c r="FX20" s="29">
        <f t="shared" si="116"/>
        <v>97.0619062</v>
      </c>
      <c r="FY20" s="29">
        <f t="shared" si="117"/>
        <v>143.82487940000001</v>
      </c>
    </row>
    <row r="21" spans="1:182" s="31" customFormat="1" ht="12">
      <c r="A21" s="30">
        <v>43556</v>
      </c>
      <c r="C21" s="15">
        <f>'2011B'!C21</f>
        <v>0</v>
      </c>
      <c r="D21" s="15">
        <f>'2011B'!D21</f>
        <v>49263</v>
      </c>
      <c r="E21" s="15">
        <f t="shared" si="0"/>
        <v>49263</v>
      </c>
      <c r="F21" s="15">
        <f>'2011B'!F21</f>
        <v>25501</v>
      </c>
      <c r="G21" s="15">
        <f>'2011B'!G21</f>
        <v>37787</v>
      </c>
      <c r="H21" s="29"/>
      <c r="I21" s="14">
        <f t="shared" si="1"/>
        <v>0</v>
      </c>
      <c r="J21" s="14">
        <f t="shared" si="2"/>
        <v>33489.04651560001</v>
      </c>
      <c r="K21" s="14">
        <f t="shared" si="3"/>
        <v>33489.04651560001</v>
      </c>
      <c r="L21" s="14">
        <f t="shared" si="4"/>
        <v>17335.610401200003</v>
      </c>
      <c r="M21" s="14">
        <f t="shared" si="5"/>
        <v>25687.647944400003</v>
      </c>
      <c r="N21" s="29"/>
      <c r="O21" s="14">
        <f t="shared" si="118"/>
        <v>0</v>
      </c>
      <c r="P21" s="14">
        <f t="shared" si="6"/>
        <v>3921.6747147</v>
      </c>
      <c r="Q21" s="29">
        <f t="shared" si="7"/>
        <v>3921.6747147</v>
      </c>
      <c r="R21" s="29">
        <f t="shared" si="8"/>
        <v>2030.0555568999998</v>
      </c>
      <c r="S21" s="29">
        <f t="shared" si="9"/>
        <v>3008.1059302999997</v>
      </c>
      <c r="T21" s="29"/>
      <c r="U21" s="14">
        <f t="shared" si="119"/>
        <v>0</v>
      </c>
      <c r="V21" s="14">
        <f t="shared" si="10"/>
        <v>4365.5047869</v>
      </c>
      <c r="W21" s="14">
        <f t="shared" si="11"/>
        <v>4365.5047869</v>
      </c>
      <c r="X21" s="29">
        <f t="shared" si="12"/>
        <v>2259.8042662999997</v>
      </c>
      <c r="Y21" s="29">
        <f t="shared" si="13"/>
        <v>3348.5441281</v>
      </c>
      <c r="Z21" s="29"/>
      <c r="AA21" s="29">
        <f t="shared" si="120"/>
        <v>0</v>
      </c>
      <c r="AB21" s="14">
        <f t="shared" si="14"/>
        <v>1612.0282227</v>
      </c>
      <c r="AC21" s="14">
        <f t="shared" si="15"/>
        <v>1612.0282227</v>
      </c>
      <c r="AD21" s="29">
        <f t="shared" si="16"/>
        <v>834.4666728999999</v>
      </c>
      <c r="AE21" s="29">
        <f t="shared" si="17"/>
        <v>1236.5002223</v>
      </c>
      <c r="AF21" s="29"/>
      <c r="AG21" s="14">
        <f t="shared" si="121"/>
        <v>0</v>
      </c>
      <c r="AH21" s="14">
        <f t="shared" si="18"/>
        <v>1204.2980769</v>
      </c>
      <c r="AI21" s="14">
        <f t="shared" si="19"/>
        <v>1204.2980769</v>
      </c>
      <c r="AJ21" s="29">
        <f t="shared" si="20"/>
        <v>623.4050963</v>
      </c>
      <c r="AK21" s="29">
        <f t="shared" si="21"/>
        <v>923.7523381</v>
      </c>
      <c r="AL21" s="14"/>
      <c r="AM21" s="14">
        <f t="shared" si="122"/>
        <v>0</v>
      </c>
      <c r="AN21" s="14">
        <f t="shared" si="22"/>
        <v>119.5169643</v>
      </c>
      <c r="AO21" s="14">
        <f t="shared" si="23"/>
        <v>119.5169643</v>
      </c>
      <c r="AP21" s="29">
        <f t="shared" si="24"/>
        <v>61.8679761</v>
      </c>
      <c r="AQ21" s="29">
        <f t="shared" si="25"/>
        <v>91.6750407</v>
      </c>
      <c r="AR21" s="29"/>
      <c r="AS21" s="14">
        <f>C21*3.25486/100</f>
        <v>0</v>
      </c>
      <c r="AT21" s="14">
        <f t="shared" si="26"/>
        <v>1603.4416818</v>
      </c>
      <c r="AU21" s="14">
        <f t="shared" si="27"/>
        <v>1603.4416818</v>
      </c>
      <c r="AV21" s="29">
        <f t="shared" si="28"/>
        <v>830.0218485999999</v>
      </c>
      <c r="AW21" s="29">
        <f t="shared" si="29"/>
        <v>1229.9139481999998</v>
      </c>
      <c r="AX21" s="14"/>
      <c r="AY21" s="14">
        <f>C21*23.78111/100</f>
        <v>0</v>
      </c>
      <c r="AZ21" s="14">
        <f t="shared" si="30"/>
        <v>11715.2882193</v>
      </c>
      <c r="BA21" s="14">
        <f t="shared" si="31"/>
        <v>11715.2882193</v>
      </c>
      <c r="BB21" s="29">
        <f t="shared" si="32"/>
        <v>6064.4208611</v>
      </c>
      <c r="BC21" s="29">
        <f t="shared" si="33"/>
        <v>8986.1680357</v>
      </c>
      <c r="BD21" s="29"/>
      <c r="BE21" s="14">
        <f>C21*0.0004/100</f>
        <v>0</v>
      </c>
      <c r="BF21" s="14">
        <f t="shared" si="34"/>
        <v>0.197052</v>
      </c>
      <c r="BG21" s="14">
        <f t="shared" si="35"/>
        <v>0.197052</v>
      </c>
      <c r="BH21" s="29">
        <f t="shared" si="36"/>
        <v>0.102004</v>
      </c>
      <c r="BI21" s="29">
        <f t="shared" si="37"/>
        <v>0.151148</v>
      </c>
      <c r="BJ21" s="29"/>
      <c r="BK21" s="14">
        <f>C21*0.13664/100</f>
        <v>0</v>
      </c>
      <c r="BL21" s="14">
        <f t="shared" si="38"/>
        <v>67.3129632</v>
      </c>
      <c r="BM21" s="14">
        <f t="shared" si="39"/>
        <v>67.3129632</v>
      </c>
      <c r="BN21" s="29">
        <f t="shared" si="40"/>
        <v>34.8445664</v>
      </c>
      <c r="BO21" s="29">
        <f t="shared" si="41"/>
        <v>51.632156800000004</v>
      </c>
      <c r="BP21" s="29"/>
      <c r="BQ21" s="14">
        <f>C21*0.87875/100</f>
        <v>0</v>
      </c>
      <c r="BR21" s="14">
        <f t="shared" si="42"/>
        <v>432.8986125</v>
      </c>
      <c r="BS21" s="14">
        <f t="shared" si="43"/>
        <v>432.8986125</v>
      </c>
      <c r="BT21" s="29">
        <f t="shared" si="44"/>
        <v>224.0900375</v>
      </c>
      <c r="BU21" s="29">
        <f t="shared" si="45"/>
        <v>332.0532625</v>
      </c>
      <c r="BV21" s="29"/>
      <c r="BW21" s="14">
        <f>C21*0.56757/100</f>
        <v>0</v>
      </c>
      <c r="BX21" s="14">
        <f t="shared" si="46"/>
        <v>279.6020091</v>
      </c>
      <c r="BY21" s="14">
        <f t="shared" si="47"/>
        <v>279.6020091</v>
      </c>
      <c r="BZ21" s="29">
        <f t="shared" si="48"/>
        <v>144.7360257</v>
      </c>
      <c r="CA21" s="29">
        <f t="shared" si="49"/>
        <v>214.4676759</v>
      </c>
      <c r="CB21" s="14"/>
      <c r="CC21" s="14">
        <f>C21*2.18514/100</f>
        <v>0</v>
      </c>
      <c r="CD21" s="14">
        <f t="shared" si="50"/>
        <v>1076.4655182000001</v>
      </c>
      <c r="CE21" s="14">
        <f t="shared" si="51"/>
        <v>1076.4655182000001</v>
      </c>
      <c r="CF21" s="29">
        <f t="shared" si="52"/>
        <v>557.2325514</v>
      </c>
      <c r="CG21" s="29">
        <f t="shared" si="53"/>
        <v>825.6988517999999</v>
      </c>
      <c r="CH21" s="29"/>
      <c r="CI21" s="14">
        <f>C21*0.13916/100</f>
        <v>0</v>
      </c>
      <c r="CJ21" s="14">
        <f t="shared" si="54"/>
        <v>68.55439080000001</v>
      </c>
      <c r="CK21" s="14">
        <f t="shared" si="55"/>
        <v>68.55439080000001</v>
      </c>
      <c r="CL21" s="29">
        <f t="shared" si="56"/>
        <v>35.4871916</v>
      </c>
      <c r="CM21" s="29">
        <f t="shared" si="57"/>
        <v>52.5843892</v>
      </c>
      <c r="CN21" s="29"/>
      <c r="CO21" s="14">
        <f>C21*0.37665/100</f>
        <v>0</v>
      </c>
      <c r="CP21" s="14">
        <f t="shared" si="58"/>
        <v>185.5490895</v>
      </c>
      <c r="CQ21" s="14">
        <f t="shared" si="59"/>
        <v>185.5490895</v>
      </c>
      <c r="CR21" s="29">
        <f t="shared" si="60"/>
        <v>96.0495165</v>
      </c>
      <c r="CS21" s="29">
        <f t="shared" si="61"/>
        <v>142.3247355</v>
      </c>
      <c r="CT21" s="29"/>
      <c r="CU21" s="14">
        <f>C21*1.58627/100</f>
        <v>0</v>
      </c>
      <c r="CV21" s="14">
        <f t="shared" si="62"/>
        <v>781.4441901</v>
      </c>
      <c r="CW21" s="14">
        <f t="shared" si="63"/>
        <v>781.4441901</v>
      </c>
      <c r="CX21" s="29">
        <f t="shared" si="64"/>
        <v>404.5147127</v>
      </c>
      <c r="CY21" s="29">
        <f t="shared" si="65"/>
        <v>599.4038449</v>
      </c>
      <c r="CZ21" s="29"/>
      <c r="DA21" s="14">
        <f>C21*0.07178/100</f>
        <v>0</v>
      </c>
      <c r="DB21" s="14">
        <f t="shared" si="66"/>
        <v>35.3609814</v>
      </c>
      <c r="DC21" s="14">
        <f t="shared" si="67"/>
        <v>35.3609814</v>
      </c>
      <c r="DD21" s="29">
        <f t="shared" si="68"/>
        <v>18.3046178</v>
      </c>
      <c r="DE21" s="29">
        <f t="shared" si="69"/>
        <v>27.1235086</v>
      </c>
      <c r="DF21" s="29"/>
      <c r="DG21" s="14">
        <f>C21*1.01431/100</f>
        <v>0</v>
      </c>
      <c r="DH21" s="14">
        <f t="shared" si="70"/>
        <v>499.6795353</v>
      </c>
      <c r="DI21" s="14">
        <f t="shared" si="71"/>
        <v>499.6795353</v>
      </c>
      <c r="DJ21" s="29">
        <f t="shared" si="72"/>
        <v>258.6591931</v>
      </c>
      <c r="DK21" s="29">
        <f t="shared" si="73"/>
        <v>383.2773197</v>
      </c>
      <c r="DL21" s="29"/>
      <c r="DM21" s="14">
        <f>C21*0.48536/100</f>
        <v>0</v>
      </c>
      <c r="DN21" s="29">
        <f t="shared" si="74"/>
        <v>239.10289680000002</v>
      </c>
      <c r="DO21" s="14">
        <f t="shared" si="75"/>
        <v>239.10289680000002</v>
      </c>
      <c r="DP21" s="29">
        <f t="shared" si="76"/>
        <v>123.7716536</v>
      </c>
      <c r="DQ21" s="29">
        <f t="shared" si="77"/>
        <v>183.4029832</v>
      </c>
      <c r="DR21" s="29"/>
      <c r="DS21" s="14">
        <f>C21*0.80603/100</f>
        <v>0</v>
      </c>
      <c r="DT21" s="14">
        <f t="shared" si="78"/>
        <v>397.07455890000006</v>
      </c>
      <c r="DU21" s="14">
        <f t="shared" si="79"/>
        <v>397.07455890000006</v>
      </c>
      <c r="DV21" s="29">
        <f t="shared" si="80"/>
        <v>205.5457103</v>
      </c>
      <c r="DW21" s="29">
        <f t="shared" si="81"/>
        <v>304.5745561</v>
      </c>
      <c r="DX21" s="29"/>
      <c r="DY21" s="14">
        <f>C21*2.45163/100</f>
        <v>0</v>
      </c>
      <c r="DZ21" s="14">
        <f t="shared" si="82"/>
        <v>1207.7464869000003</v>
      </c>
      <c r="EA21" s="14">
        <f t="shared" si="83"/>
        <v>1207.7464869000003</v>
      </c>
      <c r="EB21" s="29">
        <f t="shared" si="84"/>
        <v>625.1901663</v>
      </c>
      <c r="EC21" s="29">
        <f t="shared" si="85"/>
        <v>926.3974281000001</v>
      </c>
      <c r="ED21" s="29"/>
      <c r="EE21" s="14">
        <f>C21*0.25443/100</f>
        <v>0</v>
      </c>
      <c r="EF21" s="14">
        <f t="shared" si="86"/>
        <v>125.3398509</v>
      </c>
      <c r="EG21" s="14">
        <f t="shared" si="87"/>
        <v>125.3398509</v>
      </c>
      <c r="EH21" s="29">
        <f t="shared" si="88"/>
        <v>64.88219430000001</v>
      </c>
      <c r="EI21" s="29">
        <f t="shared" si="89"/>
        <v>96.14146410000001</v>
      </c>
      <c r="EJ21" s="29"/>
      <c r="EK21" s="14">
        <f>C21*0.12856/100</f>
        <v>0</v>
      </c>
      <c r="EL21" s="14">
        <f t="shared" si="90"/>
        <v>63.3325128</v>
      </c>
      <c r="EM21" s="14">
        <f t="shared" si="91"/>
        <v>63.3325128</v>
      </c>
      <c r="EN21" s="29">
        <f t="shared" si="92"/>
        <v>32.7840856</v>
      </c>
      <c r="EO21" s="29">
        <f t="shared" si="93"/>
        <v>48.5789672</v>
      </c>
      <c r="EP21" s="29"/>
      <c r="EQ21" s="14">
        <f>C21*0.03415/100</f>
        <v>0</v>
      </c>
      <c r="ER21" s="14">
        <f t="shared" si="94"/>
        <v>16.8233145</v>
      </c>
      <c r="ES21" s="14">
        <f t="shared" si="95"/>
        <v>16.8233145</v>
      </c>
      <c r="ET21" s="29">
        <f t="shared" si="96"/>
        <v>8.7085915</v>
      </c>
      <c r="EU21" s="29">
        <f t="shared" si="97"/>
        <v>12.9042605</v>
      </c>
      <c r="EV21" s="29"/>
      <c r="EW21" s="14">
        <f>C21*1.11619/100</f>
        <v>0</v>
      </c>
      <c r="EX21" s="14">
        <f t="shared" si="98"/>
        <v>549.8686797</v>
      </c>
      <c r="EY21" s="14">
        <f t="shared" si="99"/>
        <v>549.8686797</v>
      </c>
      <c r="EZ21" s="29">
        <f t="shared" si="100"/>
        <v>284.63961190000003</v>
      </c>
      <c r="FA21" s="29">
        <f t="shared" si="101"/>
        <v>421.7747153</v>
      </c>
      <c r="FB21" s="29"/>
      <c r="FC21" s="14">
        <f>C21*4.55599/100</f>
        <v>0</v>
      </c>
      <c r="FD21" s="14">
        <f t="shared" si="102"/>
        <v>2244.4173537</v>
      </c>
      <c r="FE21" s="14">
        <f t="shared" si="103"/>
        <v>2244.4173537</v>
      </c>
      <c r="FF21" s="29">
        <f t="shared" si="104"/>
        <v>1161.8230099</v>
      </c>
      <c r="FG21" s="29">
        <f t="shared" si="105"/>
        <v>1721.5719413</v>
      </c>
      <c r="FH21" s="29"/>
      <c r="FI21" s="14">
        <f>C21*0.07571/100</f>
        <v>0</v>
      </c>
      <c r="FJ21" s="14">
        <f t="shared" si="106"/>
        <v>37.2970173</v>
      </c>
      <c r="FK21" s="14">
        <f t="shared" si="107"/>
        <v>37.2970173</v>
      </c>
      <c r="FL21" s="29">
        <f t="shared" si="108"/>
        <v>19.3068071</v>
      </c>
      <c r="FM21" s="29">
        <f t="shared" si="109"/>
        <v>28.6085377</v>
      </c>
      <c r="FN21" s="29"/>
      <c r="FO21" s="14">
        <f>C21*0.91696/100</f>
        <v>0</v>
      </c>
      <c r="FP21" s="14">
        <f t="shared" si="110"/>
        <v>451.7220048</v>
      </c>
      <c r="FQ21" s="14">
        <f t="shared" si="111"/>
        <v>451.7220048</v>
      </c>
      <c r="FR21" s="29">
        <f t="shared" si="112"/>
        <v>233.8339696</v>
      </c>
      <c r="FS21" s="29">
        <f t="shared" si="113"/>
        <v>346.4916752</v>
      </c>
      <c r="FT21" s="29"/>
      <c r="FU21" s="14">
        <f>C21*0.38062/100</f>
        <v>0</v>
      </c>
      <c r="FV21" s="14">
        <f t="shared" si="114"/>
        <v>187.50483060000002</v>
      </c>
      <c r="FW21" s="14">
        <f t="shared" si="115"/>
        <v>187.50483060000002</v>
      </c>
      <c r="FX21" s="29">
        <f t="shared" si="116"/>
        <v>97.0619062</v>
      </c>
      <c r="FY21" s="29">
        <f t="shared" si="117"/>
        <v>143.82487940000001</v>
      </c>
      <c r="FZ21" s="29"/>
    </row>
    <row r="22" spans="1:182" s="31" customFormat="1" ht="12">
      <c r="A22" s="30">
        <v>43739</v>
      </c>
      <c r="C22" s="15">
        <f>'2011B'!C22</f>
        <v>0</v>
      </c>
      <c r="D22" s="15">
        <f>'2011B'!D22</f>
        <v>49263</v>
      </c>
      <c r="E22" s="15">
        <f t="shared" si="0"/>
        <v>49263</v>
      </c>
      <c r="F22" s="15">
        <f>'2011B'!F22</f>
        <v>25501</v>
      </c>
      <c r="G22" s="15">
        <f>'2011B'!G22</f>
        <v>37787</v>
      </c>
      <c r="H22" s="29"/>
      <c r="I22" s="14">
        <f t="shared" si="1"/>
        <v>0</v>
      </c>
      <c r="J22" s="14">
        <f t="shared" si="2"/>
        <v>33489.04651560001</v>
      </c>
      <c r="K22" s="14">
        <f t="shared" si="3"/>
        <v>33489.04651560001</v>
      </c>
      <c r="L22" s="14">
        <f t="shared" si="4"/>
        <v>17335.610401200003</v>
      </c>
      <c r="M22" s="14">
        <f t="shared" si="5"/>
        <v>25687.647944400003</v>
      </c>
      <c r="N22" s="29"/>
      <c r="O22" s="14"/>
      <c r="P22" s="14">
        <f t="shared" si="6"/>
        <v>3921.6747147</v>
      </c>
      <c r="Q22" s="29">
        <f t="shared" si="7"/>
        <v>3921.6747147</v>
      </c>
      <c r="R22" s="29">
        <f t="shared" si="8"/>
        <v>2030.0555568999998</v>
      </c>
      <c r="S22" s="29">
        <f t="shared" si="9"/>
        <v>3008.1059302999997</v>
      </c>
      <c r="T22" s="29"/>
      <c r="U22" s="14"/>
      <c r="V22" s="14">
        <f t="shared" si="10"/>
        <v>4365.5047869</v>
      </c>
      <c r="W22" s="14">
        <f t="shared" si="11"/>
        <v>4365.5047869</v>
      </c>
      <c r="X22" s="29">
        <f t="shared" si="12"/>
        <v>2259.8042662999997</v>
      </c>
      <c r="Y22" s="29">
        <f t="shared" si="13"/>
        <v>3348.5441281</v>
      </c>
      <c r="Z22" s="29"/>
      <c r="AA22" s="29"/>
      <c r="AB22" s="14">
        <f t="shared" si="14"/>
        <v>1612.0282227</v>
      </c>
      <c r="AC22" s="14">
        <f t="shared" si="15"/>
        <v>1612.0282227</v>
      </c>
      <c r="AD22" s="29">
        <f t="shared" si="16"/>
        <v>834.4666728999999</v>
      </c>
      <c r="AE22" s="29">
        <f t="shared" si="17"/>
        <v>1236.5002223</v>
      </c>
      <c r="AF22" s="29"/>
      <c r="AG22" s="14"/>
      <c r="AH22" s="14">
        <f t="shared" si="18"/>
        <v>1204.2980769</v>
      </c>
      <c r="AI22" s="14">
        <f t="shared" si="19"/>
        <v>1204.2980769</v>
      </c>
      <c r="AJ22" s="29">
        <f t="shared" si="20"/>
        <v>623.4050963</v>
      </c>
      <c r="AK22" s="29">
        <f t="shared" si="21"/>
        <v>923.7523381</v>
      </c>
      <c r="AL22" s="14"/>
      <c r="AM22" s="14"/>
      <c r="AN22" s="14">
        <f t="shared" si="22"/>
        <v>119.5169643</v>
      </c>
      <c r="AO22" s="14">
        <f t="shared" si="23"/>
        <v>119.5169643</v>
      </c>
      <c r="AP22" s="29">
        <f t="shared" si="24"/>
        <v>61.8679761</v>
      </c>
      <c r="AQ22" s="29">
        <f t="shared" si="25"/>
        <v>91.6750407</v>
      </c>
      <c r="AR22" s="29"/>
      <c r="AS22" s="14"/>
      <c r="AT22" s="14">
        <f t="shared" si="26"/>
        <v>1603.4416818</v>
      </c>
      <c r="AU22" s="14">
        <f t="shared" si="27"/>
        <v>1603.4416818</v>
      </c>
      <c r="AV22" s="29">
        <f t="shared" si="28"/>
        <v>830.0218485999999</v>
      </c>
      <c r="AW22" s="29">
        <f t="shared" si="29"/>
        <v>1229.9139481999998</v>
      </c>
      <c r="AX22" s="14"/>
      <c r="AY22" s="14"/>
      <c r="AZ22" s="14">
        <f t="shared" si="30"/>
        <v>11715.2882193</v>
      </c>
      <c r="BA22" s="14">
        <f t="shared" si="31"/>
        <v>11715.2882193</v>
      </c>
      <c r="BB22" s="29">
        <f t="shared" si="32"/>
        <v>6064.4208611</v>
      </c>
      <c r="BC22" s="29">
        <f t="shared" si="33"/>
        <v>8986.1680357</v>
      </c>
      <c r="BD22" s="29"/>
      <c r="BE22" s="14"/>
      <c r="BF22" s="14">
        <f t="shared" si="34"/>
        <v>0.197052</v>
      </c>
      <c r="BG22" s="14">
        <f t="shared" si="35"/>
        <v>0.197052</v>
      </c>
      <c r="BH22" s="29">
        <f t="shared" si="36"/>
        <v>0.102004</v>
      </c>
      <c r="BI22" s="29">
        <f t="shared" si="37"/>
        <v>0.151148</v>
      </c>
      <c r="BJ22" s="29"/>
      <c r="BK22" s="14"/>
      <c r="BL22" s="14">
        <f t="shared" si="38"/>
        <v>67.3129632</v>
      </c>
      <c r="BM22" s="14">
        <f t="shared" si="39"/>
        <v>67.3129632</v>
      </c>
      <c r="BN22" s="29">
        <f t="shared" si="40"/>
        <v>34.8445664</v>
      </c>
      <c r="BO22" s="29">
        <f t="shared" si="41"/>
        <v>51.632156800000004</v>
      </c>
      <c r="BP22" s="29"/>
      <c r="BQ22" s="14"/>
      <c r="BR22" s="14">
        <f t="shared" si="42"/>
        <v>432.8986125</v>
      </c>
      <c r="BS22" s="14">
        <f t="shared" si="43"/>
        <v>432.8986125</v>
      </c>
      <c r="BT22" s="29">
        <f t="shared" si="44"/>
        <v>224.0900375</v>
      </c>
      <c r="BU22" s="29">
        <f t="shared" si="45"/>
        <v>332.0532625</v>
      </c>
      <c r="BV22" s="29"/>
      <c r="BW22" s="14"/>
      <c r="BX22" s="14">
        <f t="shared" si="46"/>
        <v>279.6020091</v>
      </c>
      <c r="BY22" s="14">
        <f t="shared" si="47"/>
        <v>279.6020091</v>
      </c>
      <c r="BZ22" s="29">
        <f t="shared" si="48"/>
        <v>144.7360257</v>
      </c>
      <c r="CA22" s="29">
        <f t="shared" si="49"/>
        <v>214.4676759</v>
      </c>
      <c r="CB22" s="14"/>
      <c r="CC22" s="14"/>
      <c r="CD22" s="14">
        <f t="shared" si="50"/>
        <v>1076.4655182000001</v>
      </c>
      <c r="CE22" s="14">
        <f t="shared" si="51"/>
        <v>1076.4655182000001</v>
      </c>
      <c r="CF22" s="29">
        <f t="shared" si="52"/>
        <v>557.2325514</v>
      </c>
      <c r="CG22" s="29">
        <f t="shared" si="53"/>
        <v>825.6988517999999</v>
      </c>
      <c r="CH22" s="29"/>
      <c r="CI22" s="14"/>
      <c r="CJ22" s="14">
        <f t="shared" si="54"/>
        <v>68.55439080000001</v>
      </c>
      <c r="CK22" s="14">
        <f t="shared" si="55"/>
        <v>68.55439080000001</v>
      </c>
      <c r="CL22" s="29">
        <f t="shared" si="56"/>
        <v>35.4871916</v>
      </c>
      <c r="CM22" s="29">
        <f t="shared" si="57"/>
        <v>52.5843892</v>
      </c>
      <c r="CN22" s="29"/>
      <c r="CO22" s="14"/>
      <c r="CP22" s="14">
        <f t="shared" si="58"/>
        <v>185.5490895</v>
      </c>
      <c r="CQ22" s="14">
        <f t="shared" si="59"/>
        <v>185.5490895</v>
      </c>
      <c r="CR22" s="29">
        <f t="shared" si="60"/>
        <v>96.0495165</v>
      </c>
      <c r="CS22" s="29">
        <f t="shared" si="61"/>
        <v>142.3247355</v>
      </c>
      <c r="CT22" s="29"/>
      <c r="CU22" s="14"/>
      <c r="CV22" s="14">
        <f t="shared" si="62"/>
        <v>781.4441901</v>
      </c>
      <c r="CW22" s="14">
        <f t="shared" si="63"/>
        <v>781.4441901</v>
      </c>
      <c r="CX22" s="29">
        <f t="shared" si="64"/>
        <v>404.5147127</v>
      </c>
      <c r="CY22" s="29">
        <f t="shared" si="65"/>
        <v>599.4038449</v>
      </c>
      <c r="CZ22" s="29"/>
      <c r="DA22" s="14"/>
      <c r="DB22" s="14">
        <f t="shared" si="66"/>
        <v>35.3609814</v>
      </c>
      <c r="DC22" s="14">
        <f t="shared" si="67"/>
        <v>35.3609814</v>
      </c>
      <c r="DD22" s="29">
        <f t="shared" si="68"/>
        <v>18.3046178</v>
      </c>
      <c r="DE22" s="29">
        <f t="shared" si="69"/>
        <v>27.1235086</v>
      </c>
      <c r="DF22" s="29"/>
      <c r="DG22" s="14"/>
      <c r="DH22" s="14">
        <f t="shared" si="70"/>
        <v>499.6795353</v>
      </c>
      <c r="DI22" s="14">
        <f t="shared" si="71"/>
        <v>499.6795353</v>
      </c>
      <c r="DJ22" s="29">
        <f t="shared" si="72"/>
        <v>258.6591931</v>
      </c>
      <c r="DK22" s="29">
        <f t="shared" si="73"/>
        <v>383.2773197</v>
      </c>
      <c r="DL22" s="29"/>
      <c r="DM22" s="14"/>
      <c r="DN22" s="29">
        <f t="shared" si="74"/>
        <v>239.10289680000002</v>
      </c>
      <c r="DO22" s="14">
        <f t="shared" si="75"/>
        <v>239.10289680000002</v>
      </c>
      <c r="DP22" s="29">
        <f t="shared" si="76"/>
        <v>123.7716536</v>
      </c>
      <c r="DQ22" s="29">
        <f t="shared" si="77"/>
        <v>183.4029832</v>
      </c>
      <c r="DR22" s="29"/>
      <c r="DS22" s="14"/>
      <c r="DT22" s="14">
        <f t="shared" si="78"/>
        <v>397.07455890000006</v>
      </c>
      <c r="DU22" s="14">
        <f t="shared" si="79"/>
        <v>397.07455890000006</v>
      </c>
      <c r="DV22" s="29">
        <f t="shared" si="80"/>
        <v>205.5457103</v>
      </c>
      <c r="DW22" s="29">
        <f t="shared" si="81"/>
        <v>304.5745561</v>
      </c>
      <c r="DX22" s="29"/>
      <c r="DY22" s="14"/>
      <c r="DZ22" s="14">
        <f t="shared" si="82"/>
        <v>1207.7464869000003</v>
      </c>
      <c r="EA22" s="14">
        <f t="shared" si="83"/>
        <v>1207.7464869000003</v>
      </c>
      <c r="EB22" s="29">
        <f t="shared" si="84"/>
        <v>625.1901663</v>
      </c>
      <c r="EC22" s="29">
        <f t="shared" si="85"/>
        <v>926.3974281000001</v>
      </c>
      <c r="ED22" s="29"/>
      <c r="EE22" s="14"/>
      <c r="EF22" s="14">
        <f t="shared" si="86"/>
        <v>125.3398509</v>
      </c>
      <c r="EG22" s="14">
        <f t="shared" si="87"/>
        <v>125.3398509</v>
      </c>
      <c r="EH22" s="29">
        <f t="shared" si="88"/>
        <v>64.88219430000001</v>
      </c>
      <c r="EI22" s="29">
        <f t="shared" si="89"/>
        <v>96.14146410000001</v>
      </c>
      <c r="EJ22" s="29"/>
      <c r="EK22" s="14"/>
      <c r="EL22" s="14">
        <f t="shared" si="90"/>
        <v>63.3325128</v>
      </c>
      <c r="EM22" s="14">
        <f t="shared" si="91"/>
        <v>63.3325128</v>
      </c>
      <c r="EN22" s="29">
        <f t="shared" si="92"/>
        <v>32.7840856</v>
      </c>
      <c r="EO22" s="29">
        <f t="shared" si="93"/>
        <v>48.5789672</v>
      </c>
      <c r="EP22" s="29"/>
      <c r="EQ22" s="14"/>
      <c r="ER22" s="14">
        <f t="shared" si="94"/>
        <v>16.8233145</v>
      </c>
      <c r="ES22" s="14">
        <f t="shared" si="95"/>
        <v>16.8233145</v>
      </c>
      <c r="ET22" s="29">
        <f t="shared" si="96"/>
        <v>8.7085915</v>
      </c>
      <c r="EU22" s="29">
        <f t="shared" si="97"/>
        <v>12.9042605</v>
      </c>
      <c r="EV22" s="29"/>
      <c r="EW22" s="14"/>
      <c r="EX22" s="14">
        <f t="shared" si="98"/>
        <v>549.8686797</v>
      </c>
      <c r="EY22" s="14">
        <f t="shared" si="99"/>
        <v>549.8686797</v>
      </c>
      <c r="EZ22" s="29">
        <f t="shared" si="100"/>
        <v>284.63961190000003</v>
      </c>
      <c r="FA22" s="29">
        <f t="shared" si="101"/>
        <v>421.7747153</v>
      </c>
      <c r="FB22" s="29"/>
      <c r="FC22" s="14"/>
      <c r="FD22" s="14">
        <f t="shared" si="102"/>
        <v>2244.4173537</v>
      </c>
      <c r="FE22" s="14">
        <f t="shared" si="103"/>
        <v>2244.4173537</v>
      </c>
      <c r="FF22" s="29">
        <f t="shared" si="104"/>
        <v>1161.8230099</v>
      </c>
      <c r="FG22" s="29">
        <f t="shared" si="105"/>
        <v>1721.5719413</v>
      </c>
      <c r="FH22" s="29"/>
      <c r="FI22" s="14"/>
      <c r="FJ22" s="14">
        <f t="shared" si="106"/>
        <v>37.2970173</v>
      </c>
      <c r="FK22" s="14">
        <f t="shared" si="107"/>
        <v>37.2970173</v>
      </c>
      <c r="FL22" s="29">
        <f t="shared" si="108"/>
        <v>19.3068071</v>
      </c>
      <c r="FM22" s="29">
        <f t="shared" si="109"/>
        <v>28.6085377</v>
      </c>
      <c r="FN22" s="29"/>
      <c r="FO22" s="14"/>
      <c r="FP22" s="14">
        <f t="shared" si="110"/>
        <v>451.7220048</v>
      </c>
      <c r="FQ22" s="14">
        <f t="shared" si="111"/>
        <v>451.7220048</v>
      </c>
      <c r="FR22" s="29">
        <f t="shared" si="112"/>
        <v>233.8339696</v>
      </c>
      <c r="FS22" s="29">
        <f t="shared" si="113"/>
        <v>346.4916752</v>
      </c>
      <c r="FT22" s="29"/>
      <c r="FU22" s="14"/>
      <c r="FV22" s="14">
        <f t="shared" si="114"/>
        <v>187.50483060000002</v>
      </c>
      <c r="FW22" s="14">
        <f t="shared" si="115"/>
        <v>187.50483060000002</v>
      </c>
      <c r="FX22" s="29">
        <f t="shared" si="116"/>
        <v>97.0619062</v>
      </c>
      <c r="FY22" s="29">
        <f t="shared" si="117"/>
        <v>143.82487940000001</v>
      </c>
      <c r="FZ22" s="29"/>
    </row>
    <row r="23" spans="1:182" s="31" customFormat="1" ht="12">
      <c r="A23" s="30">
        <v>43922</v>
      </c>
      <c r="C23" s="15">
        <f>'2011B'!C23</f>
        <v>0</v>
      </c>
      <c r="D23" s="15">
        <f>'2011B'!D23</f>
        <v>49263</v>
      </c>
      <c r="E23" s="15">
        <f t="shared" si="0"/>
        <v>49263</v>
      </c>
      <c r="F23" s="15">
        <f>'2011B'!F23</f>
        <v>25501</v>
      </c>
      <c r="G23" s="15">
        <f>'2011B'!G23</f>
        <v>37787</v>
      </c>
      <c r="H23" s="29"/>
      <c r="I23" s="14">
        <f t="shared" si="1"/>
        <v>0</v>
      </c>
      <c r="J23" s="14">
        <f t="shared" si="2"/>
        <v>33489.04651560001</v>
      </c>
      <c r="K23" s="14">
        <f t="shared" si="3"/>
        <v>33489.04651560001</v>
      </c>
      <c r="L23" s="14">
        <f t="shared" si="4"/>
        <v>17335.610401200003</v>
      </c>
      <c r="M23" s="14">
        <f t="shared" si="5"/>
        <v>25687.647944400003</v>
      </c>
      <c r="N23" s="29"/>
      <c r="O23" s="14">
        <f t="shared" si="118"/>
        <v>0</v>
      </c>
      <c r="P23" s="14">
        <f t="shared" si="6"/>
        <v>3921.6747147</v>
      </c>
      <c r="Q23" s="29">
        <f t="shared" si="7"/>
        <v>3921.6747147</v>
      </c>
      <c r="R23" s="29">
        <f t="shared" si="8"/>
        <v>2030.0555568999998</v>
      </c>
      <c r="S23" s="29">
        <f t="shared" si="9"/>
        <v>3008.1059302999997</v>
      </c>
      <c r="T23" s="29"/>
      <c r="U23" s="14">
        <f t="shared" si="119"/>
        <v>0</v>
      </c>
      <c r="V23" s="14">
        <f t="shared" si="10"/>
        <v>4365.5047869</v>
      </c>
      <c r="W23" s="14">
        <f t="shared" si="11"/>
        <v>4365.5047869</v>
      </c>
      <c r="X23" s="29">
        <f t="shared" si="12"/>
        <v>2259.8042662999997</v>
      </c>
      <c r="Y23" s="29">
        <f t="shared" si="13"/>
        <v>3348.5441281</v>
      </c>
      <c r="Z23" s="29"/>
      <c r="AA23" s="29">
        <f t="shared" si="120"/>
        <v>0</v>
      </c>
      <c r="AB23" s="14">
        <f t="shared" si="14"/>
        <v>1612.0282227</v>
      </c>
      <c r="AC23" s="14">
        <f t="shared" si="15"/>
        <v>1612.0282227</v>
      </c>
      <c r="AD23" s="29">
        <f t="shared" si="16"/>
        <v>834.4666728999999</v>
      </c>
      <c r="AE23" s="29">
        <f t="shared" si="17"/>
        <v>1236.5002223</v>
      </c>
      <c r="AF23" s="29"/>
      <c r="AG23" s="14">
        <f t="shared" si="121"/>
        <v>0</v>
      </c>
      <c r="AH23" s="14">
        <f t="shared" si="18"/>
        <v>1204.2980769</v>
      </c>
      <c r="AI23" s="14">
        <f t="shared" si="19"/>
        <v>1204.2980769</v>
      </c>
      <c r="AJ23" s="29">
        <f t="shared" si="20"/>
        <v>623.4050963</v>
      </c>
      <c r="AK23" s="29">
        <f t="shared" si="21"/>
        <v>923.7523381</v>
      </c>
      <c r="AL23" s="14"/>
      <c r="AM23" s="14">
        <f t="shared" si="122"/>
        <v>0</v>
      </c>
      <c r="AN23" s="14">
        <f t="shared" si="22"/>
        <v>119.5169643</v>
      </c>
      <c r="AO23" s="14">
        <f t="shared" si="23"/>
        <v>119.5169643</v>
      </c>
      <c r="AP23" s="29">
        <f t="shared" si="24"/>
        <v>61.8679761</v>
      </c>
      <c r="AQ23" s="29">
        <f t="shared" si="25"/>
        <v>91.6750407</v>
      </c>
      <c r="AR23" s="29"/>
      <c r="AS23" s="14">
        <f>C23*3.25486/100</f>
        <v>0</v>
      </c>
      <c r="AT23" s="14">
        <f t="shared" si="26"/>
        <v>1603.4416818</v>
      </c>
      <c r="AU23" s="14">
        <f t="shared" si="27"/>
        <v>1603.4416818</v>
      </c>
      <c r="AV23" s="29">
        <f t="shared" si="28"/>
        <v>830.0218485999999</v>
      </c>
      <c r="AW23" s="29">
        <f t="shared" si="29"/>
        <v>1229.9139481999998</v>
      </c>
      <c r="AX23" s="14"/>
      <c r="AY23" s="14">
        <f>C23*23.78111/100</f>
        <v>0</v>
      </c>
      <c r="AZ23" s="14">
        <f t="shared" si="30"/>
        <v>11715.2882193</v>
      </c>
      <c r="BA23" s="14">
        <f t="shared" si="31"/>
        <v>11715.2882193</v>
      </c>
      <c r="BB23" s="29">
        <f t="shared" si="32"/>
        <v>6064.4208611</v>
      </c>
      <c r="BC23" s="29">
        <f t="shared" si="33"/>
        <v>8986.1680357</v>
      </c>
      <c r="BD23" s="29"/>
      <c r="BE23" s="14">
        <f>C23*0.0004/100</f>
        <v>0</v>
      </c>
      <c r="BF23" s="14">
        <f t="shared" si="34"/>
        <v>0.197052</v>
      </c>
      <c r="BG23" s="14">
        <f t="shared" si="35"/>
        <v>0.197052</v>
      </c>
      <c r="BH23" s="29">
        <f t="shared" si="36"/>
        <v>0.102004</v>
      </c>
      <c r="BI23" s="29">
        <f t="shared" si="37"/>
        <v>0.151148</v>
      </c>
      <c r="BJ23" s="29"/>
      <c r="BK23" s="14">
        <f>C23*0.13664/100</f>
        <v>0</v>
      </c>
      <c r="BL23" s="14">
        <f t="shared" si="38"/>
        <v>67.3129632</v>
      </c>
      <c r="BM23" s="14">
        <f t="shared" si="39"/>
        <v>67.3129632</v>
      </c>
      <c r="BN23" s="29">
        <f t="shared" si="40"/>
        <v>34.8445664</v>
      </c>
      <c r="BO23" s="29">
        <f t="shared" si="41"/>
        <v>51.632156800000004</v>
      </c>
      <c r="BP23" s="29"/>
      <c r="BQ23" s="14">
        <f>C23*0.87875/100</f>
        <v>0</v>
      </c>
      <c r="BR23" s="14">
        <f t="shared" si="42"/>
        <v>432.8986125</v>
      </c>
      <c r="BS23" s="14">
        <f t="shared" si="43"/>
        <v>432.8986125</v>
      </c>
      <c r="BT23" s="29">
        <f t="shared" si="44"/>
        <v>224.0900375</v>
      </c>
      <c r="BU23" s="29">
        <f t="shared" si="45"/>
        <v>332.0532625</v>
      </c>
      <c r="BV23" s="29"/>
      <c r="BW23" s="14">
        <f>C23*0.56757/100</f>
        <v>0</v>
      </c>
      <c r="BX23" s="14">
        <f t="shared" si="46"/>
        <v>279.6020091</v>
      </c>
      <c r="BY23" s="14">
        <f t="shared" si="47"/>
        <v>279.6020091</v>
      </c>
      <c r="BZ23" s="29">
        <f t="shared" si="48"/>
        <v>144.7360257</v>
      </c>
      <c r="CA23" s="29">
        <f t="shared" si="49"/>
        <v>214.4676759</v>
      </c>
      <c r="CB23" s="14"/>
      <c r="CC23" s="14">
        <f>C23*2.18514/100</f>
        <v>0</v>
      </c>
      <c r="CD23" s="14">
        <f t="shared" si="50"/>
        <v>1076.4655182000001</v>
      </c>
      <c r="CE23" s="14">
        <f t="shared" si="51"/>
        <v>1076.4655182000001</v>
      </c>
      <c r="CF23" s="29">
        <f t="shared" si="52"/>
        <v>557.2325514</v>
      </c>
      <c r="CG23" s="29">
        <f t="shared" si="53"/>
        <v>825.6988517999999</v>
      </c>
      <c r="CH23" s="29"/>
      <c r="CI23" s="14">
        <f>C23*0.13916/100</f>
        <v>0</v>
      </c>
      <c r="CJ23" s="14">
        <f t="shared" si="54"/>
        <v>68.55439080000001</v>
      </c>
      <c r="CK23" s="14">
        <f t="shared" si="55"/>
        <v>68.55439080000001</v>
      </c>
      <c r="CL23" s="29">
        <f t="shared" si="56"/>
        <v>35.4871916</v>
      </c>
      <c r="CM23" s="29">
        <f t="shared" si="57"/>
        <v>52.5843892</v>
      </c>
      <c r="CN23" s="29"/>
      <c r="CO23" s="14">
        <f>C23*0.37665/100</f>
        <v>0</v>
      </c>
      <c r="CP23" s="14">
        <f t="shared" si="58"/>
        <v>185.5490895</v>
      </c>
      <c r="CQ23" s="14">
        <f t="shared" si="59"/>
        <v>185.5490895</v>
      </c>
      <c r="CR23" s="29">
        <f t="shared" si="60"/>
        <v>96.0495165</v>
      </c>
      <c r="CS23" s="29">
        <f t="shared" si="61"/>
        <v>142.3247355</v>
      </c>
      <c r="CT23" s="29"/>
      <c r="CU23" s="14">
        <f>C23*1.58627/100</f>
        <v>0</v>
      </c>
      <c r="CV23" s="14">
        <f t="shared" si="62"/>
        <v>781.4441901</v>
      </c>
      <c r="CW23" s="14">
        <f t="shared" si="63"/>
        <v>781.4441901</v>
      </c>
      <c r="CX23" s="29">
        <f t="shared" si="64"/>
        <v>404.5147127</v>
      </c>
      <c r="CY23" s="29">
        <f t="shared" si="65"/>
        <v>599.4038449</v>
      </c>
      <c r="CZ23" s="29"/>
      <c r="DA23" s="14">
        <f>C23*0.07178/100</f>
        <v>0</v>
      </c>
      <c r="DB23" s="14">
        <f t="shared" si="66"/>
        <v>35.3609814</v>
      </c>
      <c r="DC23" s="14">
        <f t="shared" si="67"/>
        <v>35.3609814</v>
      </c>
      <c r="DD23" s="29">
        <f t="shared" si="68"/>
        <v>18.3046178</v>
      </c>
      <c r="DE23" s="29">
        <f t="shared" si="69"/>
        <v>27.1235086</v>
      </c>
      <c r="DF23" s="29"/>
      <c r="DG23" s="14">
        <f>C23*1.01431/100</f>
        <v>0</v>
      </c>
      <c r="DH23" s="14">
        <f t="shared" si="70"/>
        <v>499.6795353</v>
      </c>
      <c r="DI23" s="14">
        <f t="shared" si="71"/>
        <v>499.6795353</v>
      </c>
      <c r="DJ23" s="29">
        <f t="shared" si="72"/>
        <v>258.6591931</v>
      </c>
      <c r="DK23" s="29">
        <f t="shared" si="73"/>
        <v>383.2773197</v>
      </c>
      <c r="DL23" s="29"/>
      <c r="DM23" s="14">
        <f>C23*0.48536/100</f>
        <v>0</v>
      </c>
      <c r="DN23" s="29">
        <f t="shared" si="74"/>
        <v>239.10289680000002</v>
      </c>
      <c r="DO23" s="14">
        <f t="shared" si="75"/>
        <v>239.10289680000002</v>
      </c>
      <c r="DP23" s="29">
        <f t="shared" si="76"/>
        <v>123.7716536</v>
      </c>
      <c r="DQ23" s="29">
        <f t="shared" si="77"/>
        <v>183.4029832</v>
      </c>
      <c r="DR23" s="29"/>
      <c r="DS23" s="14">
        <f>C23*0.80603/100</f>
        <v>0</v>
      </c>
      <c r="DT23" s="14">
        <f t="shared" si="78"/>
        <v>397.07455890000006</v>
      </c>
      <c r="DU23" s="14">
        <f t="shared" si="79"/>
        <v>397.07455890000006</v>
      </c>
      <c r="DV23" s="29">
        <f t="shared" si="80"/>
        <v>205.5457103</v>
      </c>
      <c r="DW23" s="29">
        <f t="shared" si="81"/>
        <v>304.5745561</v>
      </c>
      <c r="DX23" s="29"/>
      <c r="DY23" s="14">
        <f>C23*2.45163/100</f>
        <v>0</v>
      </c>
      <c r="DZ23" s="14">
        <f t="shared" si="82"/>
        <v>1207.7464869000003</v>
      </c>
      <c r="EA23" s="14">
        <f t="shared" si="83"/>
        <v>1207.7464869000003</v>
      </c>
      <c r="EB23" s="29">
        <f t="shared" si="84"/>
        <v>625.1901663</v>
      </c>
      <c r="EC23" s="29">
        <f t="shared" si="85"/>
        <v>926.3974281000001</v>
      </c>
      <c r="ED23" s="29"/>
      <c r="EE23" s="14">
        <f>C23*0.25443/100</f>
        <v>0</v>
      </c>
      <c r="EF23" s="14">
        <f t="shared" si="86"/>
        <v>125.3398509</v>
      </c>
      <c r="EG23" s="14">
        <f t="shared" si="87"/>
        <v>125.3398509</v>
      </c>
      <c r="EH23" s="29">
        <f t="shared" si="88"/>
        <v>64.88219430000001</v>
      </c>
      <c r="EI23" s="29">
        <f t="shared" si="89"/>
        <v>96.14146410000001</v>
      </c>
      <c r="EJ23" s="29"/>
      <c r="EK23" s="14">
        <f>C23*0.12856/100</f>
        <v>0</v>
      </c>
      <c r="EL23" s="14">
        <f t="shared" si="90"/>
        <v>63.3325128</v>
      </c>
      <c r="EM23" s="14">
        <f t="shared" si="91"/>
        <v>63.3325128</v>
      </c>
      <c r="EN23" s="29">
        <f t="shared" si="92"/>
        <v>32.7840856</v>
      </c>
      <c r="EO23" s="29">
        <f t="shared" si="93"/>
        <v>48.5789672</v>
      </c>
      <c r="EP23" s="29"/>
      <c r="EQ23" s="14">
        <f>C23*0.03415/100</f>
        <v>0</v>
      </c>
      <c r="ER23" s="14">
        <f t="shared" si="94"/>
        <v>16.8233145</v>
      </c>
      <c r="ES23" s="14">
        <f t="shared" si="95"/>
        <v>16.8233145</v>
      </c>
      <c r="ET23" s="29">
        <f t="shared" si="96"/>
        <v>8.7085915</v>
      </c>
      <c r="EU23" s="29">
        <f t="shared" si="97"/>
        <v>12.9042605</v>
      </c>
      <c r="EV23" s="29"/>
      <c r="EW23" s="14">
        <f>C23*1.11619/100</f>
        <v>0</v>
      </c>
      <c r="EX23" s="14">
        <f t="shared" si="98"/>
        <v>549.8686797</v>
      </c>
      <c r="EY23" s="14">
        <f t="shared" si="99"/>
        <v>549.8686797</v>
      </c>
      <c r="EZ23" s="29">
        <f t="shared" si="100"/>
        <v>284.63961190000003</v>
      </c>
      <c r="FA23" s="29">
        <f t="shared" si="101"/>
        <v>421.7747153</v>
      </c>
      <c r="FB23" s="29"/>
      <c r="FC23" s="14">
        <f>C23*4.55599/100</f>
        <v>0</v>
      </c>
      <c r="FD23" s="14">
        <f t="shared" si="102"/>
        <v>2244.4173537</v>
      </c>
      <c r="FE23" s="14">
        <f t="shared" si="103"/>
        <v>2244.4173537</v>
      </c>
      <c r="FF23" s="29">
        <f t="shared" si="104"/>
        <v>1161.8230099</v>
      </c>
      <c r="FG23" s="29">
        <f t="shared" si="105"/>
        <v>1721.5719413</v>
      </c>
      <c r="FH23" s="29"/>
      <c r="FI23" s="14">
        <f>C23*0.07571/100</f>
        <v>0</v>
      </c>
      <c r="FJ23" s="14">
        <f t="shared" si="106"/>
        <v>37.2970173</v>
      </c>
      <c r="FK23" s="14">
        <f t="shared" si="107"/>
        <v>37.2970173</v>
      </c>
      <c r="FL23" s="29">
        <f t="shared" si="108"/>
        <v>19.3068071</v>
      </c>
      <c r="FM23" s="29">
        <f t="shared" si="109"/>
        <v>28.6085377</v>
      </c>
      <c r="FN23" s="29"/>
      <c r="FO23" s="14">
        <f>C23*0.91696/100</f>
        <v>0</v>
      </c>
      <c r="FP23" s="14">
        <f t="shared" si="110"/>
        <v>451.7220048</v>
      </c>
      <c r="FQ23" s="14">
        <f t="shared" si="111"/>
        <v>451.7220048</v>
      </c>
      <c r="FR23" s="29">
        <f t="shared" si="112"/>
        <v>233.8339696</v>
      </c>
      <c r="FS23" s="29">
        <f t="shared" si="113"/>
        <v>346.4916752</v>
      </c>
      <c r="FT23" s="29"/>
      <c r="FU23" s="14">
        <f>C23*0.38062/100</f>
        <v>0</v>
      </c>
      <c r="FV23" s="14">
        <f t="shared" si="114"/>
        <v>187.50483060000002</v>
      </c>
      <c r="FW23" s="14">
        <f t="shared" si="115"/>
        <v>187.50483060000002</v>
      </c>
      <c r="FX23" s="29">
        <f t="shared" si="116"/>
        <v>97.0619062</v>
      </c>
      <c r="FY23" s="29">
        <f t="shared" si="117"/>
        <v>143.82487940000001</v>
      </c>
      <c r="FZ23" s="29"/>
    </row>
    <row r="24" spans="1:182" s="31" customFormat="1" ht="12">
      <c r="A24" s="30">
        <v>44105</v>
      </c>
      <c r="C24" s="15">
        <f>'2011B'!C24</f>
        <v>0</v>
      </c>
      <c r="D24" s="15">
        <f>'2011B'!D24</f>
        <v>49263</v>
      </c>
      <c r="E24" s="15">
        <f t="shared" si="0"/>
        <v>49263</v>
      </c>
      <c r="F24" s="15">
        <f>'2011B'!F24</f>
        <v>25501</v>
      </c>
      <c r="G24" s="15">
        <f>'2011B'!G24</f>
        <v>37787</v>
      </c>
      <c r="H24" s="29"/>
      <c r="I24" s="14">
        <f t="shared" si="1"/>
        <v>0</v>
      </c>
      <c r="J24" s="14">
        <f t="shared" si="2"/>
        <v>33489.04651560001</v>
      </c>
      <c r="K24" s="14">
        <f t="shared" si="3"/>
        <v>33489.04651560001</v>
      </c>
      <c r="L24" s="14">
        <f t="shared" si="4"/>
        <v>17335.610401200003</v>
      </c>
      <c r="M24" s="14">
        <f t="shared" si="5"/>
        <v>25687.647944400003</v>
      </c>
      <c r="N24" s="29"/>
      <c r="O24" s="14"/>
      <c r="P24" s="14">
        <f t="shared" si="6"/>
        <v>3921.6747147</v>
      </c>
      <c r="Q24" s="29">
        <f t="shared" si="7"/>
        <v>3921.6747147</v>
      </c>
      <c r="R24" s="29">
        <f t="shared" si="8"/>
        <v>2030.0555568999998</v>
      </c>
      <c r="S24" s="29">
        <f t="shared" si="9"/>
        <v>3008.1059302999997</v>
      </c>
      <c r="T24" s="29"/>
      <c r="U24" s="14"/>
      <c r="V24" s="14">
        <f t="shared" si="10"/>
        <v>4365.5047869</v>
      </c>
      <c r="W24" s="14">
        <f t="shared" si="11"/>
        <v>4365.5047869</v>
      </c>
      <c r="X24" s="29">
        <f t="shared" si="12"/>
        <v>2259.8042662999997</v>
      </c>
      <c r="Y24" s="29">
        <f t="shared" si="13"/>
        <v>3348.5441281</v>
      </c>
      <c r="Z24" s="29"/>
      <c r="AA24" s="29"/>
      <c r="AB24" s="14">
        <f t="shared" si="14"/>
        <v>1612.0282227</v>
      </c>
      <c r="AC24" s="14">
        <f t="shared" si="15"/>
        <v>1612.0282227</v>
      </c>
      <c r="AD24" s="29">
        <f t="shared" si="16"/>
        <v>834.4666728999999</v>
      </c>
      <c r="AE24" s="29">
        <f t="shared" si="17"/>
        <v>1236.5002223</v>
      </c>
      <c r="AF24" s="29"/>
      <c r="AG24" s="14"/>
      <c r="AH24" s="14">
        <f t="shared" si="18"/>
        <v>1204.2980769</v>
      </c>
      <c r="AI24" s="14">
        <f t="shared" si="19"/>
        <v>1204.2980769</v>
      </c>
      <c r="AJ24" s="29">
        <f t="shared" si="20"/>
        <v>623.4050963</v>
      </c>
      <c r="AK24" s="29">
        <f t="shared" si="21"/>
        <v>923.7523381</v>
      </c>
      <c r="AL24" s="14"/>
      <c r="AM24" s="14"/>
      <c r="AN24" s="14">
        <f t="shared" si="22"/>
        <v>119.5169643</v>
      </c>
      <c r="AO24" s="14">
        <f t="shared" si="23"/>
        <v>119.5169643</v>
      </c>
      <c r="AP24" s="29">
        <f t="shared" si="24"/>
        <v>61.8679761</v>
      </c>
      <c r="AQ24" s="29">
        <f t="shared" si="25"/>
        <v>91.6750407</v>
      </c>
      <c r="AR24" s="29"/>
      <c r="AS24" s="14"/>
      <c r="AT24" s="14">
        <f t="shared" si="26"/>
        <v>1603.4416818</v>
      </c>
      <c r="AU24" s="14">
        <f t="shared" si="27"/>
        <v>1603.4416818</v>
      </c>
      <c r="AV24" s="29">
        <f t="shared" si="28"/>
        <v>830.0218485999999</v>
      </c>
      <c r="AW24" s="29">
        <f t="shared" si="29"/>
        <v>1229.9139481999998</v>
      </c>
      <c r="AX24" s="14"/>
      <c r="AY24" s="14"/>
      <c r="AZ24" s="14">
        <f t="shared" si="30"/>
        <v>11715.2882193</v>
      </c>
      <c r="BA24" s="14">
        <f t="shared" si="31"/>
        <v>11715.2882193</v>
      </c>
      <c r="BB24" s="29">
        <f t="shared" si="32"/>
        <v>6064.4208611</v>
      </c>
      <c r="BC24" s="29">
        <f t="shared" si="33"/>
        <v>8986.1680357</v>
      </c>
      <c r="BD24" s="29"/>
      <c r="BE24" s="14"/>
      <c r="BF24" s="14">
        <f t="shared" si="34"/>
        <v>0.197052</v>
      </c>
      <c r="BG24" s="14">
        <f t="shared" si="35"/>
        <v>0.197052</v>
      </c>
      <c r="BH24" s="29">
        <f t="shared" si="36"/>
        <v>0.102004</v>
      </c>
      <c r="BI24" s="29">
        <f t="shared" si="37"/>
        <v>0.151148</v>
      </c>
      <c r="BJ24" s="29"/>
      <c r="BK24" s="14"/>
      <c r="BL24" s="14">
        <f t="shared" si="38"/>
        <v>67.3129632</v>
      </c>
      <c r="BM24" s="14">
        <f t="shared" si="39"/>
        <v>67.3129632</v>
      </c>
      <c r="BN24" s="29">
        <f t="shared" si="40"/>
        <v>34.8445664</v>
      </c>
      <c r="BO24" s="29">
        <f t="shared" si="41"/>
        <v>51.632156800000004</v>
      </c>
      <c r="BP24" s="29"/>
      <c r="BQ24" s="14"/>
      <c r="BR24" s="14">
        <f t="shared" si="42"/>
        <v>432.8986125</v>
      </c>
      <c r="BS24" s="14">
        <f t="shared" si="43"/>
        <v>432.8986125</v>
      </c>
      <c r="BT24" s="29">
        <f t="shared" si="44"/>
        <v>224.0900375</v>
      </c>
      <c r="BU24" s="29">
        <f t="shared" si="45"/>
        <v>332.0532625</v>
      </c>
      <c r="BV24" s="29"/>
      <c r="BW24" s="14"/>
      <c r="BX24" s="14">
        <f t="shared" si="46"/>
        <v>279.6020091</v>
      </c>
      <c r="BY24" s="14">
        <f t="shared" si="47"/>
        <v>279.6020091</v>
      </c>
      <c r="BZ24" s="29">
        <f t="shared" si="48"/>
        <v>144.7360257</v>
      </c>
      <c r="CA24" s="29">
        <f t="shared" si="49"/>
        <v>214.4676759</v>
      </c>
      <c r="CB24" s="14"/>
      <c r="CC24" s="14"/>
      <c r="CD24" s="14">
        <f t="shared" si="50"/>
        <v>1076.4655182000001</v>
      </c>
      <c r="CE24" s="14">
        <f t="shared" si="51"/>
        <v>1076.4655182000001</v>
      </c>
      <c r="CF24" s="29">
        <f t="shared" si="52"/>
        <v>557.2325514</v>
      </c>
      <c r="CG24" s="29">
        <f t="shared" si="53"/>
        <v>825.6988517999999</v>
      </c>
      <c r="CH24" s="29"/>
      <c r="CI24" s="14"/>
      <c r="CJ24" s="14">
        <f t="shared" si="54"/>
        <v>68.55439080000001</v>
      </c>
      <c r="CK24" s="14">
        <f t="shared" si="55"/>
        <v>68.55439080000001</v>
      </c>
      <c r="CL24" s="29">
        <f t="shared" si="56"/>
        <v>35.4871916</v>
      </c>
      <c r="CM24" s="29">
        <f t="shared" si="57"/>
        <v>52.5843892</v>
      </c>
      <c r="CN24" s="29"/>
      <c r="CO24" s="14"/>
      <c r="CP24" s="14">
        <f t="shared" si="58"/>
        <v>185.5490895</v>
      </c>
      <c r="CQ24" s="14">
        <f t="shared" si="59"/>
        <v>185.5490895</v>
      </c>
      <c r="CR24" s="29">
        <f t="shared" si="60"/>
        <v>96.0495165</v>
      </c>
      <c r="CS24" s="29">
        <f t="shared" si="61"/>
        <v>142.3247355</v>
      </c>
      <c r="CT24" s="29"/>
      <c r="CU24" s="14"/>
      <c r="CV24" s="14">
        <f t="shared" si="62"/>
        <v>781.4441901</v>
      </c>
      <c r="CW24" s="14">
        <f t="shared" si="63"/>
        <v>781.4441901</v>
      </c>
      <c r="CX24" s="29">
        <f t="shared" si="64"/>
        <v>404.5147127</v>
      </c>
      <c r="CY24" s="29">
        <f t="shared" si="65"/>
        <v>599.4038449</v>
      </c>
      <c r="CZ24" s="29"/>
      <c r="DA24" s="14"/>
      <c r="DB24" s="14">
        <f t="shared" si="66"/>
        <v>35.3609814</v>
      </c>
      <c r="DC24" s="14">
        <f t="shared" si="67"/>
        <v>35.3609814</v>
      </c>
      <c r="DD24" s="29">
        <f t="shared" si="68"/>
        <v>18.3046178</v>
      </c>
      <c r="DE24" s="29">
        <f t="shared" si="69"/>
        <v>27.1235086</v>
      </c>
      <c r="DF24" s="29"/>
      <c r="DG24" s="14"/>
      <c r="DH24" s="14">
        <f t="shared" si="70"/>
        <v>499.6795353</v>
      </c>
      <c r="DI24" s="14">
        <f t="shared" si="71"/>
        <v>499.6795353</v>
      </c>
      <c r="DJ24" s="29">
        <f t="shared" si="72"/>
        <v>258.6591931</v>
      </c>
      <c r="DK24" s="29">
        <f t="shared" si="73"/>
        <v>383.2773197</v>
      </c>
      <c r="DL24" s="29"/>
      <c r="DM24" s="14"/>
      <c r="DN24" s="29">
        <f t="shared" si="74"/>
        <v>239.10289680000002</v>
      </c>
      <c r="DO24" s="14">
        <f t="shared" si="75"/>
        <v>239.10289680000002</v>
      </c>
      <c r="DP24" s="29">
        <f t="shared" si="76"/>
        <v>123.7716536</v>
      </c>
      <c r="DQ24" s="29">
        <f t="shared" si="77"/>
        <v>183.4029832</v>
      </c>
      <c r="DR24" s="29"/>
      <c r="DS24" s="14"/>
      <c r="DT24" s="14">
        <f t="shared" si="78"/>
        <v>397.07455890000006</v>
      </c>
      <c r="DU24" s="14">
        <f t="shared" si="79"/>
        <v>397.07455890000006</v>
      </c>
      <c r="DV24" s="29">
        <f t="shared" si="80"/>
        <v>205.5457103</v>
      </c>
      <c r="DW24" s="29">
        <f t="shared" si="81"/>
        <v>304.5745561</v>
      </c>
      <c r="DX24" s="29"/>
      <c r="DY24" s="14"/>
      <c r="DZ24" s="14">
        <f t="shared" si="82"/>
        <v>1207.7464869000003</v>
      </c>
      <c r="EA24" s="14">
        <f t="shared" si="83"/>
        <v>1207.7464869000003</v>
      </c>
      <c r="EB24" s="29">
        <f t="shared" si="84"/>
        <v>625.1901663</v>
      </c>
      <c r="EC24" s="29">
        <f t="shared" si="85"/>
        <v>926.3974281000001</v>
      </c>
      <c r="ED24" s="29"/>
      <c r="EE24" s="14"/>
      <c r="EF24" s="14">
        <f t="shared" si="86"/>
        <v>125.3398509</v>
      </c>
      <c r="EG24" s="14">
        <f t="shared" si="87"/>
        <v>125.3398509</v>
      </c>
      <c r="EH24" s="29">
        <f t="shared" si="88"/>
        <v>64.88219430000001</v>
      </c>
      <c r="EI24" s="29">
        <f t="shared" si="89"/>
        <v>96.14146410000001</v>
      </c>
      <c r="EJ24" s="29"/>
      <c r="EK24" s="14"/>
      <c r="EL24" s="14">
        <f t="shared" si="90"/>
        <v>63.3325128</v>
      </c>
      <c r="EM24" s="14">
        <f t="shared" si="91"/>
        <v>63.3325128</v>
      </c>
      <c r="EN24" s="29">
        <f t="shared" si="92"/>
        <v>32.7840856</v>
      </c>
      <c r="EO24" s="29">
        <f t="shared" si="93"/>
        <v>48.5789672</v>
      </c>
      <c r="EP24" s="29"/>
      <c r="EQ24" s="14"/>
      <c r="ER24" s="14">
        <f t="shared" si="94"/>
        <v>16.8233145</v>
      </c>
      <c r="ES24" s="14">
        <f t="shared" si="95"/>
        <v>16.8233145</v>
      </c>
      <c r="ET24" s="29">
        <f t="shared" si="96"/>
        <v>8.7085915</v>
      </c>
      <c r="EU24" s="29">
        <f t="shared" si="97"/>
        <v>12.9042605</v>
      </c>
      <c r="EV24" s="29"/>
      <c r="EW24" s="14"/>
      <c r="EX24" s="14">
        <f t="shared" si="98"/>
        <v>549.8686797</v>
      </c>
      <c r="EY24" s="14">
        <f t="shared" si="99"/>
        <v>549.8686797</v>
      </c>
      <c r="EZ24" s="29">
        <f t="shared" si="100"/>
        <v>284.63961190000003</v>
      </c>
      <c r="FA24" s="29">
        <f t="shared" si="101"/>
        <v>421.7747153</v>
      </c>
      <c r="FB24" s="29"/>
      <c r="FC24" s="14"/>
      <c r="FD24" s="14">
        <f t="shared" si="102"/>
        <v>2244.4173537</v>
      </c>
      <c r="FE24" s="14">
        <f t="shared" si="103"/>
        <v>2244.4173537</v>
      </c>
      <c r="FF24" s="29">
        <f t="shared" si="104"/>
        <v>1161.8230099</v>
      </c>
      <c r="FG24" s="29">
        <f t="shared" si="105"/>
        <v>1721.5719413</v>
      </c>
      <c r="FH24" s="29"/>
      <c r="FI24" s="14"/>
      <c r="FJ24" s="14">
        <f t="shared" si="106"/>
        <v>37.2970173</v>
      </c>
      <c r="FK24" s="14">
        <f t="shared" si="107"/>
        <v>37.2970173</v>
      </c>
      <c r="FL24" s="29">
        <f t="shared" si="108"/>
        <v>19.3068071</v>
      </c>
      <c r="FM24" s="29">
        <f t="shared" si="109"/>
        <v>28.6085377</v>
      </c>
      <c r="FN24" s="29"/>
      <c r="FO24" s="14"/>
      <c r="FP24" s="14">
        <f t="shared" si="110"/>
        <v>451.7220048</v>
      </c>
      <c r="FQ24" s="14">
        <f t="shared" si="111"/>
        <v>451.7220048</v>
      </c>
      <c r="FR24" s="29">
        <f t="shared" si="112"/>
        <v>233.8339696</v>
      </c>
      <c r="FS24" s="29">
        <f t="shared" si="113"/>
        <v>346.4916752</v>
      </c>
      <c r="FT24" s="29"/>
      <c r="FU24" s="14"/>
      <c r="FV24" s="14">
        <f t="shared" si="114"/>
        <v>187.50483060000002</v>
      </c>
      <c r="FW24" s="14">
        <f t="shared" si="115"/>
        <v>187.50483060000002</v>
      </c>
      <c r="FX24" s="29">
        <f t="shared" si="116"/>
        <v>97.0619062</v>
      </c>
      <c r="FY24" s="29">
        <f t="shared" si="117"/>
        <v>143.82487940000001</v>
      </c>
      <c r="FZ24" s="29"/>
    </row>
    <row r="25" spans="1:182" s="31" customFormat="1" ht="12">
      <c r="A25" s="30">
        <v>44287</v>
      </c>
      <c r="C25" s="15">
        <f>'2011B'!C25</f>
        <v>0</v>
      </c>
      <c r="D25" s="15">
        <f>'2011B'!D25</f>
        <v>49263</v>
      </c>
      <c r="E25" s="15">
        <f t="shared" si="0"/>
        <v>49263</v>
      </c>
      <c r="F25" s="15">
        <f>'2011B'!F25</f>
        <v>25501</v>
      </c>
      <c r="G25" s="15">
        <f>'2011B'!G25</f>
        <v>37787</v>
      </c>
      <c r="H25" s="29"/>
      <c r="I25" s="14">
        <f t="shared" si="1"/>
        <v>0</v>
      </c>
      <c r="J25" s="14">
        <f t="shared" si="2"/>
        <v>33489.04651560001</v>
      </c>
      <c r="K25" s="14">
        <f t="shared" si="3"/>
        <v>33489.04651560001</v>
      </c>
      <c r="L25" s="14">
        <f t="shared" si="4"/>
        <v>17335.610401200003</v>
      </c>
      <c r="M25" s="14">
        <f t="shared" si="5"/>
        <v>25687.647944400003</v>
      </c>
      <c r="N25" s="29"/>
      <c r="O25" s="14">
        <f t="shared" si="118"/>
        <v>0</v>
      </c>
      <c r="P25" s="14">
        <f t="shared" si="6"/>
        <v>3921.6747147</v>
      </c>
      <c r="Q25" s="29">
        <f t="shared" si="7"/>
        <v>3921.6747147</v>
      </c>
      <c r="R25" s="29">
        <f t="shared" si="8"/>
        <v>2030.0555568999998</v>
      </c>
      <c r="S25" s="29">
        <f t="shared" si="9"/>
        <v>3008.1059302999997</v>
      </c>
      <c r="T25" s="29"/>
      <c r="U25" s="14">
        <f t="shared" si="119"/>
        <v>0</v>
      </c>
      <c r="V25" s="14">
        <f t="shared" si="10"/>
        <v>4365.5047869</v>
      </c>
      <c r="W25" s="14">
        <f t="shared" si="11"/>
        <v>4365.5047869</v>
      </c>
      <c r="X25" s="29">
        <f t="shared" si="12"/>
        <v>2259.8042662999997</v>
      </c>
      <c r="Y25" s="29">
        <f t="shared" si="13"/>
        <v>3348.5441281</v>
      </c>
      <c r="Z25" s="29"/>
      <c r="AA25" s="29">
        <f t="shared" si="120"/>
        <v>0</v>
      </c>
      <c r="AB25" s="14">
        <f t="shared" si="14"/>
        <v>1612.0282227</v>
      </c>
      <c r="AC25" s="14">
        <f t="shared" si="15"/>
        <v>1612.0282227</v>
      </c>
      <c r="AD25" s="29">
        <f t="shared" si="16"/>
        <v>834.4666728999999</v>
      </c>
      <c r="AE25" s="29">
        <f t="shared" si="17"/>
        <v>1236.5002223</v>
      </c>
      <c r="AF25" s="29"/>
      <c r="AG25" s="14">
        <f t="shared" si="121"/>
        <v>0</v>
      </c>
      <c r="AH25" s="14">
        <f t="shared" si="18"/>
        <v>1204.2980769</v>
      </c>
      <c r="AI25" s="14">
        <f t="shared" si="19"/>
        <v>1204.2980769</v>
      </c>
      <c r="AJ25" s="29">
        <f t="shared" si="20"/>
        <v>623.4050963</v>
      </c>
      <c r="AK25" s="29">
        <f t="shared" si="21"/>
        <v>923.7523381</v>
      </c>
      <c r="AL25" s="14"/>
      <c r="AM25" s="14">
        <f t="shared" si="122"/>
        <v>0</v>
      </c>
      <c r="AN25" s="14">
        <f t="shared" si="22"/>
        <v>119.5169643</v>
      </c>
      <c r="AO25" s="14">
        <f t="shared" si="23"/>
        <v>119.5169643</v>
      </c>
      <c r="AP25" s="29">
        <f t="shared" si="24"/>
        <v>61.8679761</v>
      </c>
      <c r="AQ25" s="29">
        <f t="shared" si="25"/>
        <v>91.6750407</v>
      </c>
      <c r="AR25" s="29"/>
      <c r="AS25" s="14">
        <f>C25*3.25486/100</f>
        <v>0</v>
      </c>
      <c r="AT25" s="14">
        <f t="shared" si="26"/>
        <v>1603.4416818</v>
      </c>
      <c r="AU25" s="14">
        <f t="shared" si="27"/>
        <v>1603.4416818</v>
      </c>
      <c r="AV25" s="29">
        <f t="shared" si="28"/>
        <v>830.0218485999999</v>
      </c>
      <c r="AW25" s="29">
        <f t="shared" si="29"/>
        <v>1229.9139481999998</v>
      </c>
      <c r="AX25" s="14"/>
      <c r="AY25" s="14">
        <f>C25*23.78111/100</f>
        <v>0</v>
      </c>
      <c r="AZ25" s="14">
        <f t="shared" si="30"/>
        <v>11715.2882193</v>
      </c>
      <c r="BA25" s="14">
        <f t="shared" si="31"/>
        <v>11715.2882193</v>
      </c>
      <c r="BB25" s="29">
        <f t="shared" si="32"/>
        <v>6064.4208611</v>
      </c>
      <c r="BC25" s="29">
        <f t="shared" si="33"/>
        <v>8986.1680357</v>
      </c>
      <c r="BD25" s="29"/>
      <c r="BE25" s="14">
        <f>C25*0.0004/100</f>
        <v>0</v>
      </c>
      <c r="BF25" s="14">
        <f t="shared" si="34"/>
        <v>0.197052</v>
      </c>
      <c r="BG25" s="14">
        <f t="shared" si="35"/>
        <v>0.197052</v>
      </c>
      <c r="BH25" s="29">
        <f t="shared" si="36"/>
        <v>0.102004</v>
      </c>
      <c r="BI25" s="29">
        <f t="shared" si="37"/>
        <v>0.151148</v>
      </c>
      <c r="BJ25" s="29"/>
      <c r="BK25" s="14">
        <f>C25*0.13664/100</f>
        <v>0</v>
      </c>
      <c r="BL25" s="14">
        <f t="shared" si="38"/>
        <v>67.3129632</v>
      </c>
      <c r="BM25" s="14">
        <f t="shared" si="39"/>
        <v>67.3129632</v>
      </c>
      <c r="BN25" s="29">
        <f t="shared" si="40"/>
        <v>34.8445664</v>
      </c>
      <c r="BO25" s="29">
        <f t="shared" si="41"/>
        <v>51.632156800000004</v>
      </c>
      <c r="BP25" s="29"/>
      <c r="BQ25" s="14">
        <f>C25*0.87875/100</f>
        <v>0</v>
      </c>
      <c r="BR25" s="14">
        <f t="shared" si="42"/>
        <v>432.8986125</v>
      </c>
      <c r="BS25" s="14">
        <f t="shared" si="43"/>
        <v>432.8986125</v>
      </c>
      <c r="BT25" s="29">
        <f t="shared" si="44"/>
        <v>224.0900375</v>
      </c>
      <c r="BU25" s="29">
        <f t="shared" si="45"/>
        <v>332.0532625</v>
      </c>
      <c r="BV25" s="29"/>
      <c r="BW25" s="14">
        <f>C25*0.56757/100</f>
        <v>0</v>
      </c>
      <c r="BX25" s="14">
        <f t="shared" si="46"/>
        <v>279.6020091</v>
      </c>
      <c r="BY25" s="14">
        <f t="shared" si="47"/>
        <v>279.6020091</v>
      </c>
      <c r="BZ25" s="29">
        <f t="shared" si="48"/>
        <v>144.7360257</v>
      </c>
      <c r="CA25" s="29">
        <f t="shared" si="49"/>
        <v>214.4676759</v>
      </c>
      <c r="CB25" s="14"/>
      <c r="CC25" s="14">
        <f>C25*2.18514/100</f>
        <v>0</v>
      </c>
      <c r="CD25" s="14">
        <f t="shared" si="50"/>
        <v>1076.4655182000001</v>
      </c>
      <c r="CE25" s="14">
        <f t="shared" si="51"/>
        <v>1076.4655182000001</v>
      </c>
      <c r="CF25" s="29">
        <f t="shared" si="52"/>
        <v>557.2325514</v>
      </c>
      <c r="CG25" s="29">
        <f t="shared" si="53"/>
        <v>825.6988517999999</v>
      </c>
      <c r="CH25" s="29"/>
      <c r="CI25" s="14">
        <f>C25*0.13916/100</f>
        <v>0</v>
      </c>
      <c r="CJ25" s="14">
        <f t="shared" si="54"/>
        <v>68.55439080000001</v>
      </c>
      <c r="CK25" s="14">
        <f t="shared" si="55"/>
        <v>68.55439080000001</v>
      </c>
      <c r="CL25" s="29">
        <f t="shared" si="56"/>
        <v>35.4871916</v>
      </c>
      <c r="CM25" s="29">
        <f t="shared" si="57"/>
        <v>52.5843892</v>
      </c>
      <c r="CN25" s="29"/>
      <c r="CO25" s="14">
        <f>C25*0.37665/100</f>
        <v>0</v>
      </c>
      <c r="CP25" s="14">
        <f t="shared" si="58"/>
        <v>185.5490895</v>
      </c>
      <c r="CQ25" s="14">
        <f t="shared" si="59"/>
        <v>185.5490895</v>
      </c>
      <c r="CR25" s="29">
        <f t="shared" si="60"/>
        <v>96.0495165</v>
      </c>
      <c r="CS25" s="29">
        <f t="shared" si="61"/>
        <v>142.3247355</v>
      </c>
      <c r="CT25" s="29"/>
      <c r="CU25" s="14">
        <f>C25*1.58627/100</f>
        <v>0</v>
      </c>
      <c r="CV25" s="14">
        <f t="shared" si="62"/>
        <v>781.4441901</v>
      </c>
      <c r="CW25" s="14">
        <f t="shared" si="63"/>
        <v>781.4441901</v>
      </c>
      <c r="CX25" s="29">
        <f t="shared" si="64"/>
        <v>404.5147127</v>
      </c>
      <c r="CY25" s="29">
        <f t="shared" si="65"/>
        <v>599.4038449</v>
      </c>
      <c r="CZ25" s="29"/>
      <c r="DA25" s="14">
        <f>C25*0.07178/100</f>
        <v>0</v>
      </c>
      <c r="DB25" s="14">
        <f t="shared" si="66"/>
        <v>35.3609814</v>
      </c>
      <c r="DC25" s="14">
        <f t="shared" si="67"/>
        <v>35.3609814</v>
      </c>
      <c r="DD25" s="29">
        <f t="shared" si="68"/>
        <v>18.3046178</v>
      </c>
      <c r="DE25" s="29">
        <f t="shared" si="69"/>
        <v>27.1235086</v>
      </c>
      <c r="DF25" s="29"/>
      <c r="DG25" s="14">
        <f>C25*1.01431/100</f>
        <v>0</v>
      </c>
      <c r="DH25" s="14">
        <f t="shared" si="70"/>
        <v>499.6795353</v>
      </c>
      <c r="DI25" s="14">
        <f t="shared" si="71"/>
        <v>499.6795353</v>
      </c>
      <c r="DJ25" s="29">
        <f t="shared" si="72"/>
        <v>258.6591931</v>
      </c>
      <c r="DK25" s="29">
        <f t="shared" si="73"/>
        <v>383.2773197</v>
      </c>
      <c r="DL25" s="29"/>
      <c r="DM25" s="14">
        <f>C25*0.48536/100</f>
        <v>0</v>
      </c>
      <c r="DN25" s="29">
        <f t="shared" si="74"/>
        <v>239.10289680000002</v>
      </c>
      <c r="DO25" s="14">
        <f t="shared" si="75"/>
        <v>239.10289680000002</v>
      </c>
      <c r="DP25" s="29">
        <f t="shared" si="76"/>
        <v>123.7716536</v>
      </c>
      <c r="DQ25" s="29">
        <f t="shared" si="77"/>
        <v>183.4029832</v>
      </c>
      <c r="DR25" s="29"/>
      <c r="DS25" s="14">
        <f>C25*0.80603/100</f>
        <v>0</v>
      </c>
      <c r="DT25" s="14">
        <f t="shared" si="78"/>
        <v>397.07455890000006</v>
      </c>
      <c r="DU25" s="14">
        <f t="shared" si="79"/>
        <v>397.07455890000006</v>
      </c>
      <c r="DV25" s="29">
        <f t="shared" si="80"/>
        <v>205.5457103</v>
      </c>
      <c r="DW25" s="29">
        <f t="shared" si="81"/>
        <v>304.5745561</v>
      </c>
      <c r="DX25" s="29"/>
      <c r="DY25" s="14">
        <f>C25*2.45163/100</f>
        <v>0</v>
      </c>
      <c r="DZ25" s="14">
        <f t="shared" si="82"/>
        <v>1207.7464869000003</v>
      </c>
      <c r="EA25" s="14">
        <f t="shared" si="83"/>
        <v>1207.7464869000003</v>
      </c>
      <c r="EB25" s="29">
        <f t="shared" si="84"/>
        <v>625.1901663</v>
      </c>
      <c r="EC25" s="29">
        <f t="shared" si="85"/>
        <v>926.3974281000001</v>
      </c>
      <c r="ED25" s="29"/>
      <c r="EE25" s="14">
        <f>C25*0.25443/100</f>
        <v>0</v>
      </c>
      <c r="EF25" s="14">
        <f t="shared" si="86"/>
        <v>125.3398509</v>
      </c>
      <c r="EG25" s="14">
        <f t="shared" si="87"/>
        <v>125.3398509</v>
      </c>
      <c r="EH25" s="29">
        <f t="shared" si="88"/>
        <v>64.88219430000001</v>
      </c>
      <c r="EI25" s="29">
        <f t="shared" si="89"/>
        <v>96.14146410000001</v>
      </c>
      <c r="EJ25" s="29"/>
      <c r="EK25" s="14">
        <f>C25*0.12856/100</f>
        <v>0</v>
      </c>
      <c r="EL25" s="14">
        <f t="shared" si="90"/>
        <v>63.3325128</v>
      </c>
      <c r="EM25" s="14">
        <f t="shared" si="91"/>
        <v>63.3325128</v>
      </c>
      <c r="EN25" s="29">
        <f t="shared" si="92"/>
        <v>32.7840856</v>
      </c>
      <c r="EO25" s="29">
        <f t="shared" si="93"/>
        <v>48.5789672</v>
      </c>
      <c r="EP25" s="29"/>
      <c r="EQ25" s="14">
        <f>C25*0.03415/100</f>
        <v>0</v>
      </c>
      <c r="ER25" s="14">
        <f t="shared" si="94"/>
        <v>16.8233145</v>
      </c>
      <c r="ES25" s="14">
        <f t="shared" si="95"/>
        <v>16.8233145</v>
      </c>
      <c r="ET25" s="29">
        <f t="shared" si="96"/>
        <v>8.7085915</v>
      </c>
      <c r="EU25" s="29">
        <f t="shared" si="97"/>
        <v>12.9042605</v>
      </c>
      <c r="EV25" s="29"/>
      <c r="EW25" s="14">
        <f>C25*1.11619/100</f>
        <v>0</v>
      </c>
      <c r="EX25" s="14">
        <f t="shared" si="98"/>
        <v>549.8686797</v>
      </c>
      <c r="EY25" s="14">
        <f t="shared" si="99"/>
        <v>549.8686797</v>
      </c>
      <c r="EZ25" s="29">
        <f t="shared" si="100"/>
        <v>284.63961190000003</v>
      </c>
      <c r="FA25" s="29">
        <f t="shared" si="101"/>
        <v>421.7747153</v>
      </c>
      <c r="FB25" s="29"/>
      <c r="FC25" s="14">
        <f>C25*4.55599/100</f>
        <v>0</v>
      </c>
      <c r="FD25" s="14">
        <f t="shared" si="102"/>
        <v>2244.4173537</v>
      </c>
      <c r="FE25" s="14">
        <f t="shared" si="103"/>
        <v>2244.4173537</v>
      </c>
      <c r="FF25" s="29">
        <f t="shared" si="104"/>
        <v>1161.8230099</v>
      </c>
      <c r="FG25" s="29">
        <f t="shared" si="105"/>
        <v>1721.5719413</v>
      </c>
      <c r="FH25" s="29"/>
      <c r="FI25" s="14">
        <f>C25*0.07571/100</f>
        <v>0</v>
      </c>
      <c r="FJ25" s="14">
        <f t="shared" si="106"/>
        <v>37.2970173</v>
      </c>
      <c r="FK25" s="14">
        <f t="shared" si="107"/>
        <v>37.2970173</v>
      </c>
      <c r="FL25" s="29">
        <f t="shared" si="108"/>
        <v>19.3068071</v>
      </c>
      <c r="FM25" s="29">
        <f t="shared" si="109"/>
        <v>28.6085377</v>
      </c>
      <c r="FN25" s="29"/>
      <c r="FO25" s="14">
        <f>C25*0.91696/100</f>
        <v>0</v>
      </c>
      <c r="FP25" s="14">
        <f t="shared" si="110"/>
        <v>451.7220048</v>
      </c>
      <c r="FQ25" s="14">
        <f t="shared" si="111"/>
        <v>451.7220048</v>
      </c>
      <c r="FR25" s="29">
        <f t="shared" si="112"/>
        <v>233.8339696</v>
      </c>
      <c r="FS25" s="29">
        <f t="shared" si="113"/>
        <v>346.4916752</v>
      </c>
      <c r="FT25" s="29"/>
      <c r="FU25" s="14">
        <f>C25*0.38062/100</f>
        <v>0</v>
      </c>
      <c r="FV25" s="14">
        <f t="shared" si="114"/>
        <v>187.50483060000002</v>
      </c>
      <c r="FW25" s="14">
        <f t="shared" si="115"/>
        <v>187.50483060000002</v>
      </c>
      <c r="FX25" s="29">
        <f t="shared" si="116"/>
        <v>97.0619062</v>
      </c>
      <c r="FY25" s="29">
        <f t="shared" si="117"/>
        <v>143.82487940000001</v>
      </c>
      <c r="FZ25" s="29"/>
    </row>
    <row r="26" spans="1:182" s="31" customFormat="1" ht="12">
      <c r="A26" s="30">
        <v>44470</v>
      </c>
      <c r="C26" s="15">
        <f>'2011B'!C26</f>
        <v>0</v>
      </c>
      <c r="D26" s="15">
        <f>'2011B'!D26</f>
        <v>49263</v>
      </c>
      <c r="E26" s="15">
        <f t="shared" si="0"/>
        <v>49263</v>
      </c>
      <c r="F26" s="15">
        <f>'2011B'!F26</f>
        <v>25501</v>
      </c>
      <c r="G26" s="15">
        <f>'2011B'!G26</f>
        <v>37787</v>
      </c>
      <c r="H26" s="29"/>
      <c r="I26" s="14">
        <f t="shared" si="1"/>
        <v>0</v>
      </c>
      <c r="J26" s="14">
        <f t="shared" si="2"/>
        <v>33489.04651560001</v>
      </c>
      <c r="K26" s="14">
        <f t="shared" si="3"/>
        <v>33489.04651560001</v>
      </c>
      <c r="L26" s="14">
        <f t="shared" si="4"/>
        <v>17335.610401200003</v>
      </c>
      <c r="M26" s="14">
        <f t="shared" si="5"/>
        <v>25687.647944400003</v>
      </c>
      <c r="N26" s="29"/>
      <c r="O26" s="14"/>
      <c r="P26" s="14">
        <f t="shared" si="6"/>
        <v>3921.6747147</v>
      </c>
      <c r="Q26" s="29">
        <f t="shared" si="7"/>
        <v>3921.6747147</v>
      </c>
      <c r="R26" s="29">
        <f t="shared" si="8"/>
        <v>2030.0555568999998</v>
      </c>
      <c r="S26" s="29">
        <f t="shared" si="9"/>
        <v>3008.1059302999997</v>
      </c>
      <c r="T26" s="29"/>
      <c r="U26" s="14"/>
      <c r="V26" s="14">
        <f t="shared" si="10"/>
        <v>4365.5047869</v>
      </c>
      <c r="W26" s="14">
        <f t="shared" si="11"/>
        <v>4365.5047869</v>
      </c>
      <c r="X26" s="29">
        <f t="shared" si="12"/>
        <v>2259.8042662999997</v>
      </c>
      <c r="Y26" s="29">
        <f t="shared" si="13"/>
        <v>3348.5441281</v>
      </c>
      <c r="Z26" s="29"/>
      <c r="AA26" s="29"/>
      <c r="AB26" s="14">
        <f t="shared" si="14"/>
        <v>1612.0282227</v>
      </c>
      <c r="AC26" s="14">
        <f t="shared" si="15"/>
        <v>1612.0282227</v>
      </c>
      <c r="AD26" s="29">
        <f t="shared" si="16"/>
        <v>834.4666728999999</v>
      </c>
      <c r="AE26" s="29">
        <f t="shared" si="17"/>
        <v>1236.5002223</v>
      </c>
      <c r="AF26" s="29"/>
      <c r="AG26" s="14"/>
      <c r="AH26" s="14">
        <f t="shared" si="18"/>
        <v>1204.2980769</v>
      </c>
      <c r="AI26" s="14">
        <f t="shared" si="19"/>
        <v>1204.2980769</v>
      </c>
      <c r="AJ26" s="29">
        <f t="shared" si="20"/>
        <v>623.4050963</v>
      </c>
      <c r="AK26" s="29">
        <f t="shared" si="21"/>
        <v>923.7523381</v>
      </c>
      <c r="AL26" s="14"/>
      <c r="AM26" s="14"/>
      <c r="AN26" s="14">
        <f t="shared" si="22"/>
        <v>119.5169643</v>
      </c>
      <c r="AO26" s="14">
        <f t="shared" si="23"/>
        <v>119.5169643</v>
      </c>
      <c r="AP26" s="29">
        <f t="shared" si="24"/>
        <v>61.8679761</v>
      </c>
      <c r="AQ26" s="29">
        <f t="shared" si="25"/>
        <v>91.6750407</v>
      </c>
      <c r="AR26" s="29"/>
      <c r="AS26" s="14"/>
      <c r="AT26" s="14">
        <f t="shared" si="26"/>
        <v>1603.4416818</v>
      </c>
      <c r="AU26" s="14">
        <f t="shared" si="27"/>
        <v>1603.4416818</v>
      </c>
      <c r="AV26" s="29">
        <f t="shared" si="28"/>
        <v>830.0218485999999</v>
      </c>
      <c r="AW26" s="29">
        <f t="shared" si="29"/>
        <v>1229.9139481999998</v>
      </c>
      <c r="AX26" s="14"/>
      <c r="AY26" s="14"/>
      <c r="AZ26" s="14">
        <f t="shared" si="30"/>
        <v>11715.2882193</v>
      </c>
      <c r="BA26" s="14">
        <f t="shared" si="31"/>
        <v>11715.2882193</v>
      </c>
      <c r="BB26" s="29">
        <f t="shared" si="32"/>
        <v>6064.4208611</v>
      </c>
      <c r="BC26" s="29">
        <f t="shared" si="33"/>
        <v>8986.1680357</v>
      </c>
      <c r="BD26" s="29"/>
      <c r="BE26" s="14"/>
      <c r="BF26" s="14">
        <f t="shared" si="34"/>
        <v>0.197052</v>
      </c>
      <c r="BG26" s="14">
        <f t="shared" si="35"/>
        <v>0.197052</v>
      </c>
      <c r="BH26" s="29">
        <f t="shared" si="36"/>
        <v>0.102004</v>
      </c>
      <c r="BI26" s="29">
        <f t="shared" si="37"/>
        <v>0.151148</v>
      </c>
      <c r="BJ26" s="29"/>
      <c r="BK26" s="14"/>
      <c r="BL26" s="14">
        <f t="shared" si="38"/>
        <v>67.3129632</v>
      </c>
      <c r="BM26" s="14">
        <f t="shared" si="39"/>
        <v>67.3129632</v>
      </c>
      <c r="BN26" s="29">
        <f t="shared" si="40"/>
        <v>34.8445664</v>
      </c>
      <c r="BO26" s="29">
        <f t="shared" si="41"/>
        <v>51.632156800000004</v>
      </c>
      <c r="BP26" s="29"/>
      <c r="BQ26" s="14"/>
      <c r="BR26" s="14">
        <f t="shared" si="42"/>
        <v>432.8986125</v>
      </c>
      <c r="BS26" s="14">
        <f t="shared" si="43"/>
        <v>432.8986125</v>
      </c>
      <c r="BT26" s="29">
        <f t="shared" si="44"/>
        <v>224.0900375</v>
      </c>
      <c r="BU26" s="29">
        <f t="shared" si="45"/>
        <v>332.0532625</v>
      </c>
      <c r="BV26" s="29"/>
      <c r="BW26" s="14"/>
      <c r="BX26" s="14">
        <f t="shared" si="46"/>
        <v>279.6020091</v>
      </c>
      <c r="BY26" s="14">
        <f t="shared" si="47"/>
        <v>279.6020091</v>
      </c>
      <c r="BZ26" s="29">
        <f t="shared" si="48"/>
        <v>144.7360257</v>
      </c>
      <c r="CA26" s="29">
        <f t="shared" si="49"/>
        <v>214.4676759</v>
      </c>
      <c r="CB26" s="14"/>
      <c r="CC26" s="14"/>
      <c r="CD26" s="14">
        <f t="shared" si="50"/>
        <v>1076.4655182000001</v>
      </c>
      <c r="CE26" s="14">
        <f t="shared" si="51"/>
        <v>1076.4655182000001</v>
      </c>
      <c r="CF26" s="29">
        <f t="shared" si="52"/>
        <v>557.2325514</v>
      </c>
      <c r="CG26" s="29">
        <f t="shared" si="53"/>
        <v>825.6988517999999</v>
      </c>
      <c r="CH26" s="29"/>
      <c r="CI26" s="14"/>
      <c r="CJ26" s="14">
        <f t="shared" si="54"/>
        <v>68.55439080000001</v>
      </c>
      <c r="CK26" s="14">
        <f t="shared" si="55"/>
        <v>68.55439080000001</v>
      </c>
      <c r="CL26" s="29">
        <f t="shared" si="56"/>
        <v>35.4871916</v>
      </c>
      <c r="CM26" s="29">
        <f t="shared" si="57"/>
        <v>52.5843892</v>
      </c>
      <c r="CN26" s="29"/>
      <c r="CO26" s="14"/>
      <c r="CP26" s="14">
        <f t="shared" si="58"/>
        <v>185.5490895</v>
      </c>
      <c r="CQ26" s="14">
        <f t="shared" si="59"/>
        <v>185.5490895</v>
      </c>
      <c r="CR26" s="29">
        <f t="shared" si="60"/>
        <v>96.0495165</v>
      </c>
      <c r="CS26" s="29">
        <f t="shared" si="61"/>
        <v>142.3247355</v>
      </c>
      <c r="CT26" s="29"/>
      <c r="CU26" s="14"/>
      <c r="CV26" s="14">
        <f t="shared" si="62"/>
        <v>781.4441901</v>
      </c>
      <c r="CW26" s="14">
        <f t="shared" si="63"/>
        <v>781.4441901</v>
      </c>
      <c r="CX26" s="29">
        <f t="shared" si="64"/>
        <v>404.5147127</v>
      </c>
      <c r="CY26" s="29">
        <f t="shared" si="65"/>
        <v>599.4038449</v>
      </c>
      <c r="CZ26" s="29"/>
      <c r="DA26" s="14"/>
      <c r="DB26" s="14">
        <f t="shared" si="66"/>
        <v>35.3609814</v>
      </c>
      <c r="DC26" s="14">
        <f t="shared" si="67"/>
        <v>35.3609814</v>
      </c>
      <c r="DD26" s="29">
        <f t="shared" si="68"/>
        <v>18.3046178</v>
      </c>
      <c r="DE26" s="29">
        <f t="shared" si="69"/>
        <v>27.1235086</v>
      </c>
      <c r="DF26" s="29"/>
      <c r="DG26" s="14"/>
      <c r="DH26" s="14">
        <f t="shared" si="70"/>
        <v>499.6795353</v>
      </c>
      <c r="DI26" s="14">
        <f t="shared" si="71"/>
        <v>499.6795353</v>
      </c>
      <c r="DJ26" s="29">
        <f t="shared" si="72"/>
        <v>258.6591931</v>
      </c>
      <c r="DK26" s="29">
        <f t="shared" si="73"/>
        <v>383.2773197</v>
      </c>
      <c r="DL26" s="29"/>
      <c r="DM26" s="14"/>
      <c r="DN26" s="29">
        <f t="shared" si="74"/>
        <v>239.10289680000002</v>
      </c>
      <c r="DO26" s="14">
        <f t="shared" si="75"/>
        <v>239.10289680000002</v>
      </c>
      <c r="DP26" s="29">
        <f t="shared" si="76"/>
        <v>123.7716536</v>
      </c>
      <c r="DQ26" s="29">
        <f t="shared" si="77"/>
        <v>183.4029832</v>
      </c>
      <c r="DR26" s="29"/>
      <c r="DS26" s="14"/>
      <c r="DT26" s="14">
        <f t="shared" si="78"/>
        <v>397.07455890000006</v>
      </c>
      <c r="DU26" s="14">
        <f t="shared" si="79"/>
        <v>397.07455890000006</v>
      </c>
      <c r="DV26" s="29">
        <f t="shared" si="80"/>
        <v>205.5457103</v>
      </c>
      <c r="DW26" s="29">
        <f t="shared" si="81"/>
        <v>304.5745561</v>
      </c>
      <c r="DX26" s="29"/>
      <c r="DY26" s="14"/>
      <c r="DZ26" s="14">
        <f t="shared" si="82"/>
        <v>1207.7464869000003</v>
      </c>
      <c r="EA26" s="14">
        <f t="shared" si="83"/>
        <v>1207.7464869000003</v>
      </c>
      <c r="EB26" s="29">
        <f t="shared" si="84"/>
        <v>625.1901663</v>
      </c>
      <c r="EC26" s="29">
        <f t="shared" si="85"/>
        <v>926.3974281000001</v>
      </c>
      <c r="ED26" s="29"/>
      <c r="EE26" s="14"/>
      <c r="EF26" s="14">
        <f t="shared" si="86"/>
        <v>125.3398509</v>
      </c>
      <c r="EG26" s="14">
        <f t="shared" si="87"/>
        <v>125.3398509</v>
      </c>
      <c r="EH26" s="29">
        <f t="shared" si="88"/>
        <v>64.88219430000001</v>
      </c>
      <c r="EI26" s="29">
        <f t="shared" si="89"/>
        <v>96.14146410000001</v>
      </c>
      <c r="EJ26" s="29"/>
      <c r="EK26" s="14"/>
      <c r="EL26" s="14">
        <f t="shared" si="90"/>
        <v>63.3325128</v>
      </c>
      <c r="EM26" s="14">
        <f t="shared" si="91"/>
        <v>63.3325128</v>
      </c>
      <c r="EN26" s="29">
        <f t="shared" si="92"/>
        <v>32.7840856</v>
      </c>
      <c r="EO26" s="29">
        <f t="shared" si="93"/>
        <v>48.5789672</v>
      </c>
      <c r="EP26" s="29"/>
      <c r="EQ26" s="14"/>
      <c r="ER26" s="14">
        <f t="shared" si="94"/>
        <v>16.8233145</v>
      </c>
      <c r="ES26" s="14">
        <f t="shared" si="95"/>
        <v>16.8233145</v>
      </c>
      <c r="ET26" s="29">
        <f t="shared" si="96"/>
        <v>8.7085915</v>
      </c>
      <c r="EU26" s="29">
        <f t="shared" si="97"/>
        <v>12.9042605</v>
      </c>
      <c r="EV26" s="29"/>
      <c r="EW26" s="14"/>
      <c r="EX26" s="14">
        <f t="shared" si="98"/>
        <v>549.8686797</v>
      </c>
      <c r="EY26" s="14">
        <f t="shared" si="99"/>
        <v>549.8686797</v>
      </c>
      <c r="EZ26" s="29">
        <f t="shared" si="100"/>
        <v>284.63961190000003</v>
      </c>
      <c r="FA26" s="29">
        <f t="shared" si="101"/>
        <v>421.7747153</v>
      </c>
      <c r="FB26" s="29"/>
      <c r="FC26" s="14"/>
      <c r="FD26" s="14">
        <f t="shared" si="102"/>
        <v>2244.4173537</v>
      </c>
      <c r="FE26" s="14">
        <f t="shared" si="103"/>
        <v>2244.4173537</v>
      </c>
      <c r="FF26" s="29">
        <f t="shared" si="104"/>
        <v>1161.8230099</v>
      </c>
      <c r="FG26" s="29">
        <f t="shared" si="105"/>
        <v>1721.5719413</v>
      </c>
      <c r="FH26" s="29"/>
      <c r="FI26" s="14"/>
      <c r="FJ26" s="14">
        <f t="shared" si="106"/>
        <v>37.2970173</v>
      </c>
      <c r="FK26" s="14">
        <f t="shared" si="107"/>
        <v>37.2970173</v>
      </c>
      <c r="FL26" s="29">
        <f t="shared" si="108"/>
        <v>19.3068071</v>
      </c>
      <c r="FM26" s="29">
        <f t="shared" si="109"/>
        <v>28.6085377</v>
      </c>
      <c r="FN26" s="29"/>
      <c r="FO26" s="14"/>
      <c r="FP26" s="14">
        <f t="shared" si="110"/>
        <v>451.7220048</v>
      </c>
      <c r="FQ26" s="14">
        <f t="shared" si="111"/>
        <v>451.7220048</v>
      </c>
      <c r="FR26" s="29">
        <f t="shared" si="112"/>
        <v>233.8339696</v>
      </c>
      <c r="FS26" s="29">
        <f t="shared" si="113"/>
        <v>346.4916752</v>
      </c>
      <c r="FT26" s="29"/>
      <c r="FU26" s="14"/>
      <c r="FV26" s="14">
        <f t="shared" si="114"/>
        <v>187.50483060000002</v>
      </c>
      <c r="FW26" s="14">
        <f t="shared" si="115"/>
        <v>187.50483060000002</v>
      </c>
      <c r="FX26" s="29">
        <f t="shared" si="116"/>
        <v>97.0619062</v>
      </c>
      <c r="FY26" s="29">
        <f t="shared" si="117"/>
        <v>143.82487940000001</v>
      </c>
      <c r="FZ26" s="29"/>
    </row>
    <row r="27" spans="1:182" s="31" customFormat="1" ht="12">
      <c r="A27" s="30">
        <v>44652</v>
      </c>
      <c r="C27" s="15">
        <f>'2011B'!C27</f>
        <v>0</v>
      </c>
      <c r="D27" s="15">
        <f>'2011B'!D27</f>
        <v>49263</v>
      </c>
      <c r="E27" s="15">
        <f t="shared" si="0"/>
        <v>49263</v>
      </c>
      <c r="F27" s="15">
        <f>'2011B'!F27</f>
        <v>25501</v>
      </c>
      <c r="G27" s="15">
        <f>'2011B'!G27</f>
        <v>37787</v>
      </c>
      <c r="H27" s="29"/>
      <c r="I27" s="14">
        <f t="shared" si="1"/>
        <v>0</v>
      </c>
      <c r="J27" s="14">
        <f t="shared" si="2"/>
        <v>33489.04651560001</v>
      </c>
      <c r="K27" s="14">
        <f t="shared" si="3"/>
        <v>33489.04651560001</v>
      </c>
      <c r="L27" s="14">
        <f t="shared" si="4"/>
        <v>17335.610401200003</v>
      </c>
      <c r="M27" s="14">
        <f t="shared" si="5"/>
        <v>25687.647944400003</v>
      </c>
      <c r="N27" s="29"/>
      <c r="O27" s="14">
        <f t="shared" si="118"/>
        <v>0</v>
      </c>
      <c r="P27" s="14">
        <f t="shared" si="6"/>
        <v>3921.6747147</v>
      </c>
      <c r="Q27" s="29">
        <f t="shared" si="7"/>
        <v>3921.6747147</v>
      </c>
      <c r="R27" s="29">
        <f t="shared" si="8"/>
        <v>2030.0555568999998</v>
      </c>
      <c r="S27" s="29">
        <f t="shared" si="9"/>
        <v>3008.1059302999997</v>
      </c>
      <c r="T27" s="29"/>
      <c r="U27" s="14">
        <f t="shared" si="119"/>
        <v>0</v>
      </c>
      <c r="V27" s="14">
        <f t="shared" si="10"/>
        <v>4365.5047869</v>
      </c>
      <c r="W27" s="14">
        <f t="shared" si="11"/>
        <v>4365.5047869</v>
      </c>
      <c r="X27" s="29">
        <f t="shared" si="12"/>
        <v>2259.8042662999997</v>
      </c>
      <c r="Y27" s="29">
        <f t="shared" si="13"/>
        <v>3348.5441281</v>
      </c>
      <c r="Z27" s="29"/>
      <c r="AA27" s="29">
        <f t="shared" si="120"/>
        <v>0</v>
      </c>
      <c r="AB27" s="14">
        <f t="shared" si="14"/>
        <v>1612.0282227</v>
      </c>
      <c r="AC27" s="14">
        <f t="shared" si="15"/>
        <v>1612.0282227</v>
      </c>
      <c r="AD27" s="29">
        <f t="shared" si="16"/>
        <v>834.4666728999999</v>
      </c>
      <c r="AE27" s="29">
        <f t="shared" si="17"/>
        <v>1236.5002223</v>
      </c>
      <c r="AF27" s="29"/>
      <c r="AG27" s="14">
        <f t="shared" si="121"/>
        <v>0</v>
      </c>
      <c r="AH27" s="14">
        <f t="shared" si="18"/>
        <v>1204.2980769</v>
      </c>
      <c r="AI27" s="14">
        <f t="shared" si="19"/>
        <v>1204.2980769</v>
      </c>
      <c r="AJ27" s="29">
        <f t="shared" si="20"/>
        <v>623.4050963</v>
      </c>
      <c r="AK27" s="29">
        <f t="shared" si="21"/>
        <v>923.7523381</v>
      </c>
      <c r="AL27" s="14"/>
      <c r="AM27" s="14">
        <f t="shared" si="122"/>
        <v>0</v>
      </c>
      <c r="AN27" s="14">
        <f t="shared" si="22"/>
        <v>119.5169643</v>
      </c>
      <c r="AO27" s="14">
        <f t="shared" si="23"/>
        <v>119.5169643</v>
      </c>
      <c r="AP27" s="29">
        <f t="shared" si="24"/>
        <v>61.8679761</v>
      </c>
      <c r="AQ27" s="29">
        <f t="shared" si="25"/>
        <v>91.6750407</v>
      </c>
      <c r="AR27" s="29"/>
      <c r="AS27" s="14">
        <f>C27*3.25486/100</f>
        <v>0</v>
      </c>
      <c r="AT27" s="14">
        <f t="shared" si="26"/>
        <v>1603.4416818</v>
      </c>
      <c r="AU27" s="14">
        <f t="shared" si="27"/>
        <v>1603.4416818</v>
      </c>
      <c r="AV27" s="29">
        <f t="shared" si="28"/>
        <v>830.0218485999999</v>
      </c>
      <c r="AW27" s="29">
        <f t="shared" si="29"/>
        <v>1229.9139481999998</v>
      </c>
      <c r="AX27" s="14"/>
      <c r="AY27" s="14">
        <f>C27*23.78111/100</f>
        <v>0</v>
      </c>
      <c r="AZ27" s="14">
        <f t="shared" si="30"/>
        <v>11715.2882193</v>
      </c>
      <c r="BA27" s="14">
        <f t="shared" si="31"/>
        <v>11715.2882193</v>
      </c>
      <c r="BB27" s="29">
        <f t="shared" si="32"/>
        <v>6064.4208611</v>
      </c>
      <c r="BC27" s="29">
        <f t="shared" si="33"/>
        <v>8986.1680357</v>
      </c>
      <c r="BD27" s="29"/>
      <c r="BE27" s="14">
        <f>C27*0.0004/100</f>
        <v>0</v>
      </c>
      <c r="BF27" s="14">
        <f t="shared" si="34"/>
        <v>0.197052</v>
      </c>
      <c r="BG27" s="14">
        <f t="shared" si="35"/>
        <v>0.197052</v>
      </c>
      <c r="BH27" s="29">
        <f t="shared" si="36"/>
        <v>0.102004</v>
      </c>
      <c r="BI27" s="29">
        <f t="shared" si="37"/>
        <v>0.151148</v>
      </c>
      <c r="BJ27" s="29"/>
      <c r="BK27" s="14">
        <f>C27*0.13664/100</f>
        <v>0</v>
      </c>
      <c r="BL27" s="14">
        <f t="shared" si="38"/>
        <v>67.3129632</v>
      </c>
      <c r="BM27" s="14">
        <f t="shared" si="39"/>
        <v>67.3129632</v>
      </c>
      <c r="BN27" s="29">
        <f t="shared" si="40"/>
        <v>34.8445664</v>
      </c>
      <c r="BO27" s="29">
        <f t="shared" si="41"/>
        <v>51.632156800000004</v>
      </c>
      <c r="BP27" s="29"/>
      <c r="BQ27" s="14">
        <f>C27*0.87875/100</f>
        <v>0</v>
      </c>
      <c r="BR27" s="14">
        <f t="shared" si="42"/>
        <v>432.8986125</v>
      </c>
      <c r="BS27" s="14">
        <f t="shared" si="43"/>
        <v>432.8986125</v>
      </c>
      <c r="BT27" s="29">
        <f t="shared" si="44"/>
        <v>224.0900375</v>
      </c>
      <c r="BU27" s="29">
        <f t="shared" si="45"/>
        <v>332.0532625</v>
      </c>
      <c r="BV27" s="29"/>
      <c r="BW27" s="14">
        <f>C27*0.56757/100</f>
        <v>0</v>
      </c>
      <c r="BX27" s="14">
        <f t="shared" si="46"/>
        <v>279.6020091</v>
      </c>
      <c r="BY27" s="14">
        <f t="shared" si="47"/>
        <v>279.6020091</v>
      </c>
      <c r="BZ27" s="29">
        <f t="shared" si="48"/>
        <v>144.7360257</v>
      </c>
      <c r="CA27" s="29">
        <f t="shared" si="49"/>
        <v>214.4676759</v>
      </c>
      <c r="CB27" s="14"/>
      <c r="CC27" s="14">
        <f>C27*2.18514/100</f>
        <v>0</v>
      </c>
      <c r="CD27" s="14">
        <f t="shared" si="50"/>
        <v>1076.4655182000001</v>
      </c>
      <c r="CE27" s="14">
        <f t="shared" si="51"/>
        <v>1076.4655182000001</v>
      </c>
      <c r="CF27" s="29">
        <f t="shared" si="52"/>
        <v>557.2325514</v>
      </c>
      <c r="CG27" s="29">
        <f t="shared" si="53"/>
        <v>825.6988517999999</v>
      </c>
      <c r="CH27" s="29"/>
      <c r="CI27" s="14">
        <f>C27*0.13916/100</f>
        <v>0</v>
      </c>
      <c r="CJ27" s="14">
        <f t="shared" si="54"/>
        <v>68.55439080000001</v>
      </c>
      <c r="CK27" s="14">
        <f t="shared" si="55"/>
        <v>68.55439080000001</v>
      </c>
      <c r="CL27" s="29">
        <f t="shared" si="56"/>
        <v>35.4871916</v>
      </c>
      <c r="CM27" s="29">
        <f t="shared" si="57"/>
        <v>52.5843892</v>
      </c>
      <c r="CN27" s="29"/>
      <c r="CO27" s="14">
        <f>C27*0.37665/100</f>
        <v>0</v>
      </c>
      <c r="CP27" s="14">
        <f t="shared" si="58"/>
        <v>185.5490895</v>
      </c>
      <c r="CQ27" s="14">
        <f t="shared" si="59"/>
        <v>185.5490895</v>
      </c>
      <c r="CR27" s="29">
        <f t="shared" si="60"/>
        <v>96.0495165</v>
      </c>
      <c r="CS27" s="29">
        <f t="shared" si="61"/>
        <v>142.3247355</v>
      </c>
      <c r="CT27" s="29"/>
      <c r="CU27" s="14">
        <f>C27*1.58627/100</f>
        <v>0</v>
      </c>
      <c r="CV27" s="14">
        <f t="shared" si="62"/>
        <v>781.4441901</v>
      </c>
      <c r="CW27" s="14">
        <f t="shared" si="63"/>
        <v>781.4441901</v>
      </c>
      <c r="CX27" s="29">
        <f t="shared" si="64"/>
        <v>404.5147127</v>
      </c>
      <c r="CY27" s="29">
        <f t="shared" si="65"/>
        <v>599.4038449</v>
      </c>
      <c r="CZ27" s="29"/>
      <c r="DA27" s="14">
        <f>C27*0.07178/100</f>
        <v>0</v>
      </c>
      <c r="DB27" s="14">
        <f t="shared" si="66"/>
        <v>35.3609814</v>
      </c>
      <c r="DC27" s="14">
        <f t="shared" si="67"/>
        <v>35.3609814</v>
      </c>
      <c r="DD27" s="29">
        <f t="shared" si="68"/>
        <v>18.3046178</v>
      </c>
      <c r="DE27" s="29">
        <f t="shared" si="69"/>
        <v>27.1235086</v>
      </c>
      <c r="DF27" s="29"/>
      <c r="DG27" s="14">
        <f>C27*1.01431/100</f>
        <v>0</v>
      </c>
      <c r="DH27" s="14">
        <f t="shared" si="70"/>
        <v>499.6795353</v>
      </c>
      <c r="DI27" s="14">
        <f t="shared" si="71"/>
        <v>499.6795353</v>
      </c>
      <c r="DJ27" s="29">
        <f t="shared" si="72"/>
        <v>258.6591931</v>
      </c>
      <c r="DK27" s="29">
        <f t="shared" si="73"/>
        <v>383.2773197</v>
      </c>
      <c r="DL27" s="29"/>
      <c r="DM27" s="14">
        <f>C27*0.48536/100</f>
        <v>0</v>
      </c>
      <c r="DN27" s="29">
        <f t="shared" si="74"/>
        <v>239.10289680000002</v>
      </c>
      <c r="DO27" s="14">
        <f t="shared" si="75"/>
        <v>239.10289680000002</v>
      </c>
      <c r="DP27" s="29">
        <f t="shared" si="76"/>
        <v>123.7716536</v>
      </c>
      <c r="DQ27" s="29">
        <f t="shared" si="77"/>
        <v>183.4029832</v>
      </c>
      <c r="DR27" s="29"/>
      <c r="DS27" s="14">
        <f>C27*0.80603/100</f>
        <v>0</v>
      </c>
      <c r="DT27" s="14">
        <f t="shared" si="78"/>
        <v>397.07455890000006</v>
      </c>
      <c r="DU27" s="14">
        <f t="shared" si="79"/>
        <v>397.07455890000006</v>
      </c>
      <c r="DV27" s="29">
        <f t="shared" si="80"/>
        <v>205.5457103</v>
      </c>
      <c r="DW27" s="29">
        <f t="shared" si="81"/>
        <v>304.5745561</v>
      </c>
      <c r="DX27" s="29"/>
      <c r="DY27" s="14">
        <f>C27*2.45163/100</f>
        <v>0</v>
      </c>
      <c r="DZ27" s="14">
        <f t="shared" si="82"/>
        <v>1207.7464869000003</v>
      </c>
      <c r="EA27" s="14">
        <f t="shared" si="83"/>
        <v>1207.7464869000003</v>
      </c>
      <c r="EB27" s="29">
        <f t="shared" si="84"/>
        <v>625.1901663</v>
      </c>
      <c r="EC27" s="29">
        <f t="shared" si="85"/>
        <v>926.3974281000001</v>
      </c>
      <c r="ED27" s="29"/>
      <c r="EE27" s="14">
        <f>C27*0.25443/100</f>
        <v>0</v>
      </c>
      <c r="EF27" s="14">
        <f t="shared" si="86"/>
        <v>125.3398509</v>
      </c>
      <c r="EG27" s="14">
        <f t="shared" si="87"/>
        <v>125.3398509</v>
      </c>
      <c r="EH27" s="29">
        <f t="shared" si="88"/>
        <v>64.88219430000001</v>
      </c>
      <c r="EI27" s="29">
        <f t="shared" si="89"/>
        <v>96.14146410000001</v>
      </c>
      <c r="EJ27" s="29"/>
      <c r="EK27" s="14">
        <f>C27*0.12856/100</f>
        <v>0</v>
      </c>
      <c r="EL27" s="14">
        <f t="shared" si="90"/>
        <v>63.3325128</v>
      </c>
      <c r="EM27" s="14">
        <f t="shared" si="91"/>
        <v>63.3325128</v>
      </c>
      <c r="EN27" s="29">
        <f t="shared" si="92"/>
        <v>32.7840856</v>
      </c>
      <c r="EO27" s="29">
        <f t="shared" si="93"/>
        <v>48.5789672</v>
      </c>
      <c r="EP27" s="29"/>
      <c r="EQ27" s="14">
        <f>C27*0.03415/100</f>
        <v>0</v>
      </c>
      <c r="ER27" s="14">
        <f t="shared" si="94"/>
        <v>16.8233145</v>
      </c>
      <c r="ES27" s="14">
        <f t="shared" si="95"/>
        <v>16.8233145</v>
      </c>
      <c r="ET27" s="29">
        <f t="shared" si="96"/>
        <v>8.7085915</v>
      </c>
      <c r="EU27" s="29">
        <f t="shared" si="97"/>
        <v>12.9042605</v>
      </c>
      <c r="EV27" s="29"/>
      <c r="EW27" s="14">
        <f>C27*1.11619/100</f>
        <v>0</v>
      </c>
      <c r="EX27" s="14">
        <f t="shared" si="98"/>
        <v>549.8686797</v>
      </c>
      <c r="EY27" s="14">
        <f t="shared" si="99"/>
        <v>549.8686797</v>
      </c>
      <c r="EZ27" s="29">
        <f t="shared" si="100"/>
        <v>284.63961190000003</v>
      </c>
      <c r="FA27" s="29">
        <f t="shared" si="101"/>
        <v>421.7747153</v>
      </c>
      <c r="FB27" s="29"/>
      <c r="FC27" s="14">
        <f>C27*4.55599/100</f>
        <v>0</v>
      </c>
      <c r="FD27" s="14">
        <f t="shared" si="102"/>
        <v>2244.4173537</v>
      </c>
      <c r="FE27" s="14">
        <f t="shared" si="103"/>
        <v>2244.4173537</v>
      </c>
      <c r="FF27" s="29">
        <f t="shared" si="104"/>
        <v>1161.8230099</v>
      </c>
      <c r="FG27" s="29">
        <f t="shared" si="105"/>
        <v>1721.5719413</v>
      </c>
      <c r="FH27" s="29"/>
      <c r="FI27" s="14">
        <f>C27*0.07571/100</f>
        <v>0</v>
      </c>
      <c r="FJ27" s="14">
        <f t="shared" si="106"/>
        <v>37.2970173</v>
      </c>
      <c r="FK27" s="14">
        <f t="shared" si="107"/>
        <v>37.2970173</v>
      </c>
      <c r="FL27" s="29">
        <f t="shared" si="108"/>
        <v>19.3068071</v>
      </c>
      <c r="FM27" s="29">
        <f t="shared" si="109"/>
        <v>28.6085377</v>
      </c>
      <c r="FN27" s="29"/>
      <c r="FO27" s="14">
        <f>C27*0.91696/100</f>
        <v>0</v>
      </c>
      <c r="FP27" s="14">
        <f t="shared" si="110"/>
        <v>451.7220048</v>
      </c>
      <c r="FQ27" s="14">
        <f t="shared" si="111"/>
        <v>451.7220048</v>
      </c>
      <c r="FR27" s="29">
        <f t="shared" si="112"/>
        <v>233.8339696</v>
      </c>
      <c r="FS27" s="29">
        <f t="shared" si="113"/>
        <v>346.4916752</v>
      </c>
      <c r="FT27" s="29"/>
      <c r="FU27" s="14">
        <f>C27*0.38062/100</f>
        <v>0</v>
      </c>
      <c r="FV27" s="14">
        <f t="shared" si="114"/>
        <v>187.50483060000002</v>
      </c>
      <c r="FW27" s="14">
        <f t="shared" si="115"/>
        <v>187.50483060000002</v>
      </c>
      <c r="FX27" s="29">
        <f t="shared" si="116"/>
        <v>97.0619062</v>
      </c>
      <c r="FY27" s="29">
        <f t="shared" si="117"/>
        <v>143.82487940000001</v>
      </c>
      <c r="FZ27" s="29"/>
    </row>
    <row r="28" spans="1:182" s="31" customFormat="1" ht="12">
      <c r="A28" s="30">
        <v>44835</v>
      </c>
      <c r="C28" s="15">
        <f>'2011B'!C28</f>
        <v>0</v>
      </c>
      <c r="D28" s="15">
        <f>'2011B'!D28</f>
        <v>49263</v>
      </c>
      <c r="E28" s="15">
        <f t="shared" si="0"/>
        <v>49263</v>
      </c>
      <c r="F28" s="15">
        <f>'2011B'!F28</f>
        <v>25501</v>
      </c>
      <c r="G28" s="15">
        <f>'2011B'!G28</f>
        <v>37787</v>
      </c>
      <c r="H28" s="29"/>
      <c r="I28" s="14">
        <f t="shared" si="1"/>
        <v>0</v>
      </c>
      <c r="J28" s="14">
        <f t="shared" si="2"/>
        <v>33489.04651560001</v>
      </c>
      <c r="K28" s="14">
        <f t="shared" si="3"/>
        <v>33489.04651560001</v>
      </c>
      <c r="L28" s="14">
        <f t="shared" si="4"/>
        <v>17335.610401200003</v>
      </c>
      <c r="M28" s="14">
        <f t="shared" si="5"/>
        <v>25687.647944400003</v>
      </c>
      <c r="N28" s="29"/>
      <c r="O28" s="14"/>
      <c r="P28" s="14">
        <f t="shared" si="6"/>
        <v>3921.6747147</v>
      </c>
      <c r="Q28" s="29">
        <f t="shared" si="7"/>
        <v>3921.6747147</v>
      </c>
      <c r="R28" s="29">
        <f t="shared" si="8"/>
        <v>2030.0555568999998</v>
      </c>
      <c r="S28" s="29">
        <f t="shared" si="9"/>
        <v>3008.1059302999997</v>
      </c>
      <c r="T28" s="29"/>
      <c r="U28" s="14"/>
      <c r="V28" s="14">
        <f t="shared" si="10"/>
        <v>4365.5047869</v>
      </c>
      <c r="W28" s="14">
        <f t="shared" si="11"/>
        <v>4365.5047869</v>
      </c>
      <c r="X28" s="29">
        <f t="shared" si="12"/>
        <v>2259.8042662999997</v>
      </c>
      <c r="Y28" s="29">
        <f t="shared" si="13"/>
        <v>3348.5441281</v>
      </c>
      <c r="Z28" s="29"/>
      <c r="AA28" s="29"/>
      <c r="AB28" s="14">
        <f t="shared" si="14"/>
        <v>1612.0282227</v>
      </c>
      <c r="AC28" s="14">
        <f t="shared" si="15"/>
        <v>1612.0282227</v>
      </c>
      <c r="AD28" s="29">
        <f t="shared" si="16"/>
        <v>834.4666728999999</v>
      </c>
      <c r="AE28" s="29">
        <f t="shared" si="17"/>
        <v>1236.5002223</v>
      </c>
      <c r="AF28" s="29"/>
      <c r="AG28" s="14"/>
      <c r="AH28" s="14">
        <f t="shared" si="18"/>
        <v>1204.2980769</v>
      </c>
      <c r="AI28" s="14">
        <f t="shared" si="19"/>
        <v>1204.2980769</v>
      </c>
      <c r="AJ28" s="29">
        <f t="shared" si="20"/>
        <v>623.4050963</v>
      </c>
      <c r="AK28" s="29">
        <f t="shared" si="21"/>
        <v>923.7523381</v>
      </c>
      <c r="AL28" s="14"/>
      <c r="AM28" s="14"/>
      <c r="AN28" s="14">
        <f t="shared" si="22"/>
        <v>119.5169643</v>
      </c>
      <c r="AO28" s="14">
        <f t="shared" si="23"/>
        <v>119.5169643</v>
      </c>
      <c r="AP28" s="29">
        <f t="shared" si="24"/>
        <v>61.8679761</v>
      </c>
      <c r="AQ28" s="29">
        <f t="shared" si="25"/>
        <v>91.6750407</v>
      </c>
      <c r="AR28" s="29"/>
      <c r="AS28" s="14"/>
      <c r="AT28" s="14">
        <f t="shared" si="26"/>
        <v>1603.4416818</v>
      </c>
      <c r="AU28" s="14">
        <f t="shared" si="27"/>
        <v>1603.4416818</v>
      </c>
      <c r="AV28" s="29">
        <f t="shared" si="28"/>
        <v>830.0218485999999</v>
      </c>
      <c r="AW28" s="29">
        <f t="shared" si="29"/>
        <v>1229.9139481999998</v>
      </c>
      <c r="AX28" s="14"/>
      <c r="AY28" s="14"/>
      <c r="AZ28" s="14">
        <f t="shared" si="30"/>
        <v>11715.2882193</v>
      </c>
      <c r="BA28" s="14">
        <f t="shared" si="31"/>
        <v>11715.2882193</v>
      </c>
      <c r="BB28" s="29">
        <f t="shared" si="32"/>
        <v>6064.4208611</v>
      </c>
      <c r="BC28" s="29">
        <f t="shared" si="33"/>
        <v>8986.1680357</v>
      </c>
      <c r="BD28" s="29"/>
      <c r="BE28" s="14"/>
      <c r="BF28" s="14">
        <f t="shared" si="34"/>
        <v>0.197052</v>
      </c>
      <c r="BG28" s="14">
        <f t="shared" si="35"/>
        <v>0.197052</v>
      </c>
      <c r="BH28" s="29">
        <f t="shared" si="36"/>
        <v>0.102004</v>
      </c>
      <c r="BI28" s="29">
        <f t="shared" si="37"/>
        <v>0.151148</v>
      </c>
      <c r="BJ28" s="29"/>
      <c r="BK28" s="14"/>
      <c r="BL28" s="14">
        <f t="shared" si="38"/>
        <v>67.3129632</v>
      </c>
      <c r="BM28" s="14">
        <f t="shared" si="39"/>
        <v>67.3129632</v>
      </c>
      <c r="BN28" s="29">
        <f t="shared" si="40"/>
        <v>34.8445664</v>
      </c>
      <c r="BO28" s="29">
        <f t="shared" si="41"/>
        <v>51.632156800000004</v>
      </c>
      <c r="BP28" s="29"/>
      <c r="BQ28" s="14"/>
      <c r="BR28" s="14">
        <f t="shared" si="42"/>
        <v>432.8986125</v>
      </c>
      <c r="BS28" s="14">
        <f t="shared" si="43"/>
        <v>432.8986125</v>
      </c>
      <c r="BT28" s="29">
        <f t="shared" si="44"/>
        <v>224.0900375</v>
      </c>
      <c r="BU28" s="29">
        <f t="shared" si="45"/>
        <v>332.0532625</v>
      </c>
      <c r="BV28" s="29"/>
      <c r="BW28" s="14"/>
      <c r="BX28" s="14">
        <f t="shared" si="46"/>
        <v>279.6020091</v>
      </c>
      <c r="BY28" s="14">
        <f t="shared" si="47"/>
        <v>279.6020091</v>
      </c>
      <c r="BZ28" s="29">
        <f t="shared" si="48"/>
        <v>144.7360257</v>
      </c>
      <c r="CA28" s="29">
        <f t="shared" si="49"/>
        <v>214.4676759</v>
      </c>
      <c r="CB28" s="14"/>
      <c r="CC28" s="14"/>
      <c r="CD28" s="14">
        <f t="shared" si="50"/>
        <v>1076.4655182000001</v>
      </c>
      <c r="CE28" s="14">
        <f t="shared" si="51"/>
        <v>1076.4655182000001</v>
      </c>
      <c r="CF28" s="29">
        <f t="shared" si="52"/>
        <v>557.2325514</v>
      </c>
      <c r="CG28" s="29">
        <f t="shared" si="53"/>
        <v>825.6988517999999</v>
      </c>
      <c r="CH28" s="29"/>
      <c r="CI28" s="14"/>
      <c r="CJ28" s="14">
        <f t="shared" si="54"/>
        <v>68.55439080000001</v>
      </c>
      <c r="CK28" s="14">
        <f t="shared" si="55"/>
        <v>68.55439080000001</v>
      </c>
      <c r="CL28" s="29">
        <f t="shared" si="56"/>
        <v>35.4871916</v>
      </c>
      <c r="CM28" s="29">
        <f t="shared" si="57"/>
        <v>52.5843892</v>
      </c>
      <c r="CN28" s="29"/>
      <c r="CO28" s="14"/>
      <c r="CP28" s="14">
        <f t="shared" si="58"/>
        <v>185.5490895</v>
      </c>
      <c r="CQ28" s="14">
        <f t="shared" si="59"/>
        <v>185.5490895</v>
      </c>
      <c r="CR28" s="29">
        <f t="shared" si="60"/>
        <v>96.0495165</v>
      </c>
      <c r="CS28" s="29">
        <f t="shared" si="61"/>
        <v>142.3247355</v>
      </c>
      <c r="CT28" s="29"/>
      <c r="CU28" s="14"/>
      <c r="CV28" s="14">
        <f t="shared" si="62"/>
        <v>781.4441901</v>
      </c>
      <c r="CW28" s="14">
        <f t="shared" si="63"/>
        <v>781.4441901</v>
      </c>
      <c r="CX28" s="29">
        <f t="shared" si="64"/>
        <v>404.5147127</v>
      </c>
      <c r="CY28" s="29">
        <f t="shared" si="65"/>
        <v>599.4038449</v>
      </c>
      <c r="CZ28" s="29"/>
      <c r="DA28" s="14"/>
      <c r="DB28" s="14">
        <f t="shared" si="66"/>
        <v>35.3609814</v>
      </c>
      <c r="DC28" s="14">
        <f t="shared" si="67"/>
        <v>35.3609814</v>
      </c>
      <c r="DD28" s="29">
        <f t="shared" si="68"/>
        <v>18.3046178</v>
      </c>
      <c r="DE28" s="29">
        <f t="shared" si="69"/>
        <v>27.1235086</v>
      </c>
      <c r="DF28" s="29"/>
      <c r="DG28" s="14"/>
      <c r="DH28" s="14">
        <f t="shared" si="70"/>
        <v>499.6795353</v>
      </c>
      <c r="DI28" s="14">
        <f t="shared" si="71"/>
        <v>499.6795353</v>
      </c>
      <c r="DJ28" s="29">
        <f t="shared" si="72"/>
        <v>258.6591931</v>
      </c>
      <c r="DK28" s="29">
        <f t="shared" si="73"/>
        <v>383.2773197</v>
      </c>
      <c r="DL28" s="29"/>
      <c r="DM28" s="14"/>
      <c r="DN28" s="29">
        <f t="shared" si="74"/>
        <v>239.10289680000002</v>
      </c>
      <c r="DO28" s="14">
        <f t="shared" si="75"/>
        <v>239.10289680000002</v>
      </c>
      <c r="DP28" s="29">
        <f t="shared" si="76"/>
        <v>123.7716536</v>
      </c>
      <c r="DQ28" s="29">
        <f t="shared" si="77"/>
        <v>183.4029832</v>
      </c>
      <c r="DR28" s="29"/>
      <c r="DS28" s="14"/>
      <c r="DT28" s="14">
        <f t="shared" si="78"/>
        <v>397.07455890000006</v>
      </c>
      <c r="DU28" s="14">
        <f t="shared" si="79"/>
        <v>397.07455890000006</v>
      </c>
      <c r="DV28" s="29">
        <f t="shared" si="80"/>
        <v>205.5457103</v>
      </c>
      <c r="DW28" s="29">
        <f t="shared" si="81"/>
        <v>304.5745561</v>
      </c>
      <c r="DX28" s="29"/>
      <c r="DY28" s="14"/>
      <c r="DZ28" s="14">
        <f t="shared" si="82"/>
        <v>1207.7464869000003</v>
      </c>
      <c r="EA28" s="14">
        <f t="shared" si="83"/>
        <v>1207.7464869000003</v>
      </c>
      <c r="EB28" s="29">
        <f t="shared" si="84"/>
        <v>625.1901663</v>
      </c>
      <c r="EC28" s="29">
        <f t="shared" si="85"/>
        <v>926.3974281000001</v>
      </c>
      <c r="ED28" s="29"/>
      <c r="EE28" s="14"/>
      <c r="EF28" s="14">
        <f t="shared" si="86"/>
        <v>125.3398509</v>
      </c>
      <c r="EG28" s="14">
        <f t="shared" si="87"/>
        <v>125.3398509</v>
      </c>
      <c r="EH28" s="29">
        <f t="shared" si="88"/>
        <v>64.88219430000001</v>
      </c>
      <c r="EI28" s="29">
        <f t="shared" si="89"/>
        <v>96.14146410000001</v>
      </c>
      <c r="EJ28" s="29"/>
      <c r="EK28" s="14"/>
      <c r="EL28" s="14">
        <f t="shared" si="90"/>
        <v>63.3325128</v>
      </c>
      <c r="EM28" s="14">
        <f t="shared" si="91"/>
        <v>63.3325128</v>
      </c>
      <c r="EN28" s="29">
        <f t="shared" si="92"/>
        <v>32.7840856</v>
      </c>
      <c r="EO28" s="29">
        <f t="shared" si="93"/>
        <v>48.5789672</v>
      </c>
      <c r="EP28" s="29"/>
      <c r="EQ28" s="14"/>
      <c r="ER28" s="14">
        <f t="shared" si="94"/>
        <v>16.8233145</v>
      </c>
      <c r="ES28" s="14">
        <f t="shared" si="95"/>
        <v>16.8233145</v>
      </c>
      <c r="ET28" s="29">
        <f t="shared" si="96"/>
        <v>8.7085915</v>
      </c>
      <c r="EU28" s="29">
        <f t="shared" si="97"/>
        <v>12.9042605</v>
      </c>
      <c r="EV28" s="29"/>
      <c r="EW28" s="14"/>
      <c r="EX28" s="14">
        <f t="shared" si="98"/>
        <v>549.8686797</v>
      </c>
      <c r="EY28" s="14">
        <f t="shared" si="99"/>
        <v>549.8686797</v>
      </c>
      <c r="EZ28" s="29">
        <f t="shared" si="100"/>
        <v>284.63961190000003</v>
      </c>
      <c r="FA28" s="29">
        <f t="shared" si="101"/>
        <v>421.7747153</v>
      </c>
      <c r="FB28" s="29"/>
      <c r="FC28" s="14"/>
      <c r="FD28" s="14">
        <f t="shared" si="102"/>
        <v>2244.4173537</v>
      </c>
      <c r="FE28" s="14">
        <f t="shared" si="103"/>
        <v>2244.4173537</v>
      </c>
      <c r="FF28" s="29">
        <f t="shared" si="104"/>
        <v>1161.8230099</v>
      </c>
      <c r="FG28" s="29">
        <f t="shared" si="105"/>
        <v>1721.5719413</v>
      </c>
      <c r="FH28" s="29"/>
      <c r="FI28" s="14"/>
      <c r="FJ28" s="14">
        <f t="shared" si="106"/>
        <v>37.2970173</v>
      </c>
      <c r="FK28" s="14">
        <f t="shared" si="107"/>
        <v>37.2970173</v>
      </c>
      <c r="FL28" s="29">
        <f t="shared" si="108"/>
        <v>19.3068071</v>
      </c>
      <c r="FM28" s="29">
        <f t="shared" si="109"/>
        <v>28.6085377</v>
      </c>
      <c r="FN28" s="29"/>
      <c r="FO28" s="14"/>
      <c r="FP28" s="14">
        <f t="shared" si="110"/>
        <v>451.7220048</v>
      </c>
      <c r="FQ28" s="14">
        <f t="shared" si="111"/>
        <v>451.7220048</v>
      </c>
      <c r="FR28" s="29">
        <f t="shared" si="112"/>
        <v>233.8339696</v>
      </c>
      <c r="FS28" s="29">
        <f t="shared" si="113"/>
        <v>346.4916752</v>
      </c>
      <c r="FT28" s="29"/>
      <c r="FU28" s="14"/>
      <c r="FV28" s="14">
        <f t="shared" si="114"/>
        <v>187.50483060000002</v>
      </c>
      <c r="FW28" s="14">
        <f t="shared" si="115"/>
        <v>187.50483060000002</v>
      </c>
      <c r="FX28" s="29">
        <f t="shared" si="116"/>
        <v>97.0619062</v>
      </c>
      <c r="FY28" s="29">
        <f t="shared" si="117"/>
        <v>143.82487940000001</v>
      </c>
      <c r="FZ28" s="29"/>
    </row>
    <row r="29" spans="1:182" s="31" customFormat="1" ht="12">
      <c r="A29" s="30">
        <v>45017</v>
      </c>
      <c r="C29" s="15">
        <f>'2011B'!C29</f>
        <v>0</v>
      </c>
      <c r="D29" s="15">
        <f>'2011B'!D29</f>
        <v>49263</v>
      </c>
      <c r="E29" s="15">
        <f t="shared" si="0"/>
        <v>49263</v>
      </c>
      <c r="F29" s="15">
        <f>'2011B'!F29</f>
        <v>25501</v>
      </c>
      <c r="G29" s="15">
        <f>'2011B'!G29</f>
        <v>37787</v>
      </c>
      <c r="H29" s="29"/>
      <c r="I29" s="14">
        <f t="shared" si="1"/>
        <v>0</v>
      </c>
      <c r="J29" s="14">
        <f t="shared" si="2"/>
        <v>33489.04651560001</v>
      </c>
      <c r="K29" s="14">
        <f t="shared" si="3"/>
        <v>33489.04651560001</v>
      </c>
      <c r="L29" s="14">
        <f t="shared" si="4"/>
        <v>17335.610401200003</v>
      </c>
      <c r="M29" s="14">
        <f t="shared" si="5"/>
        <v>25687.647944400003</v>
      </c>
      <c r="N29" s="29"/>
      <c r="O29" s="14">
        <f t="shared" si="118"/>
        <v>0</v>
      </c>
      <c r="P29" s="14">
        <f t="shared" si="6"/>
        <v>3921.6747147</v>
      </c>
      <c r="Q29" s="29">
        <f t="shared" si="7"/>
        <v>3921.6747147</v>
      </c>
      <c r="R29" s="29">
        <f t="shared" si="8"/>
        <v>2030.0555568999998</v>
      </c>
      <c r="S29" s="29">
        <f t="shared" si="9"/>
        <v>3008.1059302999997</v>
      </c>
      <c r="T29" s="29"/>
      <c r="U29" s="14">
        <f t="shared" si="119"/>
        <v>0</v>
      </c>
      <c r="V29" s="14">
        <f t="shared" si="10"/>
        <v>4365.5047869</v>
      </c>
      <c r="W29" s="14">
        <f t="shared" si="11"/>
        <v>4365.5047869</v>
      </c>
      <c r="X29" s="29">
        <f t="shared" si="12"/>
        <v>2259.8042662999997</v>
      </c>
      <c r="Y29" s="29">
        <f t="shared" si="13"/>
        <v>3348.5441281</v>
      </c>
      <c r="Z29" s="29"/>
      <c r="AA29" s="29">
        <f t="shared" si="120"/>
        <v>0</v>
      </c>
      <c r="AB29" s="14">
        <f t="shared" si="14"/>
        <v>1612.0282227</v>
      </c>
      <c r="AC29" s="14">
        <f t="shared" si="15"/>
        <v>1612.0282227</v>
      </c>
      <c r="AD29" s="29">
        <f t="shared" si="16"/>
        <v>834.4666728999999</v>
      </c>
      <c r="AE29" s="29">
        <f t="shared" si="17"/>
        <v>1236.5002223</v>
      </c>
      <c r="AF29" s="29"/>
      <c r="AG29" s="14">
        <f t="shared" si="121"/>
        <v>0</v>
      </c>
      <c r="AH29" s="14">
        <f t="shared" si="18"/>
        <v>1204.2980769</v>
      </c>
      <c r="AI29" s="14">
        <f t="shared" si="19"/>
        <v>1204.2980769</v>
      </c>
      <c r="AJ29" s="29">
        <f t="shared" si="20"/>
        <v>623.4050963</v>
      </c>
      <c r="AK29" s="29">
        <f t="shared" si="21"/>
        <v>923.7523381</v>
      </c>
      <c r="AL29" s="14"/>
      <c r="AM29" s="14">
        <f t="shared" si="122"/>
        <v>0</v>
      </c>
      <c r="AN29" s="14">
        <f t="shared" si="22"/>
        <v>119.5169643</v>
      </c>
      <c r="AO29" s="14">
        <f t="shared" si="23"/>
        <v>119.5169643</v>
      </c>
      <c r="AP29" s="29">
        <f t="shared" si="24"/>
        <v>61.8679761</v>
      </c>
      <c r="AQ29" s="29">
        <f t="shared" si="25"/>
        <v>91.6750407</v>
      </c>
      <c r="AR29" s="29"/>
      <c r="AS29" s="14">
        <f>C29*3.25486/100</f>
        <v>0</v>
      </c>
      <c r="AT29" s="14">
        <f t="shared" si="26"/>
        <v>1603.4416818</v>
      </c>
      <c r="AU29" s="14">
        <f t="shared" si="27"/>
        <v>1603.4416818</v>
      </c>
      <c r="AV29" s="29">
        <f t="shared" si="28"/>
        <v>830.0218485999999</v>
      </c>
      <c r="AW29" s="29">
        <f t="shared" si="29"/>
        <v>1229.9139481999998</v>
      </c>
      <c r="AX29" s="14"/>
      <c r="AY29" s="14">
        <f>C29*23.78111/100</f>
        <v>0</v>
      </c>
      <c r="AZ29" s="14">
        <f t="shared" si="30"/>
        <v>11715.2882193</v>
      </c>
      <c r="BA29" s="14">
        <f t="shared" si="31"/>
        <v>11715.2882193</v>
      </c>
      <c r="BB29" s="29">
        <f t="shared" si="32"/>
        <v>6064.4208611</v>
      </c>
      <c r="BC29" s="29">
        <f t="shared" si="33"/>
        <v>8986.1680357</v>
      </c>
      <c r="BD29" s="29"/>
      <c r="BE29" s="14">
        <f>C29*0.0004/100</f>
        <v>0</v>
      </c>
      <c r="BF29" s="14">
        <f t="shared" si="34"/>
        <v>0.197052</v>
      </c>
      <c r="BG29" s="14">
        <f t="shared" si="35"/>
        <v>0.197052</v>
      </c>
      <c r="BH29" s="29">
        <f t="shared" si="36"/>
        <v>0.102004</v>
      </c>
      <c r="BI29" s="29">
        <f t="shared" si="37"/>
        <v>0.151148</v>
      </c>
      <c r="BJ29" s="29"/>
      <c r="BK29" s="14">
        <f>C29*0.13664/100</f>
        <v>0</v>
      </c>
      <c r="BL29" s="14">
        <f t="shared" si="38"/>
        <v>67.3129632</v>
      </c>
      <c r="BM29" s="14">
        <f t="shared" si="39"/>
        <v>67.3129632</v>
      </c>
      <c r="BN29" s="29">
        <f t="shared" si="40"/>
        <v>34.8445664</v>
      </c>
      <c r="BO29" s="29">
        <f t="shared" si="41"/>
        <v>51.632156800000004</v>
      </c>
      <c r="BP29" s="29"/>
      <c r="BQ29" s="14">
        <f>C29*0.87875/100</f>
        <v>0</v>
      </c>
      <c r="BR29" s="14">
        <f t="shared" si="42"/>
        <v>432.8986125</v>
      </c>
      <c r="BS29" s="14">
        <f t="shared" si="43"/>
        <v>432.8986125</v>
      </c>
      <c r="BT29" s="29">
        <f t="shared" si="44"/>
        <v>224.0900375</v>
      </c>
      <c r="BU29" s="29">
        <f t="shared" si="45"/>
        <v>332.0532625</v>
      </c>
      <c r="BV29" s="29"/>
      <c r="BW29" s="14">
        <f>C29*0.56757/100</f>
        <v>0</v>
      </c>
      <c r="BX29" s="14">
        <f t="shared" si="46"/>
        <v>279.6020091</v>
      </c>
      <c r="BY29" s="14">
        <f t="shared" si="47"/>
        <v>279.6020091</v>
      </c>
      <c r="BZ29" s="29">
        <f t="shared" si="48"/>
        <v>144.7360257</v>
      </c>
      <c r="CA29" s="29">
        <f t="shared" si="49"/>
        <v>214.4676759</v>
      </c>
      <c r="CB29" s="14"/>
      <c r="CC29" s="14">
        <f>C29*2.18514/100</f>
        <v>0</v>
      </c>
      <c r="CD29" s="14">
        <f t="shared" si="50"/>
        <v>1076.4655182000001</v>
      </c>
      <c r="CE29" s="14">
        <f t="shared" si="51"/>
        <v>1076.4655182000001</v>
      </c>
      <c r="CF29" s="29">
        <f t="shared" si="52"/>
        <v>557.2325514</v>
      </c>
      <c r="CG29" s="29">
        <f t="shared" si="53"/>
        <v>825.6988517999999</v>
      </c>
      <c r="CH29" s="29"/>
      <c r="CI29" s="14">
        <f>C29*0.13916/100</f>
        <v>0</v>
      </c>
      <c r="CJ29" s="14">
        <f t="shared" si="54"/>
        <v>68.55439080000001</v>
      </c>
      <c r="CK29" s="14">
        <f t="shared" si="55"/>
        <v>68.55439080000001</v>
      </c>
      <c r="CL29" s="29">
        <f t="shared" si="56"/>
        <v>35.4871916</v>
      </c>
      <c r="CM29" s="29">
        <f t="shared" si="57"/>
        <v>52.5843892</v>
      </c>
      <c r="CN29" s="29"/>
      <c r="CO29" s="14">
        <f>C29*0.37665/100</f>
        <v>0</v>
      </c>
      <c r="CP29" s="14">
        <f t="shared" si="58"/>
        <v>185.5490895</v>
      </c>
      <c r="CQ29" s="14">
        <f t="shared" si="59"/>
        <v>185.5490895</v>
      </c>
      <c r="CR29" s="29">
        <f t="shared" si="60"/>
        <v>96.0495165</v>
      </c>
      <c r="CS29" s="29">
        <f t="shared" si="61"/>
        <v>142.3247355</v>
      </c>
      <c r="CT29" s="29"/>
      <c r="CU29" s="14">
        <f>C29*1.58627/100</f>
        <v>0</v>
      </c>
      <c r="CV29" s="14">
        <f t="shared" si="62"/>
        <v>781.4441901</v>
      </c>
      <c r="CW29" s="14">
        <f t="shared" si="63"/>
        <v>781.4441901</v>
      </c>
      <c r="CX29" s="29">
        <f t="shared" si="64"/>
        <v>404.5147127</v>
      </c>
      <c r="CY29" s="29">
        <f t="shared" si="65"/>
        <v>599.4038449</v>
      </c>
      <c r="CZ29" s="29"/>
      <c r="DA29" s="14">
        <f>C29*0.07178/100</f>
        <v>0</v>
      </c>
      <c r="DB29" s="14">
        <f t="shared" si="66"/>
        <v>35.3609814</v>
      </c>
      <c r="DC29" s="14">
        <f t="shared" si="67"/>
        <v>35.3609814</v>
      </c>
      <c r="DD29" s="29">
        <f t="shared" si="68"/>
        <v>18.3046178</v>
      </c>
      <c r="DE29" s="29">
        <f t="shared" si="69"/>
        <v>27.1235086</v>
      </c>
      <c r="DF29" s="29"/>
      <c r="DG29" s="14">
        <f>C29*1.01431/100</f>
        <v>0</v>
      </c>
      <c r="DH29" s="14">
        <f t="shared" si="70"/>
        <v>499.6795353</v>
      </c>
      <c r="DI29" s="14">
        <f t="shared" si="71"/>
        <v>499.6795353</v>
      </c>
      <c r="DJ29" s="29">
        <f t="shared" si="72"/>
        <v>258.6591931</v>
      </c>
      <c r="DK29" s="29">
        <f t="shared" si="73"/>
        <v>383.2773197</v>
      </c>
      <c r="DL29" s="29"/>
      <c r="DM29" s="14">
        <f>C29*0.48536/100</f>
        <v>0</v>
      </c>
      <c r="DN29" s="29">
        <f t="shared" si="74"/>
        <v>239.10289680000002</v>
      </c>
      <c r="DO29" s="14">
        <f t="shared" si="75"/>
        <v>239.10289680000002</v>
      </c>
      <c r="DP29" s="29">
        <f t="shared" si="76"/>
        <v>123.7716536</v>
      </c>
      <c r="DQ29" s="29">
        <f t="shared" si="77"/>
        <v>183.4029832</v>
      </c>
      <c r="DR29" s="29"/>
      <c r="DS29" s="14">
        <f>C29*0.80603/100</f>
        <v>0</v>
      </c>
      <c r="DT29" s="14">
        <f t="shared" si="78"/>
        <v>397.07455890000006</v>
      </c>
      <c r="DU29" s="14">
        <f t="shared" si="79"/>
        <v>397.07455890000006</v>
      </c>
      <c r="DV29" s="29">
        <f t="shared" si="80"/>
        <v>205.5457103</v>
      </c>
      <c r="DW29" s="29">
        <f t="shared" si="81"/>
        <v>304.5745561</v>
      </c>
      <c r="DX29" s="29"/>
      <c r="DY29" s="14">
        <f>C29*2.45163/100</f>
        <v>0</v>
      </c>
      <c r="DZ29" s="14">
        <f t="shared" si="82"/>
        <v>1207.7464869000003</v>
      </c>
      <c r="EA29" s="14">
        <f t="shared" si="83"/>
        <v>1207.7464869000003</v>
      </c>
      <c r="EB29" s="29">
        <f t="shared" si="84"/>
        <v>625.1901663</v>
      </c>
      <c r="EC29" s="29">
        <f t="shared" si="85"/>
        <v>926.3974281000001</v>
      </c>
      <c r="ED29" s="29"/>
      <c r="EE29" s="14">
        <f>C29*0.25443/100</f>
        <v>0</v>
      </c>
      <c r="EF29" s="14">
        <f t="shared" si="86"/>
        <v>125.3398509</v>
      </c>
      <c r="EG29" s="14">
        <f t="shared" si="87"/>
        <v>125.3398509</v>
      </c>
      <c r="EH29" s="29">
        <f t="shared" si="88"/>
        <v>64.88219430000001</v>
      </c>
      <c r="EI29" s="29">
        <f t="shared" si="89"/>
        <v>96.14146410000001</v>
      </c>
      <c r="EJ29" s="29"/>
      <c r="EK29" s="14">
        <f>C29*0.12856/100</f>
        <v>0</v>
      </c>
      <c r="EL29" s="14">
        <f t="shared" si="90"/>
        <v>63.3325128</v>
      </c>
      <c r="EM29" s="14">
        <f t="shared" si="91"/>
        <v>63.3325128</v>
      </c>
      <c r="EN29" s="29">
        <f t="shared" si="92"/>
        <v>32.7840856</v>
      </c>
      <c r="EO29" s="29">
        <f t="shared" si="93"/>
        <v>48.5789672</v>
      </c>
      <c r="EP29" s="29"/>
      <c r="EQ29" s="14">
        <f>C29*0.03415/100</f>
        <v>0</v>
      </c>
      <c r="ER29" s="14">
        <f t="shared" si="94"/>
        <v>16.8233145</v>
      </c>
      <c r="ES29" s="14">
        <f t="shared" si="95"/>
        <v>16.8233145</v>
      </c>
      <c r="ET29" s="29">
        <f t="shared" si="96"/>
        <v>8.7085915</v>
      </c>
      <c r="EU29" s="29">
        <f t="shared" si="97"/>
        <v>12.9042605</v>
      </c>
      <c r="EV29" s="29"/>
      <c r="EW29" s="14">
        <f>C29*1.11619/100</f>
        <v>0</v>
      </c>
      <c r="EX29" s="14">
        <f t="shared" si="98"/>
        <v>549.8686797</v>
      </c>
      <c r="EY29" s="14">
        <f t="shared" si="99"/>
        <v>549.8686797</v>
      </c>
      <c r="EZ29" s="29">
        <f t="shared" si="100"/>
        <v>284.63961190000003</v>
      </c>
      <c r="FA29" s="29">
        <f t="shared" si="101"/>
        <v>421.7747153</v>
      </c>
      <c r="FB29" s="29"/>
      <c r="FC29" s="14">
        <f>C29*4.55599/100</f>
        <v>0</v>
      </c>
      <c r="FD29" s="14">
        <f t="shared" si="102"/>
        <v>2244.4173537</v>
      </c>
      <c r="FE29" s="14">
        <f t="shared" si="103"/>
        <v>2244.4173537</v>
      </c>
      <c r="FF29" s="29">
        <f t="shared" si="104"/>
        <v>1161.8230099</v>
      </c>
      <c r="FG29" s="29">
        <f t="shared" si="105"/>
        <v>1721.5719413</v>
      </c>
      <c r="FH29" s="29"/>
      <c r="FI29" s="14">
        <f>C29*0.07571/100</f>
        <v>0</v>
      </c>
      <c r="FJ29" s="14">
        <f t="shared" si="106"/>
        <v>37.2970173</v>
      </c>
      <c r="FK29" s="14">
        <f t="shared" si="107"/>
        <v>37.2970173</v>
      </c>
      <c r="FL29" s="29">
        <f t="shared" si="108"/>
        <v>19.3068071</v>
      </c>
      <c r="FM29" s="29">
        <f t="shared" si="109"/>
        <v>28.6085377</v>
      </c>
      <c r="FN29" s="29"/>
      <c r="FO29" s="14">
        <f>C29*0.91696/100</f>
        <v>0</v>
      </c>
      <c r="FP29" s="14">
        <f t="shared" si="110"/>
        <v>451.7220048</v>
      </c>
      <c r="FQ29" s="14">
        <f t="shared" si="111"/>
        <v>451.7220048</v>
      </c>
      <c r="FR29" s="29">
        <f t="shared" si="112"/>
        <v>233.8339696</v>
      </c>
      <c r="FS29" s="29">
        <f t="shared" si="113"/>
        <v>346.4916752</v>
      </c>
      <c r="FT29" s="29"/>
      <c r="FU29" s="14">
        <f>C29*0.38062/100</f>
        <v>0</v>
      </c>
      <c r="FV29" s="14">
        <f t="shared" si="114"/>
        <v>187.50483060000002</v>
      </c>
      <c r="FW29" s="14">
        <f t="shared" si="115"/>
        <v>187.50483060000002</v>
      </c>
      <c r="FX29" s="29">
        <f t="shared" si="116"/>
        <v>97.0619062</v>
      </c>
      <c r="FY29" s="29">
        <f t="shared" si="117"/>
        <v>143.82487940000001</v>
      </c>
      <c r="FZ29" s="29"/>
    </row>
    <row r="30" spans="1:182" s="31" customFormat="1" ht="12">
      <c r="A30" s="30">
        <v>45200</v>
      </c>
      <c r="C30" s="15">
        <f>'2011B'!C30</f>
        <v>0</v>
      </c>
      <c r="D30" s="15">
        <f>'2011B'!D30</f>
        <v>49263</v>
      </c>
      <c r="E30" s="15">
        <f t="shared" si="0"/>
        <v>49263</v>
      </c>
      <c r="F30" s="15">
        <f>'2011B'!F30</f>
        <v>25501</v>
      </c>
      <c r="G30" s="15">
        <f>'2011B'!G30</f>
        <v>37787</v>
      </c>
      <c r="H30" s="29"/>
      <c r="I30" s="14">
        <f t="shared" si="1"/>
        <v>0</v>
      </c>
      <c r="J30" s="14">
        <f t="shared" si="2"/>
        <v>33489.04651560001</v>
      </c>
      <c r="K30" s="14">
        <f t="shared" si="3"/>
        <v>33489.04651560001</v>
      </c>
      <c r="L30" s="14">
        <f t="shared" si="4"/>
        <v>17335.610401200003</v>
      </c>
      <c r="M30" s="14">
        <f t="shared" si="5"/>
        <v>25687.647944400003</v>
      </c>
      <c r="N30" s="29"/>
      <c r="O30" s="14"/>
      <c r="P30" s="14">
        <f t="shared" si="6"/>
        <v>3921.6747147</v>
      </c>
      <c r="Q30" s="29">
        <f t="shared" si="7"/>
        <v>3921.6747147</v>
      </c>
      <c r="R30" s="29">
        <f t="shared" si="8"/>
        <v>2030.0555568999998</v>
      </c>
      <c r="S30" s="29">
        <f t="shared" si="9"/>
        <v>3008.1059302999997</v>
      </c>
      <c r="T30" s="29"/>
      <c r="U30" s="14"/>
      <c r="V30" s="14">
        <f t="shared" si="10"/>
        <v>4365.5047869</v>
      </c>
      <c r="W30" s="14">
        <f t="shared" si="11"/>
        <v>4365.5047869</v>
      </c>
      <c r="X30" s="29">
        <f t="shared" si="12"/>
        <v>2259.8042662999997</v>
      </c>
      <c r="Y30" s="29">
        <f t="shared" si="13"/>
        <v>3348.5441281</v>
      </c>
      <c r="Z30" s="29"/>
      <c r="AA30" s="29"/>
      <c r="AB30" s="14">
        <f t="shared" si="14"/>
        <v>1612.0282227</v>
      </c>
      <c r="AC30" s="14">
        <f t="shared" si="15"/>
        <v>1612.0282227</v>
      </c>
      <c r="AD30" s="29">
        <f t="shared" si="16"/>
        <v>834.4666728999999</v>
      </c>
      <c r="AE30" s="29">
        <f t="shared" si="17"/>
        <v>1236.5002223</v>
      </c>
      <c r="AF30" s="29"/>
      <c r="AG30" s="14"/>
      <c r="AH30" s="14">
        <f t="shared" si="18"/>
        <v>1204.2980769</v>
      </c>
      <c r="AI30" s="14">
        <f t="shared" si="19"/>
        <v>1204.2980769</v>
      </c>
      <c r="AJ30" s="29">
        <f t="shared" si="20"/>
        <v>623.4050963</v>
      </c>
      <c r="AK30" s="29">
        <f t="shared" si="21"/>
        <v>923.7523381</v>
      </c>
      <c r="AL30" s="14"/>
      <c r="AM30" s="14"/>
      <c r="AN30" s="14">
        <f t="shared" si="22"/>
        <v>119.5169643</v>
      </c>
      <c r="AO30" s="14">
        <f t="shared" si="23"/>
        <v>119.5169643</v>
      </c>
      <c r="AP30" s="29">
        <f t="shared" si="24"/>
        <v>61.8679761</v>
      </c>
      <c r="AQ30" s="29">
        <f t="shared" si="25"/>
        <v>91.6750407</v>
      </c>
      <c r="AR30" s="29"/>
      <c r="AS30" s="14"/>
      <c r="AT30" s="14">
        <f t="shared" si="26"/>
        <v>1603.4416818</v>
      </c>
      <c r="AU30" s="14">
        <f t="shared" si="27"/>
        <v>1603.4416818</v>
      </c>
      <c r="AV30" s="29">
        <f t="shared" si="28"/>
        <v>830.0218485999999</v>
      </c>
      <c r="AW30" s="29">
        <f t="shared" si="29"/>
        <v>1229.9139481999998</v>
      </c>
      <c r="AX30" s="14"/>
      <c r="AY30" s="14"/>
      <c r="AZ30" s="14">
        <f t="shared" si="30"/>
        <v>11715.2882193</v>
      </c>
      <c r="BA30" s="14">
        <f t="shared" si="31"/>
        <v>11715.2882193</v>
      </c>
      <c r="BB30" s="29">
        <f t="shared" si="32"/>
        <v>6064.4208611</v>
      </c>
      <c r="BC30" s="29">
        <f t="shared" si="33"/>
        <v>8986.1680357</v>
      </c>
      <c r="BD30" s="29"/>
      <c r="BE30" s="14"/>
      <c r="BF30" s="14">
        <f t="shared" si="34"/>
        <v>0.197052</v>
      </c>
      <c r="BG30" s="14">
        <f t="shared" si="35"/>
        <v>0.197052</v>
      </c>
      <c r="BH30" s="29">
        <f>BF$6*$F30</f>
        <v>0.102004</v>
      </c>
      <c r="BI30" s="29">
        <f>BF$6*$G30</f>
        <v>0.151148</v>
      </c>
      <c r="BJ30" s="29"/>
      <c r="BK30" s="14"/>
      <c r="BL30" s="14">
        <f t="shared" si="38"/>
        <v>67.3129632</v>
      </c>
      <c r="BM30" s="14">
        <f t="shared" si="39"/>
        <v>67.3129632</v>
      </c>
      <c r="BN30" s="29">
        <f t="shared" si="40"/>
        <v>34.8445664</v>
      </c>
      <c r="BO30" s="29">
        <f t="shared" si="41"/>
        <v>51.632156800000004</v>
      </c>
      <c r="BP30" s="29"/>
      <c r="BQ30" s="14"/>
      <c r="BR30" s="14">
        <f t="shared" si="42"/>
        <v>432.8986125</v>
      </c>
      <c r="BS30" s="14">
        <f t="shared" si="43"/>
        <v>432.8986125</v>
      </c>
      <c r="BT30" s="29">
        <f t="shared" si="44"/>
        <v>224.0900375</v>
      </c>
      <c r="BU30" s="29">
        <f t="shared" si="45"/>
        <v>332.0532625</v>
      </c>
      <c r="BV30" s="29"/>
      <c r="BW30" s="14"/>
      <c r="BX30" s="14">
        <f t="shared" si="46"/>
        <v>279.6020091</v>
      </c>
      <c r="BY30" s="14">
        <f t="shared" si="47"/>
        <v>279.6020091</v>
      </c>
      <c r="BZ30" s="29">
        <f t="shared" si="48"/>
        <v>144.7360257</v>
      </c>
      <c r="CA30" s="29">
        <f t="shared" si="49"/>
        <v>214.4676759</v>
      </c>
      <c r="CB30" s="14"/>
      <c r="CC30" s="14"/>
      <c r="CD30" s="14">
        <f t="shared" si="50"/>
        <v>1076.4655182000001</v>
      </c>
      <c r="CE30" s="14">
        <f t="shared" si="51"/>
        <v>1076.4655182000001</v>
      </c>
      <c r="CF30" s="29">
        <f t="shared" si="52"/>
        <v>557.2325514</v>
      </c>
      <c r="CG30" s="29">
        <f t="shared" si="53"/>
        <v>825.6988517999999</v>
      </c>
      <c r="CH30" s="29"/>
      <c r="CI30" s="14"/>
      <c r="CJ30" s="14">
        <f t="shared" si="54"/>
        <v>68.55439080000001</v>
      </c>
      <c r="CK30" s="14">
        <f t="shared" si="55"/>
        <v>68.55439080000001</v>
      </c>
      <c r="CL30" s="29">
        <f t="shared" si="56"/>
        <v>35.4871916</v>
      </c>
      <c r="CM30" s="29">
        <f t="shared" si="57"/>
        <v>52.5843892</v>
      </c>
      <c r="CN30" s="29"/>
      <c r="CO30" s="14"/>
      <c r="CP30" s="14">
        <f t="shared" si="58"/>
        <v>185.5490895</v>
      </c>
      <c r="CQ30" s="14">
        <f t="shared" si="59"/>
        <v>185.5490895</v>
      </c>
      <c r="CR30" s="29">
        <f t="shared" si="60"/>
        <v>96.0495165</v>
      </c>
      <c r="CS30" s="29">
        <f t="shared" si="61"/>
        <v>142.3247355</v>
      </c>
      <c r="CT30" s="29"/>
      <c r="CU30" s="14"/>
      <c r="CV30" s="14">
        <f t="shared" si="62"/>
        <v>781.4441901</v>
      </c>
      <c r="CW30" s="14">
        <f t="shared" si="63"/>
        <v>781.4441901</v>
      </c>
      <c r="CX30" s="29">
        <f t="shared" si="64"/>
        <v>404.5147127</v>
      </c>
      <c r="CY30" s="29">
        <f t="shared" si="65"/>
        <v>599.4038449</v>
      </c>
      <c r="CZ30" s="29"/>
      <c r="DA30" s="14"/>
      <c r="DB30" s="14">
        <f t="shared" si="66"/>
        <v>35.3609814</v>
      </c>
      <c r="DC30" s="14">
        <f t="shared" si="67"/>
        <v>35.3609814</v>
      </c>
      <c r="DD30" s="29">
        <f t="shared" si="68"/>
        <v>18.3046178</v>
      </c>
      <c r="DE30" s="29">
        <f t="shared" si="69"/>
        <v>27.1235086</v>
      </c>
      <c r="DF30" s="29"/>
      <c r="DG30" s="14"/>
      <c r="DH30" s="14">
        <f t="shared" si="70"/>
        <v>499.6795353</v>
      </c>
      <c r="DI30" s="14">
        <f t="shared" si="71"/>
        <v>499.6795353</v>
      </c>
      <c r="DJ30" s="29">
        <f t="shared" si="72"/>
        <v>258.6591931</v>
      </c>
      <c r="DK30" s="29">
        <f t="shared" si="73"/>
        <v>383.2773197</v>
      </c>
      <c r="DL30" s="29"/>
      <c r="DM30" s="14"/>
      <c r="DN30" s="29">
        <f t="shared" si="74"/>
        <v>239.10289680000002</v>
      </c>
      <c r="DO30" s="14">
        <f t="shared" si="75"/>
        <v>239.10289680000002</v>
      </c>
      <c r="DP30" s="29">
        <f t="shared" si="76"/>
        <v>123.7716536</v>
      </c>
      <c r="DQ30" s="29">
        <f t="shared" si="77"/>
        <v>183.4029832</v>
      </c>
      <c r="DR30" s="29"/>
      <c r="DS30" s="14"/>
      <c r="DT30" s="14">
        <f t="shared" si="78"/>
        <v>397.07455890000006</v>
      </c>
      <c r="DU30" s="14">
        <f t="shared" si="79"/>
        <v>397.07455890000006</v>
      </c>
      <c r="DV30" s="29">
        <f t="shared" si="80"/>
        <v>205.5457103</v>
      </c>
      <c r="DW30" s="29">
        <f t="shared" si="81"/>
        <v>304.5745561</v>
      </c>
      <c r="DX30" s="29"/>
      <c r="DY30" s="14"/>
      <c r="DZ30" s="14">
        <f t="shared" si="82"/>
        <v>1207.7464869000003</v>
      </c>
      <c r="EA30" s="14">
        <f t="shared" si="83"/>
        <v>1207.7464869000003</v>
      </c>
      <c r="EB30" s="29">
        <f t="shared" si="84"/>
        <v>625.1901663</v>
      </c>
      <c r="EC30" s="29">
        <f t="shared" si="85"/>
        <v>926.3974281000001</v>
      </c>
      <c r="ED30" s="29"/>
      <c r="EE30" s="14"/>
      <c r="EF30" s="14">
        <f t="shared" si="86"/>
        <v>125.3398509</v>
      </c>
      <c r="EG30" s="14">
        <f t="shared" si="87"/>
        <v>125.3398509</v>
      </c>
      <c r="EH30" s="29">
        <f t="shared" si="88"/>
        <v>64.88219430000001</v>
      </c>
      <c r="EI30" s="29">
        <f t="shared" si="89"/>
        <v>96.14146410000001</v>
      </c>
      <c r="EJ30" s="29"/>
      <c r="EK30" s="14"/>
      <c r="EL30" s="14">
        <f t="shared" si="90"/>
        <v>63.3325128</v>
      </c>
      <c r="EM30" s="14">
        <f t="shared" si="91"/>
        <v>63.3325128</v>
      </c>
      <c r="EN30" s="29">
        <f t="shared" si="92"/>
        <v>32.7840856</v>
      </c>
      <c r="EO30" s="29">
        <f t="shared" si="93"/>
        <v>48.5789672</v>
      </c>
      <c r="EP30" s="29"/>
      <c r="EQ30" s="14"/>
      <c r="ER30" s="14">
        <f t="shared" si="94"/>
        <v>16.8233145</v>
      </c>
      <c r="ES30" s="14">
        <f t="shared" si="95"/>
        <v>16.8233145</v>
      </c>
      <c r="ET30" s="29">
        <f t="shared" si="96"/>
        <v>8.7085915</v>
      </c>
      <c r="EU30" s="29">
        <f t="shared" si="97"/>
        <v>12.9042605</v>
      </c>
      <c r="EV30" s="29"/>
      <c r="EW30" s="14"/>
      <c r="EX30" s="14">
        <f t="shared" si="98"/>
        <v>549.8686797</v>
      </c>
      <c r="EY30" s="14">
        <f t="shared" si="99"/>
        <v>549.8686797</v>
      </c>
      <c r="EZ30" s="29">
        <f t="shared" si="100"/>
        <v>284.63961190000003</v>
      </c>
      <c r="FA30" s="29">
        <f t="shared" si="101"/>
        <v>421.7747153</v>
      </c>
      <c r="FB30" s="29"/>
      <c r="FC30" s="14"/>
      <c r="FD30" s="14">
        <f t="shared" si="102"/>
        <v>2244.4173537</v>
      </c>
      <c r="FE30" s="14">
        <f t="shared" si="103"/>
        <v>2244.4173537</v>
      </c>
      <c r="FF30" s="29">
        <f t="shared" si="104"/>
        <v>1161.8230099</v>
      </c>
      <c r="FG30" s="29">
        <f t="shared" si="105"/>
        <v>1721.5719413</v>
      </c>
      <c r="FH30" s="29"/>
      <c r="FI30" s="14"/>
      <c r="FJ30" s="14">
        <f t="shared" si="106"/>
        <v>37.2970173</v>
      </c>
      <c r="FK30" s="14">
        <f t="shared" si="107"/>
        <v>37.2970173</v>
      </c>
      <c r="FL30" s="29">
        <f t="shared" si="108"/>
        <v>19.3068071</v>
      </c>
      <c r="FM30" s="29">
        <f t="shared" si="109"/>
        <v>28.6085377</v>
      </c>
      <c r="FN30" s="29"/>
      <c r="FO30" s="14"/>
      <c r="FP30" s="14">
        <f t="shared" si="110"/>
        <v>451.7220048</v>
      </c>
      <c r="FQ30" s="14">
        <f t="shared" si="111"/>
        <v>451.7220048</v>
      </c>
      <c r="FR30" s="29">
        <f t="shared" si="112"/>
        <v>233.8339696</v>
      </c>
      <c r="FS30" s="29">
        <f t="shared" si="113"/>
        <v>346.4916752</v>
      </c>
      <c r="FT30" s="29"/>
      <c r="FU30" s="14"/>
      <c r="FV30" s="14">
        <f t="shared" si="114"/>
        <v>187.50483060000002</v>
      </c>
      <c r="FW30" s="14">
        <f t="shared" si="115"/>
        <v>187.50483060000002</v>
      </c>
      <c r="FX30" s="29">
        <f t="shared" si="116"/>
        <v>97.0619062</v>
      </c>
      <c r="FY30" s="29">
        <f t="shared" si="117"/>
        <v>143.82487940000001</v>
      </c>
      <c r="FZ30" s="29"/>
    </row>
    <row r="31" spans="1:182" s="31" customFormat="1" ht="12">
      <c r="A31" s="30">
        <v>45383</v>
      </c>
      <c r="C31" s="15">
        <f>'2011B'!C31</f>
        <v>2815000</v>
      </c>
      <c r="D31" s="15">
        <f>'2011B'!D31</f>
        <v>49263</v>
      </c>
      <c r="E31" s="15">
        <f t="shared" si="0"/>
        <v>2864263</v>
      </c>
      <c r="F31" s="15">
        <f>'2011B'!F31</f>
        <v>25501</v>
      </c>
      <c r="G31" s="15">
        <f>'2011B'!G31</f>
        <v>37787</v>
      </c>
      <c r="H31" s="29"/>
      <c r="I31" s="14">
        <f t="shared" si="1"/>
        <v>1913640.3780000003</v>
      </c>
      <c r="J31" s="14">
        <f t="shared" si="2"/>
        <v>33489.04651560001</v>
      </c>
      <c r="K31" s="14">
        <f t="shared" si="3"/>
        <v>1947129.4245156003</v>
      </c>
      <c r="L31" s="14">
        <f t="shared" si="4"/>
        <v>17335.610401200003</v>
      </c>
      <c r="M31" s="14">
        <f t="shared" si="5"/>
        <v>25687.647944400003</v>
      </c>
      <c r="N31" s="29"/>
      <c r="O31" s="14">
        <f t="shared" si="118"/>
        <v>224093.42349999998</v>
      </c>
      <c r="P31" s="14">
        <f t="shared" si="6"/>
        <v>3921.6747147</v>
      </c>
      <c r="Q31" s="29">
        <f t="shared" si="7"/>
        <v>228015.09821469997</v>
      </c>
      <c r="R31" s="29">
        <f t="shared" si="8"/>
        <v>2030.0555568999998</v>
      </c>
      <c r="S31" s="29">
        <f t="shared" si="9"/>
        <v>3008.1059302999997</v>
      </c>
      <c r="T31" s="29"/>
      <c r="U31" s="14">
        <f t="shared" si="119"/>
        <v>249454.8845</v>
      </c>
      <c r="V31" s="14">
        <f t="shared" si="10"/>
        <v>4365.5047869</v>
      </c>
      <c r="W31" s="14">
        <f t="shared" si="11"/>
        <v>253820.3892869</v>
      </c>
      <c r="X31" s="29">
        <f t="shared" si="12"/>
        <v>2259.8042662999997</v>
      </c>
      <c r="Y31" s="29">
        <f t="shared" si="13"/>
        <v>3348.5441281</v>
      </c>
      <c r="Z31" s="29"/>
      <c r="AA31" s="29">
        <f t="shared" si="120"/>
        <v>92114.9635</v>
      </c>
      <c r="AB31" s="14">
        <f t="shared" si="14"/>
        <v>1612.0282227</v>
      </c>
      <c r="AC31" s="14">
        <f t="shared" si="15"/>
        <v>93726.9917227</v>
      </c>
      <c r="AD31" s="29">
        <f t="shared" si="16"/>
        <v>834.4666728999999</v>
      </c>
      <c r="AE31" s="29">
        <f t="shared" si="17"/>
        <v>1236.5002223</v>
      </c>
      <c r="AF31" s="29"/>
      <c r="AG31" s="14">
        <f t="shared" si="121"/>
        <v>68816.3345</v>
      </c>
      <c r="AH31" s="14">
        <f t="shared" si="18"/>
        <v>1204.2980769</v>
      </c>
      <c r="AI31" s="14">
        <f t="shared" si="19"/>
        <v>70020.6325769</v>
      </c>
      <c r="AJ31" s="29">
        <f t="shared" si="20"/>
        <v>623.4050963</v>
      </c>
      <c r="AK31" s="29">
        <f t="shared" si="21"/>
        <v>923.7523381</v>
      </c>
      <c r="AL31" s="14"/>
      <c r="AM31" s="14">
        <f t="shared" si="122"/>
        <v>6829.471500000001</v>
      </c>
      <c r="AN31" s="14">
        <f t="shared" si="22"/>
        <v>119.5169643</v>
      </c>
      <c r="AO31" s="14">
        <f t="shared" si="23"/>
        <v>6948.9884643000005</v>
      </c>
      <c r="AP31" s="29">
        <f t="shared" si="24"/>
        <v>61.8679761</v>
      </c>
      <c r="AQ31" s="29">
        <f t="shared" si="25"/>
        <v>91.6750407</v>
      </c>
      <c r="AR31" s="29"/>
      <c r="AS31" s="14">
        <f>C31*3.25486/100</f>
        <v>91624.30900000001</v>
      </c>
      <c r="AT31" s="14">
        <f t="shared" si="26"/>
        <v>1603.4416818</v>
      </c>
      <c r="AU31" s="14">
        <f t="shared" si="27"/>
        <v>93227.75068180001</v>
      </c>
      <c r="AV31" s="29">
        <f t="shared" si="28"/>
        <v>830.0218485999999</v>
      </c>
      <c r="AW31" s="29">
        <f t="shared" si="29"/>
        <v>1229.9139481999998</v>
      </c>
      <c r="AX31" s="14"/>
      <c r="AY31" s="14">
        <f>C31*23.78111/100</f>
        <v>669438.2465</v>
      </c>
      <c r="AZ31" s="14">
        <f t="shared" si="30"/>
        <v>11715.2882193</v>
      </c>
      <c r="BA31" s="14">
        <f t="shared" si="31"/>
        <v>681153.5347193</v>
      </c>
      <c r="BB31" s="29">
        <f t="shared" si="32"/>
        <v>6064.4208611</v>
      </c>
      <c r="BC31" s="29">
        <f t="shared" si="33"/>
        <v>8986.1680357</v>
      </c>
      <c r="BD31" s="29"/>
      <c r="BE31" s="14">
        <f>C31*0.0004/100</f>
        <v>11.26</v>
      </c>
      <c r="BF31" s="14">
        <f t="shared" si="34"/>
        <v>0.197052</v>
      </c>
      <c r="BG31" s="14">
        <f t="shared" si="35"/>
        <v>11.457052</v>
      </c>
      <c r="BH31" s="29">
        <f>BF$6*$F31</f>
        <v>0.102004</v>
      </c>
      <c r="BI31" s="29">
        <f>BF$6*$G31</f>
        <v>0.151148</v>
      </c>
      <c r="BJ31" s="29"/>
      <c r="BK31" s="14">
        <f>C31*0.13664/100</f>
        <v>3846.416</v>
      </c>
      <c r="BL31" s="14">
        <f t="shared" si="38"/>
        <v>67.3129632</v>
      </c>
      <c r="BM31" s="14">
        <f t="shared" si="39"/>
        <v>3913.7289632</v>
      </c>
      <c r="BN31" s="29">
        <f t="shared" si="40"/>
        <v>34.8445664</v>
      </c>
      <c r="BO31" s="29">
        <f t="shared" si="41"/>
        <v>51.632156800000004</v>
      </c>
      <c r="BP31" s="29"/>
      <c r="BQ31" s="14">
        <f>C31*0.87875/100</f>
        <v>24736.8125</v>
      </c>
      <c r="BR31" s="14">
        <f t="shared" si="42"/>
        <v>432.8986125</v>
      </c>
      <c r="BS31" s="14">
        <f t="shared" si="43"/>
        <v>25169.7111125</v>
      </c>
      <c r="BT31" s="29">
        <f t="shared" si="44"/>
        <v>224.0900375</v>
      </c>
      <c r="BU31" s="29">
        <f t="shared" si="45"/>
        <v>332.0532625</v>
      </c>
      <c r="BV31" s="29"/>
      <c r="BW31" s="14">
        <f>C31*0.56757/100</f>
        <v>15977.095500000001</v>
      </c>
      <c r="BX31" s="14">
        <f t="shared" si="46"/>
        <v>279.6020091</v>
      </c>
      <c r="BY31" s="14">
        <f t="shared" si="47"/>
        <v>16256.6975091</v>
      </c>
      <c r="BZ31" s="29">
        <f t="shared" si="48"/>
        <v>144.7360257</v>
      </c>
      <c r="CA31" s="29">
        <f t="shared" si="49"/>
        <v>214.4676759</v>
      </c>
      <c r="CB31" s="14"/>
      <c r="CC31" s="14">
        <f>C31*2.18514/100</f>
        <v>61511.691000000006</v>
      </c>
      <c r="CD31" s="14">
        <f t="shared" si="50"/>
        <v>1076.4655182000001</v>
      </c>
      <c r="CE31" s="14">
        <f t="shared" si="51"/>
        <v>62588.156518200005</v>
      </c>
      <c r="CF31" s="29">
        <f t="shared" si="52"/>
        <v>557.2325514</v>
      </c>
      <c r="CG31" s="29">
        <f t="shared" si="53"/>
        <v>825.6988517999999</v>
      </c>
      <c r="CH31" s="29"/>
      <c r="CI31" s="14">
        <f>C31*0.13916/100</f>
        <v>3917.3540000000003</v>
      </c>
      <c r="CJ31" s="14">
        <f t="shared" si="54"/>
        <v>68.55439080000001</v>
      </c>
      <c r="CK31" s="14">
        <f t="shared" si="55"/>
        <v>3985.9083908000002</v>
      </c>
      <c r="CL31" s="29">
        <f t="shared" si="56"/>
        <v>35.4871916</v>
      </c>
      <c r="CM31" s="29">
        <f t="shared" si="57"/>
        <v>52.5843892</v>
      </c>
      <c r="CN31" s="29"/>
      <c r="CO31" s="14">
        <f>C31*0.37665/100</f>
        <v>10602.6975</v>
      </c>
      <c r="CP31" s="14">
        <f t="shared" si="58"/>
        <v>185.5490895</v>
      </c>
      <c r="CQ31" s="14">
        <f t="shared" si="59"/>
        <v>10788.2465895</v>
      </c>
      <c r="CR31" s="29">
        <f t="shared" si="60"/>
        <v>96.0495165</v>
      </c>
      <c r="CS31" s="29">
        <f t="shared" si="61"/>
        <v>142.3247355</v>
      </c>
      <c r="CT31" s="29"/>
      <c r="CU31" s="14">
        <f>C31*1.58627/100</f>
        <v>44653.500499999995</v>
      </c>
      <c r="CV31" s="14">
        <f t="shared" si="62"/>
        <v>781.4441901</v>
      </c>
      <c r="CW31" s="14">
        <f t="shared" si="63"/>
        <v>45434.9446901</v>
      </c>
      <c r="CX31" s="29">
        <f t="shared" si="64"/>
        <v>404.5147127</v>
      </c>
      <c r="CY31" s="29">
        <f t="shared" si="65"/>
        <v>599.4038449</v>
      </c>
      <c r="CZ31" s="29"/>
      <c r="DA31" s="14">
        <f>C31*0.07178/100</f>
        <v>2020.6069999999997</v>
      </c>
      <c r="DB31" s="14">
        <f t="shared" si="66"/>
        <v>35.3609814</v>
      </c>
      <c r="DC31" s="14">
        <f t="shared" si="67"/>
        <v>2055.9679813999996</v>
      </c>
      <c r="DD31" s="29">
        <f t="shared" si="68"/>
        <v>18.3046178</v>
      </c>
      <c r="DE31" s="29">
        <f t="shared" si="69"/>
        <v>27.1235086</v>
      </c>
      <c r="DF31" s="29"/>
      <c r="DG31" s="14">
        <f>C31*1.01431/100</f>
        <v>28552.8265</v>
      </c>
      <c r="DH31" s="14">
        <f t="shared" si="70"/>
        <v>499.6795353</v>
      </c>
      <c r="DI31" s="14">
        <f t="shared" si="71"/>
        <v>29052.5060353</v>
      </c>
      <c r="DJ31" s="29">
        <f t="shared" si="72"/>
        <v>258.6591931</v>
      </c>
      <c r="DK31" s="29">
        <f t="shared" si="73"/>
        <v>383.2773197</v>
      </c>
      <c r="DL31" s="29"/>
      <c r="DM31" s="14">
        <f>C31*0.48536/100</f>
        <v>13662.884000000002</v>
      </c>
      <c r="DN31" s="29">
        <f t="shared" si="74"/>
        <v>239.10289680000002</v>
      </c>
      <c r="DO31" s="14">
        <f t="shared" si="75"/>
        <v>13901.986896800001</v>
      </c>
      <c r="DP31" s="29">
        <f t="shared" si="76"/>
        <v>123.7716536</v>
      </c>
      <c r="DQ31" s="29">
        <f t="shared" si="77"/>
        <v>183.4029832</v>
      </c>
      <c r="DR31" s="29"/>
      <c r="DS31" s="14">
        <f>C31*0.80603/100</f>
        <v>22689.7445</v>
      </c>
      <c r="DT31" s="14">
        <f t="shared" si="78"/>
        <v>397.07455890000006</v>
      </c>
      <c r="DU31" s="14">
        <f t="shared" si="79"/>
        <v>23086.8190589</v>
      </c>
      <c r="DV31" s="29">
        <f t="shared" si="80"/>
        <v>205.5457103</v>
      </c>
      <c r="DW31" s="29">
        <f t="shared" si="81"/>
        <v>304.5745561</v>
      </c>
      <c r="DX31" s="29"/>
      <c r="DY31" s="14">
        <f>C31*2.45163/100</f>
        <v>69013.3845</v>
      </c>
      <c r="DZ31" s="14">
        <f t="shared" si="82"/>
        <v>1207.7464869000003</v>
      </c>
      <c r="EA31" s="14">
        <f t="shared" si="83"/>
        <v>70221.1309869</v>
      </c>
      <c r="EB31" s="29">
        <f t="shared" si="84"/>
        <v>625.1901663</v>
      </c>
      <c r="EC31" s="29">
        <f t="shared" si="85"/>
        <v>926.3974281000001</v>
      </c>
      <c r="ED31" s="29"/>
      <c r="EE31" s="14">
        <f>C31*0.25443/100</f>
        <v>7162.2045</v>
      </c>
      <c r="EF31" s="14">
        <f t="shared" si="86"/>
        <v>125.3398509</v>
      </c>
      <c r="EG31" s="14">
        <f t="shared" si="87"/>
        <v>7287.5443509</v>
      </c>
      <c r="EH31" s="29">
        <f t="shared" si="88"/>
        <v>64.88219430000001</v>
      </c>
      <c r="EI31" s="29">
        <f t="shared" si="89"/>
        <v>96.14146410000001</v>
      </c>
      <c r="EJ31" s="29"/>
      <c r="EK31" s="14">
        <f>C31*0.12856/100</f>
        <v>3618.9640000000004</v>
      </c>
      <c r="EL31" s="14">
        <f t="shared" si="90"/>
        <v>63.3325128</v>
      </c>
      <c r="EM31" s="14">
        <f t="shared" si="91"/>
        <v>3682.2965128000005</v>
      </c>
      <c r="EN31" s="29">
        <f t="shared" si="92"/>
        <v>32.7840856</v>
      </c>
      <c r="EO31" s="29">
        <f t="shared" si="93"/>
        <v>48.5789672</v>
      </c>
      <c r="EP31" s="29"/>
      <c r="EQ31" s="14">
        <f>C31*0.03415/100</f>
        <v>961.3225</v>
      </c>
      <c r="ER31" s="14">
        <f t="shared" si="94"/>
        <v>16.8233145</v>
      </c>
      <c r="ES31" s="14">
        <f t="shared" si="95"/>
        <v>978.1458145</v>
      </c>
      <c r="ET31" s="29">
        <f t="shared" si="96"/>
        <v>8.7085915</v>
      </c>
      <c r="EU31" s="29">
        <f t="shared" si="97"/>
        <v>12.9042605</v>
      </c>
      <c r="EV31" s="29"/>
      <c r="EW31" s="14">
        <f>C31*1.11619/100</f>
        <v>31420.7485</v>
      </c>
      <c r="EX31" s="14">
        <f t="shared" si="98"/>
        <v>549.8686797</v>
      </c>
      <c r="EY31" s="14">
        <f t="shared" si="99"/>
        <v>31970.617179700002</v>
      </c>
      <c r="EZ31" s="29">
        <f t="shared" si="100"/>
        <v>284.63961190000003</v>
      </c>
      <c r="FA31" s="29">
        <f t="shared" si="101"/>
        <v>421.7747153</v>
      </c>
      <c r="FB31" s="29"/>
      <c r="FC31" s="14">
        <f>C31*4.55599/100</f>
        <v>128251.11850000001</v>
      </c>
      <c r="FD31" s="14">
        <f t="shared" si="102"/>
        <v>2244.4173537</v>
      </c>
      <c r="FE31" s="14">
        <f t="shared" si="103"/>
        <v>130495.53585370001</v>
      </c>
      <c r="FF31" s="29">
        <f t="shared" si="104"/>
        <v>1161.8230099</v>
      </c>
      <c r="FG31" s="29">
        <f t="shared" si="105"/>
        <v>1721.5719413</v>
      </c>
      <c r="FH31" s="29"/>
      <c r="FI31" s="14">
        <f>C31*0.07571/100</f>
        <v>2131.2365</v>
      </c>
      <c r="FJ31" s="14">
        <f t="shared" si="106"/>
        <v>37.2970173</v>
      </c>
      <c r="FK31" s="14">
        <f t="shared" si="107"/>
        <v>2168.5335173</v>
      </c>
      <c r="FL31" s="29">
        <f t="shared" si="108"/>
        <v>19.3068071</v>
      </c>
      <c r="FM31" s="29">
        <f t="shared" si="109"/>
        <v>28.6085377</v>
      </c>
      <c r="FN31" s="29"/>
      <c r="FO31" s="14">
        <f>C31*0.91696/100</f>
        <v>25812.424</v>
      </c>
      <c r="FP31" s="14">
        <f t="shared" si="110"/>
        <v>451.7220048</v>
      </c>
      <c r="FQ31" s="14">
        <f t="shared" si="111"/>
        <v>26264.1460048</v>
      </c>
      <c r="FR31" s="29">
        <f t="shared" si="112"/>
        <v>233.8339696</v>
      </c>
      <c r="FS31" s="29">
        <f t="shared" si="113"/>
        <v>346.4916752</v>
      </c>
      <c r="FT31" s="29"/>
      <c r="FU31" s="14">
        <f>C31*0.38062/100</f>
        <v>10714.453000000001</v>
      </c>
      <c r="FV31" s="14">
        <f t="shared" si="114"/>
        <v>187.50483060000002</v>
      </c>
      <c r="FW31" s="14">
        <f t="shared" si="115"/>
        <v>10901.957830600002</v>
      </c>
      <c r="FX31" s="29">
        <f t="shared" si="116"/>
        <v>97.0619062</v>
      </c>
      <c r="FY31" s="29">
        <f t="shared" si="117"/>
        <v>143.82487940000001</v>
      </c>
      <c r="FZ31" s="29"/>
    </row>
    <row r="32" ht="12">
      <c r="AA32" s="29"/>
    </row>
    <row r="33" spans="1:181" ht="12.75" thickBot="1">
      <c r="A33" s="12" t="s">
        <v>0</v>
      </c>
      <c r="C33" s="28">
        <f>SUM(C8:C32)</f>
        <v>6665000</v>
      </c>
      <c r="D33" s="28">
        <f>SUM(D8:D32)</f>
        <v>1665312</v>
      </c>
      <c r="E33" s="28">
        <f>SUM(E8:E32)</f>
        <v>8330312</v>
      </c>
      <c r="F33" s="28">
        <f>SUM(F8:F32)</f>
        <v>612024</v>
      </c>
      <c r="G33" s="28">
        <f>SUM(G8:G32)</f>
        <v>906888</v>
      </c>
      <c r="I33" s="28">
        <f>SUM(I8:I32)</f>
        <v>4530874.998000001</v>
      </c>
      <c r="J33" s="28">
        <f>SUM(J8:J32)</f>
        <v>1132081.0959744009</v>
      </c>
      <c r="K33" s="28">
        <f>SUM(K8:K32)</f>
        <v>5662956.0939743975</v>
      </c>
      <c r="L33" s="28">
        <f>SUM(L8:L32)</f>
        <v>416054.6496288002</v>
      </c>
      <c r="M33" s="28">
        <f>SUM(M8:M32)</f>
        <v>616503.5506656002</v>
      </c>
      <c r="O33" s="28">
        <f>SUM(O8:O32)</f>
        <v>530579.9885</v>
      </c>
      <c r="P33" s="28">
        <f>SUM(P8:P32)</f>
        <v>132570.3258528</v>
      </c>
      <c r="Q33" s="28">
        <f>SUM(Q8:Q32)</f>
        <v>663150.3143528004</v>
      </c>
      <c r="R33" s="28">
        <f>SUM(R8:R32)</f>
        <v>48721.33336559998</v>
      </c>
      <c r="S33" s="28">
        <f>SUM(S8:S32)</f>
        <v>72194.54232719998</v>
      </c>
      <c r="U33" s="28">
        <f>SUM(U8:U32)</f>
        <v>590627.6395</v>
      </c>
      <c r="V33" s="28">
        <f>SUM(V8:V32)</f>
        <v>147573.78778560003</v>
      </c>
      <c r="W33" s="28">
        <f>SUM(W8:W32)</f>
        <v>738201.4272856002</v>
      </c>
      <c r="X33" s="28">
        <f>SUM(X8:X32)</f>
        <v>54235.30239120002</v>
      </c>
      <c r="Y33" s="28">
        <f>SUM(Y8:Y32)</f>
        <v>80365.0590744</v>
      </c>
      <c r="AA33" s="28">
        <f>SUM(AA8:AA32)</f>
        <v>218098.1285</v>
      </c>
      <c r="AB33" s="28">
        <f>SUM(AB8:AB32)</f>
        <v>54493.83804479998</v>
      </c>
      <c r="AC33" s="28">
        <f>SUM(AC8:AC32)</f>
        <v>272591.9665448</v>
      </c>
      <c r="AD33" s="28">
        <f>SUM(AD8:AD32)</f>
        <v>20027.20014959999</v>
      </c>
      <c r="AE33" s="28">
        <f>SUM(AE8:AE32)</f>
        <v>29676.005335200007</v>
      </c>
      <c r="AG33" s="28">
        <f>SUM(AG8:AG32)</f>
        <v>162934.5895</v>
      </c>
      <c r="AH33" s="28">
        <f>SUM(AH8:AH32)</f>
        <v>40710.71674559998</v>
      </c>
      <c r="AI33" s="28">
        <f>SUM(AI8:AI32)</f>
        <v>203645.30624560005</v>
      </c>
      <c r="AJ33" s="28">
        <f>SUM(AJ8:AJ32)</f>
        <v>14961.722311200007</v>
      </c>
      <c r="AK33" s="28">
        <f>SUM(AK8:AK32)</f>
        <v>22170.056114399988</v>
      </c>
      <c r="AL33" s="21"/>
      <c r="AM33" s="28">
        <f>SUM(AM8:AM32)</f>
        <v>16169.9565</v>
      </c>
      <c r="AN33" s="28">
        <f>SUM(AN8:AN32)</f>
        <v>4040.213443199999</v>
      </c>
      <c r="AO33" s="28">
        <f>SUM(AO8:AO32)</f>
        <v>20210.169943200013</v>
      </c>
      <c r="AP33" s="28">
        <f>SUM(AP8:AP32)</f>
        <v>1484.8314264000003</v>
      </c>
      <c r="AQ33" s="28">
        <f>SUM(AQ8:AQ32)</f>
        <v>2200.2009767999994</v>
      </c>
      <c r="AS33" s="28">
        <f>SUM(AS8:AS32)</f>
        <v>216936.419</v>
      </c>
      <c r="AT33" s="28">
        <f>SUM(AT8:AT32)</f>
        <v>54203.574163200035</v>
      </c>
      <c r="AU33" s="28">
        <f>SUM(AU8:AU32)</f>
        <v>271139.99316320004</v>
      </c>
      <c r="AV33" s="28">
        <f>SUM(AV8:AV32)</f>
        <v>19920.524366399997</v>
      </c>
      <c r="AW33" s="28">
        <f>SUM(AW8:AW32)</f>
        <v>29517.934756799987</v>
      </c>
      <c r="AX33" s="28"/>
      <c r="AY33" s="28">
        <f>SUM(AY8:AY32)</f>
        <v>1585010.9815000002</v>
      </c>
      <c r="AZ33" s="28">
        <f>SUM(AZ8:AZ32)</f>
        <v>396029.6785631999</v>
      </c>
      <c r="BA33" s="28">
        <f>SUM(BA8:BA32)</f>
        <v>1981040.6600632016</v>
      </c>
      <c r="BB33" s="28">
        <f>SUM(BB8:BB32)</f>
        <v>145546.10066640005</v>
      </c>
      <c r="BC33" s="28">
        <f>SUM(BC8:BC32)</f>
        <v>215668.0328567999</v>
      </c>
      <c r="BE33" s="28">
        <f>SUM(BE8:BE32)</f>
        <v>26.659999999999997</v>
      </c>
      <c r="BF33" s="28">
        <f>SUM(BF8:BF32)</f>
        <v>6.661248000000003</v>
      </c>
      <c r="BG33" s="28">
        <f>SUM(BG8:BG32)</f>
        <v>33.32124799999999</v>
      </c>
      <c r="BH33" s="28">
        <f>SUM(BH8:BH32)</f>
        <v>2.448096</v>
      </c>
      <c r="BI33" s="28">
        <f>SUM(BI8:BI32)</f>
        <v>3.627552000000001</v>
      </c>
      <c r="BK33" s="28">
        <f>SUM(BK8:BK32)</f>
        <v>9107.056</v>
      </c>
      <c r="BL33" s="28">
        <f>SUM(BL8:BL32)</f>
        <v>2275.4823168000003</v>
      </c>
      <c r="BM33" s="28">
        <f>SUM(BM8:BM32)</f>
        <v>11382.5383168</v>
      </c>
      <c r="BN33" s="28">
        <f>SUM(BN8:BN32)</f>
        <v>836.2695935999998</v>
      </c>
      <c r="BO33" s="28">
        <f>SUM(BO8:BO32)</f>
        <v>1239.1717632</v>
      </c>
      <c r="BQ33" s="28">
        <f>SUM(BQ8:BQ32)</f>
        <v>58568.6875</v>
      </c>
      <c r="BR33" s="28">
        <f>SUM(BR8:BR32)</f>
        <v>14633.92919999999</v>
      </c>
      <c r="BS33" s="28">
        <f>SUM(BS8:BS32)</f>
        <v>73202.61670000001</v>
      </c>
      <c r="BT33" s="28">
        <f>SUM(BT8:BT32)</f>
        <v>5378.160900000002</v>
      </c>
      <c r="BU33" s="28">
        <f>SUM(BU8:BU32)</f>
        <v>7969.278299999996</v>
      </c>
      <c r="BW33" s="28">
        <f>SUM(BW8:BW32)</f>
        <v>37828.5405</v>
      </c>
      <c r="BX33" s="28">
        <f>SUM(BX8:BX32)</f>
        <v>9451.811318399998</v>
      </c>
      <c r="BY33" s="28">
        <f>SUM(BY8:BY32)</f>
        <v>47280.35181839999</v>
      </c>
      <c r="BZ33" s="28">
        <f>SUM(BZ8:BZ32)</f>
        <v>3473.6646168</v>
      </c>
      <c r="CA33" s="28">
        <f>SUM(CA8:CA32)</f>
        <v>5147.2242216</v>
      </c>
      <c r="CB33" s="21"/>
      <c r="CC33" s="28">
        <f>SUM(CC8:CC32)</f>
        <v>145639.581</v>
      </c>
      <c r="CD33" s="28">
        <f>SUM(CD8:CD32)</f>
        <v>36389.39863679998</v>
      </c>
      <c r="CE33" s="28">
        <f>SUM(CE8:CE32)</f>
        <v>182028.9796368</v>
      </c>
      <c r="CF33" s="28">
        <f>SUM(CF8:CF32)</f>
        <v>13373.581233600005</v>
      </c>
      <c r="CG33" s="28">
        <f>SUM(CG8:CG32)</f>
        <v>19816.7724432</v>
      </c>
      <c r="CI33" s="28">
        <f>SUM(CI8:CI32)</f>
        <v>9275.014</v>
      </c>
      <c r="CJ33" s="28">
        <f>SUM(CJ8:CJ32)</f>
        <v>2317.4481791999997</v>
      </c>
      <c r="CK33" s="28">
        <f>SUM(CK8:CK32)</f>
        <v>11592.4621792</v>
      </c>
      <c r="CL33" s="28">
        <f>SUM(CL8:CL32)</f>
        <v>851.6925983999998</v>
      </c>
      <c r="CM33" s="28">
        <f>SUM(CM8:CM32)</f>
        <v>1262.0253408000003</v>
      </c>
      <c r="CO33" s="28">
        <f>SUM(CO8:CO32)</f>
        <v>25103.722500000003</v>
      </c>
      <c r="CP33" s="28">
        <f>SUM(CP8:CP32)</f>
        <v>6272.397648000002</v>
      </c>
      <c r="CQ33" s="28">
        <f>SUM(CQ8:CQ32)</f>
        <v>31376.120148</v>
      </c>
      <c r="CR33" s="28">
        <f>SUM(CR8:CR32)</f>
        <v>2305.1883960000005</v>
      </c>
      <c r="CS33" s="28">
        <f>SUM(CS8:CS32)</f>
        <v>3415.7936519999994</v>
      </c>
      <c r="CU33" s="28">
        <f>SUM(CU8:CU32)</f>
        <v>105724.8955</v>
      </c>
      <c r="CV33" s="28">
        <f>SUM(CV8:CV32)</f>
        <v>26416.344662399988</v>
      </c>
      <c r="CW33" s="28">
        <f>SUM(CW8:CW32)</f>
        <v>132141.24016239992</v>
      </c>
      <c r="CX33" s="28">
        <f>SUM(CX8:CX32)</f>
        <v>9708.3531048</v>
      </c>
      <c r="CY33" s="28">
        <f>SUM(CY8:CY32)</f>
        <v>14385.6922776</v>
      </c>
      <c r="DA33" s="28">
        <f>SUM(DA8:DA32)</f>
        <v>4784.137</v>
      </c>
      <c r="DB33" s="28">
        <f>SUM(DB8:DB32)</f>
        <v>1195.3609535999997</v>
      </c>
      <c r="DC33" s="28">
        <f>SUM(DC8:DC32)</f>
        <v>5979.497953600001</v>
      </c>
      <c r="DD33" s="28">
        <f>SUM(DD8:DD32)</f>
        <v>439.3108272000001</v>
      </c>
      <c r="DE33" s="28">
        <f>SUM(DE8:DE32)</f>
        <v>650.9642064000001</v>
      </c>
      <c r="DG33" s="28">
        <f>SUM(DG8:DG32)</f>
        <v>67603.7615</v>
      </c>
      <c r="DH33" s="28">
        <f>SUM(DH8:DH32)</f>
        <v>16891.4261472</v>
      </c>
      <c r="DI33" s="28">
        <f>SUM(DI8:DI32)</f>
        <v>84495.18764719996</v>
      </c>
      <c r="DJ33" s="28">
        <f>SUM(DJ8:DJ32)</f>
        <v>6207.820634400001</v>
      </c>
      <c r="DK33" s="28">
        <f>SUM(DK8:DK32)</f>
        <v>9198.6556728</v>
      </c>
      <c r="DM33" s="28">
        <f>SUM(DM8:DM32)</f>
        <v>32349.244000000002</v>
      </c>
      <c r="DN33" s="28">
        <f>SUM(DN8:DN32)</f>
        <v>8082.758323200001</v>
      </c>
      <c r="DO33" s="28">
        <f>SUM(DO8:DO32)</f>
        <v>40432.002323199995</v>
      </c>
      <c r="DP33" s="28">
        <f>SUM(DP8:DP32)</f>
        <v>2970.519686399999</v>
      </c>
      <c r="DQ33" s="28">
        <f>SUM(DQ8:DQ32)</f>
        <v>4401.671596800001</v>
      </c>
      <c r="DS33" s="28">
        <f>SUM(DS8:DS32)</f>
        <v>53721.8995</v>
      </c>
      <c r="DT33" s="28">
        <f>SUM(DT8:DT32)</f>
        <v>13422.914313599998</v>
      </c>
      <c r="DU33" s="28">
        <f>SUM(DU8:DU32)</f>
        <v>67144.81381359999</v>
      </c>
      <c r="DV33" s="28">
        <f>SUM(DV8:DV32)</f>
        <v>4933.097047199998</v>
      </c>
      <c r="DW33" s="28">
        <f>SUM(DW8:DW32)</f>
        <v>7309.789346400003</v>
      </c>
      <c r="DY33" s="28">
        <f>SUM(DY8:DY32)</f>
        <v>163401.1395</v>
      </c>
      <c r="DZ33" s="28">
        <f>SUM(DZ8:DZ32)</f>
        <v>40827.28858560002</v>
      </c>
      <c r="EA33" s="28">
        <f>SUM(EA8:EA32)</f>
        <v>204228.42808559997</v>
      </c>
      <c r="EB33" s="28">
        <f>SUM(EB8:EB32)</f>
        <v>15004.563991200008</v>
      </c>
      <c r="EC33" s="28">
        <f>SUM(EC8:EC32)</f>
        <v>22233.538274400016</v>
      </c>
      <c r="EE33" s="28">
        <f>SUM(EE8:EE32)</f>
        <v>16957.7595</v>
      </c>
      <c r="EF33" s="28">
        <f>SUM(EF8:EF32)</f>
        <v>4237.053321599998</v>
      </c>
      <c r="EG33" s="28">
        <f>SUM(EG8:EG32)</f>
        <v>21194.812821599997</v>
      </c>
      <c r="EH33" s="28">
        <f>SUM(EH8:EH32)</f>
        <v>1557.1726632000007</v>
      </c>
      <c r="EI33" s="28">
        <f>SUM(EI8:EI32)</f>
        <v>2307.3951384000015</v>
      </c>
      <c r="EK33" s="28">
        <f>SUM(EK8:EK32)</f>
        <v>8568.524</v>
      </c>
      <c r="EL33" s="28">
        <f>SUM(EL8:EL32)</f>
        <v>2140.925107199999</v>
      </c>
      <c r="EM33" s="28">
        <f>SUM(EM8:EM32)</f>
        <v>10709.449107199995</v>
      </c>
      <c r="EN33" s="28">
        <f>SUM(EN8:EN32)</f>
        <v>786.8180544000004</v>
      </c>
      <c r="EO33" s="28">
        <f>SUM(EO8:EO32)</f>
        <v>1165.8952127999999</v>
      </c>
      <c r="EQ33" s="28">
        <f>SUM(EQ8:EQ32)</f>
        <v>2276.0975</v>
      </c>
      <c r="ER33" s="28">
        <f>SUM(ER8:ER32)</f>
        <v>568.7040479999998</v>
      </c>
      <c r="ES33" s="28">
        <f>SUM(ES8:ES32)</f>
        <v>2844.801547999999</v>
      </c>
      <c r="ET33" s="28">
        <f>SUM(ET8:ET32)</f>
        <v>209.00619600000007</v>
      </c>
      <c r="EU33" s="28">
        <f>SUM(EU8:EU32)</f>
        <v>309.702252</v>
      </c>
      <c r="EW33" s="28">
        <f>SUM(EW8:EW32)</f>
        <v>74394.0635</v>
      </c>
      <c r="EX33" s="28">
        <f>SUM(EX8:EX32)</f>
        <v>18588.046012800016</v>
      </c>
      <c r="EY33" s="28">
        <f>SUM(EY8:EY32)</f>
        <v>92982.10951279997</v>
      </c>
      <c r="EZ33" s="28">
        <f>SUM(EZ8:EZ32)</f>
        <v>6831.350685600001</v>
      </c>
      <c r="FA33" s="28">
        <f>SUM(FA8:FA32)</f>
        <v>10122.5931672</v>
      </c>
      <c r="FC33" s="28">
        <f>SUM(FC8:FC32)</f>
        <v>303656.7335</v>
      </c>
      <c r="FD33" s="28">
        <f>SUM(FD8:FD32)</f>
        <v>75871.44818880004</v>
      </c>
      <c r="FE33" s="28">
        <f>SUM(FE8:FE32)</f>
        <v>379528.1816888001</v>
      </c>
      <c r="FF33" s="28">
        <f>SUM(FF8:FF32)</f>
        <v>27883.75223759999</v>
      </c>
      <c r="FG33" s="28">
        <f>SUM(FG8:FG32)</f>
        <v>41317.72659119999</v>
      </c>
      <c r="FI33" s="28">
        <f>SUM(FI8:FI32)</f>
        <v>5046.0715</v>
      </c>
      <c r="FJ33" s="28">
        <f>SUM(FJ8:FJ32)</f>
        <v>1260.8077152000005</v>
      </c>
      <c r="FK33" s="28">
        <f>SUM(FK8:FK32)</f>
        <v>6306.879215199999</v>
      </c>
      <c r="FL33" s="28">
        <f>SUM(FL8:FL32)</f>
        <v>463.36337040000024</v>
      </c>
      <c r="FM33" s="28">
        <f>SUM(FM8:FM32)</f>
        <v>686.6049047999998</v>
      </c>
      <c r="FO33" s="28">
        <f>SUM(FO8:FO32)</f>
        <v>61115.384000000005</v>
      </c>
      <c r="FP33" s="28">
        <f>SUM(FP8:FP32)</f>
        <v>15270.2449152</v>
      </c>
      <c r="FQ33" s="28">
        <f>SUM(FQ8:FQ32)</f>
        <v>76385.62891520002</v>
      </c>
      <c r="FR33" s="28">
        <f>SUM(FR8:FR32)</f>
        <v>5612.0152704</v>
      </c>
      <c r="FS33" s="28">
        <f>SUM(FS8:FS32)</f>
        <v>8315.8002048</v>
      </c>
      <c r="FU33" s="28">
        <f>SUM(FU8:FU32)</f>
        <v>25368.323</v>
      </c>
      <c r="FV33" s="28">
        <f>SUM(FV8:FV32)</f>
        <v>6338.5105343999985</v>
      </c>
      <c r="FW33" s="28">
        <f>SUM(FW8:FW32)</f>
        <v>31706.833534399986</v>
      </c>
      <c r="FX33" s="28">
        <f>SUM(FX8:FX32)</f>
        <v>2329.4857488000007</v>
      </c>
      <c r="FY33" s="28">
        <f>SUM(FY8:FY32)</f>
        <v>3451.7971056000015</v>
      </c>
    </row>
    <row r="34" ht="12.75" thickTop="1"/>
    <row r="45" spans="1:7" ht="12">
      <c r="A45"/>
      <c r="C45"/>
      <c r="D45"/>
      <c r="E45"/>
      <c r="F45"/>
      <c r="G45"/>
    </row>
    <row r="46" spans="1:7" ht="12">
      <c r="A46"/>
      <c r="C46"/>
      <c r="D46"/>
      <c r="E46"/>
      <c r="F46"/>
      <c r="G46"/>
    </row>
    <row r="47" spans="1:182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</row>
    <row r="48" spans="1:182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</row>
    <row r="49" spans="1:182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</row>
    <row r="50" spans="1:182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</row>
    <row r="51" spans="1:182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</row>
    <row r="52" spans="1:182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</row>
    <row r="53" spans="1:182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</row>
    <row r="54" spans="1:182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</row>
    <row r="55" spans="1:182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</row>
    <row r="56" spans="1:182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</row>
    <row r="57" spans="1:182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</row>
    <row r="58" spans="1:182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</row>
    <row r="59" spans="1:182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</row>
    <row r="60" spans="1:182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</row>
    <row r="61" spans="1:182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</row>
    <row r="62" spans="1:182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</row>
    <row r="63" spans="1:182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</row>
    <row r="64" spans="1:182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</row>
    <row r="65" spans="1:182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</row>
    <row r="66" spans="1:182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</row>
    <row r="67" spans="1:182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</row>
    <row r="68" spans="1:182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</row>
    <row r="69" spans="1:182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</row>
    <row r="70" spans="1:182" ht="12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</row>
    <row r="71" spans="1:182" ht="12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</row>
    <row r="72" spans="8:182" ht="12"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</row>
    <row r="73" spans="8:182" ht="12"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</row>
  </sheetData>
  <sheetProtection/>
  <printOptions/>
  <pageMargins left="0.75" right="0.75" top="1" bottom="1" header="0.5" footer="0.5"/>
  <pageSetup orientation="landscape" scale="68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6:J38"/>
  <sheetViews>
    <sheetView workbookViewId="0" topLeftCell="A1">
      <pane xSplit="1" ySplit="8" topLeftCell="B3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" sqref="C7"/>
    </sheetView>
  </sheetViews>
  <sheetFormatPr defaultColWidth="8.8515625" defaultRowHeight="12.75"/>
  <cols>
    <col min="1" max="1" width="8.8515625" style="0" customWidth="1"/>
    <col min="2" max="5" width="13.7109375" style="0" customWidth="1"/>
    <col min="6" max="6" width="8.8515625" style="0" customWidth="1"/>
    <col min="7" max="10" width="13.7109375" style="0" customWidth="1"/>
  </cols>
  <sheetData>
    <row r="6" spans="1:10" ht="12">
      <c r="A6" s="4" t="s">
        <v>1</v>
      </c>
      <c r="B6" s="16" t="s">
        <v>34</v>
      </c>
      <c r="C6" s="17"/>
      <c r="D6" s="18"/>
      <c r="E6" s="20"/>
      <c r="G6" s="41" t="s">
        <v>59</v>
      </c>
      <c r="H6" s="17"/>
      <c r="I6" s="18"/>
      <c r="J6" s="20"/>
    </row>
    <row r="7" spans="1:10" ht="12">
      <c r="A7" s="25" t="s">
        <v>2</v>
      </c>
      <c r="B7" s="19"/>
      <c r="C7" s="32">
        <v>0.0024261</v>
      </c>
      <c r="D7" s="18"/>
      <c r="E7" s="20" t="s">
        <v>56</v>
      </c>
      <c r="G7" s="19"/>
      <c r="H7" s="32"/>
      <c r="I7" s="18"/>
      <c r="J7" s="20" t="s">
        <v>56</v>
      </c>
    </row>
    <row r="8" spans="1:10" ht="12">
      <c r="A8" s="8"/>
      <c r="B8" s="20" t="s">
        <v>3</v>
      </c>
      <c r="C8" s="20" t="s">
        <v>4</v>
      </c>
      <c r="D8" s="20" t="s">
        <v>0</v>
      </c>
      <c r="E8" s="20" t="s">
        <v>57</v>
      </c>
      <c r="G8" s="20" t="s">
        <v>3</v>
      </c>
      <c r="H8" s="20" t="s">
        <v>4</v>
      </c>
      <c r="I8" s="20" t="s">
        <v>0</v>
      </c>
      <c r="J8" s="20" t="s">
        <v>57</v>
      </c>
    </row>
    <row r="9" spans="1:10" ht="12">
      <c r="A9" s="2">
        <v>40452</v>
      </c>
      <c r="B9" s="14"/>
      <c r="C9" s="14">
        <v>1671.2796375</v>
      </c>
      <c r="D9" s="14">
        <v>1671.2796375</v>
      </c>
      <c r="E9" s="14">
        <v>29</v>
      </c>
      <c r="G9" s="14"/>
      <c r="H9" s="14">
        <v>1671.2796375</v>
      </c>
      <c r="I9" s="14">
        <v>1671.2796375</v>
      </c>
      <c r="J9" s="14">
        <v>29</v>
      </c>
    </row>
    <row r="10" spans="1:10" ht="12">
      <c r="A10" s="2">
        <v>40634</v>
      </c>
      <c r="B10" s="14">
        <v>3542.1059999999998</v>
      </c>
      <c r="C10" s="14">
        <v>1671.2796375</v>
      </c>
      <c r="D10" s="14">
        <v>5213.3856375</v>
      </c>
      <c r="E10" s="14">
        <v>29</v>
      </c>
      <c r="G10" s="14">
        <v>3542.1059999999998</v>
      </c>
      <c r="H10" s="14">
        <v>1671.2796375</v>
      </c>
      <c r="I10" s="14">
        <v>5213.3856375</v>
      </c>
      <c r="J10" s="14">
        <v>29</v>
      </c>
    </row>
    <row r="11" spans="1:10" ht="12">
      <c r="A11" s="2">
        <v>40817</v>
      </c>
      <c r="B11" s="14"/>
      <c r="C11" s="14">
        <v>1591.5822524999999</v>
      </c>
      <c r="D11" s="14">
        <v>1591.5822524999999</v>
      </c>
      <c r="E11" s="14">
        <v>29</v>
      </c>
      <c r="G11" s="14"/>
      <c r="H11" s="14">
        <v>1591.5822524999999</v>
      </c>
      <c r="I11" s="14">
        <v>1591.5822524999999</v>
      </c>
      <c r="J11" s="14">
        <v>29</v>
      </c>
    </row>
    <row r="12" spans="1:10" ht="12">
      <c r="A12" s="2">
        <v>41000</v>
      </c>
      <c r="B12" s="14">
        <v>3699.8025</v>
      </c>
      <c r="C12" s="14">
        <v>1591.5822524999999</v>
      </c>
      <c r="D12" s="14">
        <v>5291.3847525</v>
      </c>
      <c r="E12" s="14">
        <v>29</v>
      </c>
      <c r="G12" s="14">
        <v>3699.8025</v>
      </c>
      <c r="H12" s="14">
        <v>1591.5822524999999</v>
      </c>
      <c r="I12" s="14">
        <v>5291.3847525</v>
      </c>
      <c r="J12" s="14">
        <v>29</v>
      </c>
    </row>
    <row r="13" spans="1:10" ht="12">
      <c r="A13" s="2">
        <v>41183</v>
      </c>
      <c r="B13" s="14"/>
      <c r="C13" s="14">
        <v>1508.3379092999999</v>
      </c>
      <c r="D13" s="14">
        <v>1508.3379092999999</v>
      </c>
      <c r="E13" s="14">
        <v>29</v>
      </c>
      <c r="G13" s="14"/>
      <c r="H13" s="14">
        <v>1508.3379092999999</v>
      </c>
      <c r="I13" s="14">
        <v>1508.3379092999999</v>
      </c>
      <c r="J13" s="14">
        <v>29</v>
      </c>
    </row>
    <row r="14" spans="1:10" ht="12">
      <c r="A14" s="2">
        <v>41365</v>
      </c>
      <c r="B14" s="14">
        <v>3869.6295</v>
      </c>
      <c r="C14" s="14">
        <v>1508.3379092999999</v>
      </c>
      <c r="D14" s="14">
        <v>5377.967409299999</v>
      </c>
      <c r="E14" s="14">
        <v>29</v>
      </c>
      <c r="G14" s="14">
        <v>3869.6295</v>
      </c>
      <c r="H14" s="14">
        <v>1508.3379092999999</v>
      </c>
      <c r="I14" s="14">
        <v>5377.967409299999</v>
      </c>
      <c r="J14" s="14">
        <v>29</v>
      </c>
    </row>
    <row r="15" spans="1:10" ht="12">
      <c r="A15" s="2">
        <v>41548</v>
      </c>
      <c r="B15" s="14"/>
      <c r="C15" s="14">
        <v>1421.2700325</v>
      </c>
      <c r="D15" s="14">
        <v>1421.2700325</v>
      </c>
      <c r="E15" s="14">
        <v>29</v>
      </c>
      <c r="G15" s="14"/>
      <c r="H15" s="14">
        <v>1421.2700325</v>
      </c>
      <c r="I15" s="14">
        <v>1421.2700325</v>
      </c>
      <c r="J15" s="14">
        <v>29</v>
      </c>
    </row>
    <row r="16" spans="1:10" ht="12">
      <c r="A16" s="2">
        <v>41730</v>
      </c>
      <c r="B16" s="14">
        <v>4051.587</v>
      </c>
      <c r="C16" s="14">
        <v>1421.2700325</v>
      </c>
      <c r="D16" s="14">
        <v>5472.8570325</v>
      </c>
      <c r="E16" s="14">
        <v>29</v>
      </c>
      <c r="G16" s="14">
        <v>4051.587</v>
      </c>
      <c r="H16" s="14">
        <v>1421.2700325</v>
      </c>
      <c r="I16" s="14">
        <v>5472.8570325</v>
      </c>
      <c r="J16" s="14">
        <v>29</v>
      </c>
    </row>
    <row r="17" spans="1:10" ht="12">
      <c r="A17" s="2">
        <v>41913</v>
      </c>
      <c r="B17" s="14"/>
      <c r="C17" s="14">
        <v>1330.109325</v>
      </c>
      <c r="D17" s="14">
        <v>1330.109325</v>
      </c>
      <c r="E17" s="14">
        <v>29</v>
      </c>
      <c r="G17" s="14"/>
      <c r="H17" s="14">
        <v>1330.109325</v>
      </c>
      <c r="I17" s="14">
        <v>1330.109325</v>
      </c>
      <c r="J17" s="14">
        <v>29</v>
      </c>
    </row>
    <row r="18" spans="1:10" ht="12">
      <c r="A18" s="2">
        <v>42095</v>
      </c>
      <c r="B18" s="14">
        <v>4233.5445</v>
      </c>
      <c r="C18" s="14">
        <v>1330.109325</v>
      </c>
      <c r="D18" s="14">
        <v>5563.653824999999</v>
      </c>
      <c r="E18" s="14">
        <v>29</v>
      </c>
      <c r="G18" s="14">
        <v>4233.5445</v>
      </c>
      <c r="H18" s="14">
        <v>1330.109325</v>
      </c>
      <c r="I18" s="14">
        <v>5563.653824999999</v>
      </c>
      <c r="J18" s="14">
        <v>29</v>
      </c>
    </row>
    <row r="19" spans="1:10" ht="12">
      <c r="A19" s="2">
        <v>42278</v>
      </c>
      <c r="B19" s="14"/>
      <c r="C19" s="14">
        <v>1224.2707125</v>
      </c>
      <c r="D19" s="14">
        <v>1224.2707125</v>
      </c>
      <c r="E19" s="14">
        <v>29</v>
      </c>
      <c r="G19" s="14"/>
      <c r="H19" s="14">
        <v>1224.2707125</v>
      </c>
      <c r="I19" s="14">
        <v>1224.2707125</v>
      </c>
      <c r="J19" s="14">
        <v>29</v>
      </c>
    </row>
    <row r="20" spans="1:10" ht="12">
      <c r="A20" s="2">
        <v>42461</v>
      </c>
      <c r="B20" s="14">
        <v>4439.763</v>
      </c>
      <c r="C20" s="14">
        <v>1224.2707125</v>
      </c>
      <c r="D20" s="14">
        <v>5664.0337125</v>
      </c>
      <c r="E20" s="14">
        <v>29</v>
      </c>
      <c r="G20" s="14">
        <v>4439.763</v>
      </c>
      <c r="H20" s="14">
        <v>1224.2707125</v>
      </c>
      <c r="I20" s="14">
        <v>5664.0337125</v>
      </c>
      <c r="J20" s="14">
        <v>29</v>
      </c>
    </row>
    <row r="21" spans="1:10" ht="12">
      <c r="A21" s="2">
        <v>42644</v>
      </c>
      <c r="B21" s="14"/>
      <c r="C21" s="14">
        <v>1113.2766374999999</v>
      </c>
      <c r="D21" s="14">
        <v>1113.2766374999999</v>
      </c>
      <c r="E21" s="14">
        <v>29</v>
      </c>
      <c r="G21" s="14"/>
      <c r="H21" s="14">
        <v>1113.2766374999999</v>
      </c>
      <c r="I21" s="14">
        <v>1113.2766374999999</v>
      </c>
      <c r="J21" s="14">
        <v>29</v>
      </c>
    </row>
    <row r="22" spans="1:10" ht="12">
      <c r="A22" s="2">
        <v>42826</v>
      </c>
      <c r="B22" s="14">
        <v>4658.112</v>
      </c>
      <c r="C22" s="14">
        <v>1113.2766374999999</v>
      </c>
      <c r="D22" s="14">
        <v>5771.3886375</v>
      </c>
      <c r="E22" s="14">
        <v>29</v>
      </c>
      <c r="G22" s="14">
        <v>4658.112</v>
      </c>
      <c r="H22" s="14">
        <v>1113.2766374999999</v>
      </c>
      <c r="I22" s="14">
        <v>5771.3886375</v>
      </c>
      <c r="J22" s="14">
        <v>29</v>
      </c>
    </row>
    <row r="23" spans="1:10" ht="12">
      <c r="A23" s="2">
        <v>43009</v>
      </c>
      <c r="B23" s="14"/>
      <c r="C23" s="14">
        <v>996.8238375</v>
      </c>
      <c r="D23" s="14">
        <v>996.8238375</v>
      </c>
      <c r="E23" s="14">
        <v>29</v>
      </c>
      <c r="G23" s="14"/>
      <c r="H23" s="14">
        <v>996.8238375</v>
      </c>
      <c r="I23" s="14">
        <v>996.8238375</v>
      </c>
      <c r="J23" s="14">
        <v>29</v>
      </c>
    </row>
    <row r="24" spans="1:10" ht="12">
      <c r="A24" s="30">
        <v>43191</v>
      </c>
      <c r="B24" s="14">
        <v>4900.722</v>
      </c>
      <c r="C24" s="14">
        <v>996.8238375</v>
      </c>
      <c r="D24" s="14">
        <v>5897.5458375</v>
      </c>
      <c r="E24" s="14">
        <v>29</v>
      </c>
      <c r="G24" s="14">
        <v>4900.722</v>
      </c>
      <c r="H24" s="14">
        <v>996.8238375</v>
      </c>
      <c r="I24" s="14">
        <v>5897.5458375</v>
      </c>
      <c r="J24" s="14">
        <v>29</v>
      </c>
    </row>
    <row r="25" spans="1:10" ht="12">
      <c r="A25" s="30">
        <v>43374</v>
      </c>
      <c r="B25" s="14"/>
      <c r="C25" s="14">
        <v>874.3057875</v>
      </c>
      <c r="D25" s="14">
        <v>874.3057875</v>
      </c>
      <c r="E25" s="14">
        <v>29</v>
      </c>
      <c r="G25" s="14"/>
      <c r="H25" s="14">
        <v>874.3057875</v>
      </c>
      <c r="I25" s="14">
        <v>874.3057875</v>
      </c>
      <c r="J25" s="14">
        <v>29</v>
      </c>
    </row>
    <row r="26" spans="1:10" ht="12">
      <c r="A26" s="30">
        <v>43556</v>
      </c>
      <c r="B26" s="14">
        <v>5143.332</v>
      </c>
      <c r="C26" s="14">
        <v>874.3057875</v>
      </c>
      <c r="D26" s="14">
        <v>6017.6377875</v>
      </c>
      <c r="E26" s="14">
        <v>29</v>
      </c>
      <c r="G26" s="14">
        <v>5143.332</v>
      </c>
      <c r="H26" s="14">
        <v>874.3057875</v>
      </c>
      <c r="I26" s="14">
        <v>6017.6377875</v>
      </c>
      <c r="J26" s="14">
        <v>29</v>
      </c>
    </row>
    <row r="27" spans="1:10" ht="12">
      <c r="A27" s="30">
        <v>43739</v>
      </c>
      <c r="B27" s="14"/>
      <c r="C27" s="14">
        <v>745.7224874999999</v>
      </c>
      <c r="D27" s="14">
        <v>745.7224874999999</v>
      </c>
      <c r="E27" s="14">
        <v>29</v>
      </c>
      <c r="G27" s="14"/>
      <c r="H27" s="14">
        <v>745.7224874999999</v>
      </c>
      <c r="I27" s="14">
        <v>745.7224874999999</v>
      </c>
      <c r="J27" s="14">
        <v>29</v>
      </c>
    </row>
    <row r="28" spans="1:10" ht="12">
      <c r="A28" s="30">
        <v>43922</v>
      </c>
      <c r="B28" s="14">
        <v>5398.0725</v>
      </c>
      <c r="C28" s="14">
        <v>745.7224874999999</v>
      </c>
      <c r="D28" s="14">
        <v>6143.7949875</v>
      </c>
      <c r="E28" s="14">
        <v>29</v>
      </c>
      <c r="G28" s="14">
        <v>5398.0725</v>
      </c>
      <c r="H28" s="14">
        <v>745.7224874999999</v>
      </c>
      <c r="I28" s="14">
        <v>6143.7949875</v>
      </c>
      <c r="J28" s="14">
        <v>29</v>
      </c>
    </row>
    <row r="29" spans="1:10" ht="12">
      <c r="A29" s="30">
        <v>44105</v>
      </c>
      <c r="B29" s="14"/>
      <c r="C29" s="14">
        <v>610.770675</v>
      </c>
      <c r="D29" s="14">
        <v>610.770675</v>
      </c>
      <c r="E29" s="14">
        <v>29</v>
      </c>
      <c r="G29" s="14"/>
      <c r="H29" s="14">
        <v>610.770675</v>
      </c>
      <c r="I29" s="14">
        <v>610.770675</v>
      </c>
      <c r="J29" s="14">
        <v>29</v>
      </c>
    </row>
    <row r="30" spans="1:10" ht="12">
      <c r="A30" s="30">
        <v>44287</v>
      </c>
      <c r="B30" s="14">
        <v>5664.943499999999</v>
      </c>
      <c r="C30" s="14">
        <v>610.770675</v>
      </c>
      <c r="D30" s="14">
        <v>6275.714174999999</v>
      </c>
      <c r="E30" s="14">
        <v>29</v>
      </c>
      <c r="G30" s="14">
        <v>5664.943499999999</v>
      </c>
      <c r="H30" s="14">
        <v>610.770675</v>
      </c>
      <c r="I30" s="14">
        <v>6275.714174999999</v>
      </c>
      <c r="J30" s="14">
        <v>29</v>
      </c>
    </row>
    <row r="31" spans="1:10" ht="12">
      <c r="A31" s="30">
        <v>44470</v>
      </c>
      <c r="B31" s="14"/>
      <c r="C31" s="14">
        <v>469.1470875</v>
      </c>
      <c r="D31" s="14">
        <v>469.1470875</v>
      </c>
      <c r="E31" s="14">
        <v>29</v>
      </c>
      <c r="G31" s="14"/>
      <c r="H31" s="14">
        <v>469.1470875</v>
      </c>
      <c r="I31" s="14">
        <v>469.1470875</v>
      </c>
      <c r="J31" s="14">
        <v>29</v>
      </c>
    </row>
    <row r="32" spans="1:10" ht="12">
      <c r="A32" s="30">
        <v>44652</v>
      </c>
      <c r="B32" s="14">
        <v>5956.075499999999</v>
      </c>
      <c r="C32" s="14">
        <v>469.1470875</v>
      </c>
      <c r="D32" s="14">
        <v>6425.222587499999</v>
      </c>
      <c r="E32" s="14">
        <v>29</v>
      </c>
      <c r="G32" s="14">
        <v>5956.075499999999</v>
      </c>
      <c r="H32" s="14">
        <v>469.1470875</v>
      </c>
      <c r="I32" s="14">
        <v>6425.222587499999</v>
      </c>
      <c r="J32" s="14">
        <v>29</v>
      </c>
    </row>
    <row r="33" spans="1:10" ht="12">
      <c r="A33" s="30">
        <v>44835</v>
      </c>
      <c r="B33" s="14"/>
      <c r="C33" s="14">
        <v>320.2452</v>
      </c>
      <c r="D33" s="14">
        <v>320.2452</v>
      </c>
      <c r="E33" s="14">
        <v>29</v>
      </c>
      <c r="G33" s="14"/>
      <c r="H33" s="14">
        <v>320.2452</v>
      </c>
      <c r="I33" s="14">
        <v>320.2452</v>
      </c>
      <c r="J33" s="14">
        <v>29</v>
      </c>
    </row>
    <row r="34" spans="1:10" ht="12">
      <c r="A34" s="30">
        <v>45017</v>
      </c>
      <c r="B34" s="14">
        <v>6247.2075</v>
      </c>
      <c r="C34" s="14">
        <v>320.2452</v>
      </c>
      <c r="D34" s="14">
        <v>6567.452700000001</v>
      </c>
      <c r="E34" s="14">
        <v>29</v>
      </c>
      <c r="G34" s="14">
        <v>6247.2075</v>
      </c>
      <c r="H34" s="14">
        <v>320.2452</v>
      </c>
      <c r="I34" s="14">
        <v>6567.452700000001</v>
      </c>
      <c r="J34" s="14">
        <v>29</v>
      </c>
    </row>
    <row r="35" spans="1:10" ht="12">
      <c r="A35" s="30">
        <v>45200</v>
      </c>
      <c r="B35" s="14"/>
      <c r="C35" s="14">
        <v>164.06501250000002</v>
      </c>
      <c r="D35" s="14">
        <v>164.06501250000002</v>
      </c>
      <c r="E35" s="14">
        <v>29</v>
      </c>
      <c r="G35" s="14"/>
      <c r="H35" s="14">
        <v>164.06501250000002</v>
      </c>
      <c r="I35" s="14">
        <v>164.06501250000002</v>
      </c>
      <c r="J35" s="14">
        <v>29</v>
      </c>
    </row>
    <row r="36" spans="1:10" ht="12">
      <c r="A36" s="30">
        <v>45383</v>
      </c>
      <c r="B36" s="14">
        <v>6562.6005</v>
      </c>
      <c r="C36" s="14">
        <v>164.06501250000002</v>
      </c>
      <c r="D36" s="14">
        <v>6726.6655125</v>
      </c>
      <c r="E36" s="14">
        <v>19</v>
      </c>
      <c r="G36" s="14">
        <v>6562.6005</v>
      </c>
      <c r="H36" s="14">
        <v>164.06501250000002</v>
      </c>
      <c r="I36" s="14">
        <v>6726.6655125</v>
      </c>
      <c r="J36" s="14">
        <v>19</v>
      </c>
    </row>
    <row r="37" spans="1:10" ht="12">
      <c r="A37" s="2"/>
      <c r="B37" s="14"/>
      <c r="C37" s="14"/>
      <c r="D37" s="14"/>
      <c r="E37" s="14"/>
      <c r="G37" s="14"/>
      <c r="H37" s="14"/>
      <c r="I37" s="14"/>
      <c r="J37" s="14"/>
    </row>
    <row r="38" spans="1:10" ht="12.75" thickBot="1">
      <c r="A38" s="12" t="s">
        <v>0</v>
      </c>
      <c r="B38" s="28">
        <v>68367.498</v>
      </c>
      <c r="C38" s="28">
        <v>28082.413188600003</v>
      </c>
      <c r="D38" s="28">
        <v>96449.9111886</v>
      </c>
      <c r="E38" s="28">
        <v>802</v>
      </c>
      <c r="G38" s="28">
        <f>SUM(G9:G37)</f>
        <v>68367.498</v>
      </c>
      <c r="H38" s="28">
        <f>SUM(H9:H37)</f>
        <v>28082.413188600003</v>
      </c>
      <c r="I38" s="28">
        <f>SUM(I9:I37)</f>
        <v>96449.9111886</v>
      </c>
      <c r="J38" s="28">
        <f>SUM(J9:J37)</f>
        <v>802</v>
      </c>
    </row>
    <row r="39" ht="12.75" thickTop="1"/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2013-01-28T18:44:08Z</cp:lastPrinted>
  <dcterms:created xsi:type="dcterms:W3CDTF">1998-02-23T20:58:01Z</dcterms:created>
  <dcterms:modified xsi:type="dcterms:W3CDTF">2013-01-28T18:53:00Z</dcterms:modified>
  <cp:category/>
  <cp:version/>
  <cp:contentType/>
  <cp:contentStatus/>
</cp:coreProperties>
</file>