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0" windowWidth="9420" windowHeight="4240" activeTab="0"/>
  </bookViews>
  <sheets>
    <sheet name="2003A" sheetId="1" r:id="rId1"/>
  </sheets>
  <definedNames>
    <definedName name="_xlnm.Print_Titles" localSheetId="0">'2003A'!$A:$A</definedName>
  </definedNames>
  <calcPr fullCalcOnLoad="1"/>
</workbook>
</file>

<file path=xl/sharedStrings.xml><?xml version="1.0" encoding="utf-8"?>
<sst xmlns="http://schemas.openxmlformats.org/spreadsheetml/2006/main" count="163" uniqueCount="32">
  <si>
    <t>Payment</t>
  </si>
  <si>
    <t>Date</t>
  </si>
  <si>
    <t>Total</t>
  </si>
  <si>
    <t>Principal</t>
  </si>
  <si>
    <t>Interest</t>
  </si>
  <si>
    <t xml:space="preserve">    UMCP  Performing Arts Center (Academic)</t>
  </si>
  <si>
    <t xml:space="preserve"> UMCP  Facilities Renewal Projects (Academic)</t>
  </si>
  <si>
    <t xml:space="preserve">            UMCP Byrd Stadium (Auxiliary)</t>
  </si>
  <si>
    <t xml:space="preserve">       UMCP Fraternity Row PH V (Auxiliary)</t>
  </si>
  <si>
    <t xml:space="preserve"> UMCP Health &amp; Human Performance (Auxiliary)</t>
  </si>
  <si>
    <t xml:space="preserve">         UMCP Parking Garage (Auxiliary)</t>
  </si>
  <si>
    <t xml:space="preserve">         UMCP Recreation Fields (Auxiliary)</t>
  </si>
  <si>
    <t xml:space="preserve">         UMCP Ritchie Coliseum (Auxiliary)</t>
  </si>
  <si>
    <t xml:space="preserve"> UMAB Hlth Science Lib-Equipment (Academic)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</si>
  <si>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</si>
  <si>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</si>
  <si>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</si>
  <si>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 xml:space="preserve">              SSU Holloway Hall (Academic)</t>
  </si>
  <si>
    <t xml:space="preserve">      Total Academic Projects - 1995 A</t>
  </si>
  <si>
    <t xml:space="preserve">      UMAB Hlth Science Library (Academic)</t>
  </si>
  <si>
    <t xml:space="preserve">            UMCP Track &amp; Field (Auxiliary)</t>
  </si>
  <si>
    <t xml:space="preserve">           Total Auxiliary Projects - 1995 A</t>
  </si>
  <si>
    <t xml:space="preserve">             University System of Maryland</t>
  </si>
  <si>
    <t xml:space="preserve">        1995 Series A Bond Funded Projects</t>
  </si>
  <si>
    <t>Distribution of Debt Service after 2005A Bond Issue</t>
  </si>
  <si>
    <t>Revised 95A after 2005A</t>
  </si>
  <si>
    <t>1995 A refinanced on 2003A</t>
  </si>
  <si>
    <t xml:space="preserve">        1995 Series A Bond Funded Projects 2005A</t>
  </si>
  <si>
    <t xml:space="preserve">Amort of </t>
  </si>
  <si>
    <t>Premium</t>
  </si>
  <si>
    <t>Amort of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</si>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</sst>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 horizontal="center"/>
    </xf>
    <xf numFmtId="165" fontId="0" fillId="0" borderId="12" xfId="0" applyNumberFormat="1" applyBorder="1" applyAlignment="1" quotePrefix="1">
      <alignment horizontal="left"/>
    </xf>
    <xf numFmtId="165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 horizontal="left"/>
    </xf>
    <xf numFmtId="38" fontId="0" fillId="0" borderId="0" xfId="0" applyNumberFormat="1" applyBorder="1" applyAlignment="1">
      <alignment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4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4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E78"/>
  <sheetViews>
    <sheetView showZeros="0" tabSelected="1" workbookViewId="0" topLeftCell="A1">
      <selection activeCell="C15" sqref="C15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8" customWidth="1"/>
    <col min="7" max="7" width="16.421875" style="18" customWidth="1"/>
    <col min="8" max="8" width="3.7109375" style="18" customWidth="1"/>
    <col min="9" max="12" width="13.7109375" style="18" customWidth="1"/>
    <col min="13" max="13" width="16.28125" style="18" customWidth="1"/>
    <col min="14" max="14" width="3.7109375" style="0" customWidth="1"/>
    <col min="15" max="18" width="13.7109375" style="18" customWidth="1"/>
    <col min="19" max="19" width="16.421875" style="18" customWidth="1"/>
    <col min="20" max="20" width="3.7109375" style="0" customWidth="1"/>
    <col min="21" max="24" width="13.7109375" style="4" customWidth="1"/>
    <col min="25" max="25" width="16.421875" style="4" customWidth="1"/>
    <col min="26" max="26" width="3.7109375" style="4" customWidth="1"/>
    <col min="27" max="30" width="13.7109375" style="4" customWidth="1"/>
    <col min="31" max="31" width="16.7109375" style="4" customWidth="1"/>
    <col min="32" max="32" width="3.7109375" style="4" customWidth="1"/>
    <col min="33" max="36" width="13.7109375" style="4" customWidth="1"/>
    <col min="37" max="37" width="16.421875" style="4" customWidth="1"/>
    <col min="38" max="38" width="3.7109375" style="4" customWidth="1"/>
    <col min="39" max="42" width="13.7109375" style="4" customWidth="1"/>
    <col min="43" max="43" width="15.8515625" style="4" customWidth="1"/>
    <col min="44" max="44" width="3.7109375" style="4" customWidth="1"/>
    <col min="45" max="48" width="13.7109375" style="4" customWidth="1"/>
    <col min="49" max="49" width="17.00390625" style="4" customWidth="1"/>
    <col min="50" max="50" width="3.7109375" style="4" customWidth="1"/>
    <col min="51" max="54" width="13.7109375" style="4" customWidth="1"/>
    <col min="55" max="55" width="16.421875" style="4" customWidth="1"/>
    <col min="56" max="56" width="3.7109375" style="4" customWidth="1"/>
    <col min="57" max="60" width="13.7109375" style="4" customWidth="1"/>
    <col min="61" max="61" width="15.7109375" style="4" customWidth="1"/>
    <col min="62" max="62" width="3.7109375" style="4" customWidth="1"/>
    <col min="63" max="66" width="13.7109375" style="4" customWidth="1"/>
    <col min="67" max="67" width="17.421875" style="4" customWidth="1"/>
    <col min="68" max="68" width="3.7109375" style="4" customWidth="1"/>
    <col min="69" max="72" width="13.7109375" style="4" customWidth="1"/>
    <col min="73" max="73" width="16.421875" style="4" customWidth="1"/>
    <col min="74" max="74" width="3.7109375" style="0" customWidth="1"/>
    <col min="75" max="79" width="13.7109375" style="4" customWidth="1"/>
    <col min="80" max="80" width="3.7109375" style="0" customWidth="1"/>
    <col min="81" max="84" width="13.7109375" style="0" customWidth="1"/>
    <col min="85" max="85" width="16.140625" style="0" customWidth="1"/>
    <col min="86" max="86" width="3.7109375" style="0" customWidth="1"/>
    <col min="87" max="90" width="13.7109375" style="0" customWidth="1"/>
    <col min="91" max="91" width="16.14062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5.8515625" style="0" customWidth="1"/>
    <col min="104" max="104" width="3.7109375" style="0" customWidth="1"/>
    <col min="105" max="108" width="13.7109375" style="0" customWidth="1"/>
    <col min="109" max="109" width="15.7109375" style="0" customWidth="1"/>
  </cols>
  <sheetData>
    <row r="2" spans="3:81" ht="12">
      <c r="C2" s="24" t="s">
        <v>22</v>
      </c>
      <c r="O2" s="24" t="s">
        <v>22</v>
      </c>
      <c r="U2" s="24"/>
      <c r="AB2" s="9"/>
      <c r="AG2" s="24" t="s">
        <v>22</v>
      </c>
      <c r="AM2" s="24"/>
      <c r="AN2" s="9"/>
      <c r="AY2" s="24" t="s">
        <v>22</v>
      </c>
      <c r="AZ2" s="9"/>
      <c r="BE2" s="24"/>
      <c r="BL2" s="9"/>
      <c r="BQ2" s="24" t="s">
        <v>22</v>
      </c>
      <c r="BR2" s="9"/>
      <c r="BV2" s="4"/>
      <c r="BW2" s="24"/>
      <c r="CC2" s="24"/>
    </row>
    <row r="3" spans="3:81" ht="12">
      <c r="C3" s="24" t="s">
        <v>24</v>
      </c>
      <c r="O3" s="24" t="s">
        <v>24</v>
      </c>
      <c r="U3" s="24"/>
      <c r="AB3" s="9"/>
      <c r="AG3" s="24" t="s">
        <v>24</v>
      </c>
      <c r="AM3" s="24"/>
      <c r="AN3" s="9"/>
      <c r="AY3" s="24" t="s">
        <v>24</v>
      </c>
      <c r="AZ3" s="9"/>
      <c r="BE3" s="24"/>
      <c r="BL3" s="9"/>
      <c r="BQ3" s="24" t="s">
        <v>24</v>
      </c>
      <c r="BR3" s="9"/>
      <c r="BV3" s="4"/>
      <c r="BW3" s="24"/>
      <c r="CC3" s="24"/>
    </row>
    <row r="4" spans="3:81" ht="12">
      <c r="C4" s="24" t="s">
        <v>27</v>
      </c>
      <c r="O4" s="24" t="s">
        <v>27</v>
      </c>
      <c r="U4" s="24"/>
      <c r="AG4" s="24" t="s">
        <v>23</v>
      </c>
      <c r="AM4" s="24"/>
      <c r="AY4" s="24" t="s">
        <v>23</v>
      </c>
      <c r="BE4" s="24"/>
      <c r="BQ4" s="24" t="s">
        <v>23</v>
      </c>
      <c r="BV4" s="4"/>
      <c r="BW4" s="24"/>
      <c r="CC4" s="24"/>
    </row>
    <row r="5" ht="12">
      <c r="BV5" s="4"/>
    </row>
    <row r="6" spans="1:109" ht="12">
      <c r="A6" s="2" t="s">
        <v>0</v>
      </c>
      <c r="C6" s="27" t="s">
        <v>25</v>
      </c>
      <c r="D6" s="28"/>
      <c r="E6" s="29"/>
      <c r="F6" s="22"/>
      <c r="G6" s="22"/>
      <c r="I6" s="25" t="s">
        <v>18</v>
      </c>
      <c r="J6" s="20"/>
      <c r="K6" s="21"/>
      <c r="L6" s="22"/>
      <c r="M6" s="22"/>
      <c r="O6" s="19" t="s">
        <v>21</v>
      </c>
      <c r="P6" s="20"/>
      <c r="Q6" s="21"/>
      <c r="R6" s="22"/>
      <c r="S6" s="22"/>
      <c r="U6" s="5" t="s">
        <v>7</v>
      </c>
      <c r="V6" s="6"/>
      <c r="W6" s="7"/>
      <c r="X6" s="22"/>
      <c r="Y6" s="22"/>
      <c r="AA6" s="5" t="s">
        <v>20</v>
      </c>
      <c r="AB6" s="6"/>
      <c r="AC6" s="7"/>
      <c r="AD6" s="22"/>
      <c r="AE6" s="22"/>
      <c r="AG6" s="5" t="s">
        <v>8</v>
      </c>
      <c r="AH6" s="6"/>
      <c r="AI6" s="7"/>
      <c r="AJ6" s="22"/>
      <c r="AK6" s="22"/>
      <c r="AM6" s="5" t="s">
        <v>9</v>
      </c>
      <c r="AN6" s="6"/>
      <c r="AO6" s="7"/>
      <c r="AP6" s="22"/>
      <c r="AQ6" s="22"/>
      <c r="AS6" s="5" t="s">
        <v>10</v>
      </c>
      <c r="AT6" s="6"/>
      <c r="AU6" s="7"/>
      <c r="AV6" s="22"/>
      <c r="AW6" s="22"/>
      <c r="AY6" s="5" t="s">
        <v>11</v>
      </c>
      <c r="AZ6" s="6"/>
      <c r="BA6" s="7"/>
      <c r="BB6" s="22"/>
      <c r="BC6" s="22"/>
      <c r="BE6" s="5" t="s">
        <v>12</v>
      </c>
      <c r="BF6" s="6"/>
      <c r="BG6" s="7"/>
      <c r="BH6" s="22"/>
      <c r="BI6" s="22"/>
      <c r="BK6" s="5" t="s">
        <v>14</v>
      </c>
      <c r="BL6" s="6"/>
      <c r="BM6" s="7"/>
      <c r="BN6" s="22"/>
      <c r="BO6" s="22"/>
      <c r="BQ6" s="5" t="s">
        <v>15</v>
      </c>
      <c r="BR6" s="6"/>
      <c r="BS6" s="7"/>
      <c r="BT6" s="22"/>
      <c r="BU6" s="22"/>
      <c r="BV6" s="4"/>
      <c r="BW6" s="5" t="s">
        <v>16</v>
      </c>
      <c r="BX6" s="6"/>
      <c r="BY6" s="7"/>
      <c r="BZ6" s="22"/>
      <c r="CA6" s="22"/>
      <c r="CC6" s="5" t="s">
        <v>6</v>
      </c>
      <c r="CD6" s="6"/>
      <c r="CE6" s="7"/>
      <c r="CF6" s="22"/>
      <c r="CG6" s="22"/>
      <c r="CH6" s="4"/>
      <c r="CI6" s="5" t="s">
        <v>5</v>
      </c>
      <c r="CJ6" s="6"/>
      <c r="CK6" s="7"/>
      <c r="CL6" s="22"/>
      <c r="CM6" s="22"/>
      <c r="CO6" s="5" t="s">
        <v>19</v>
      </c>
      <c r="CP6" s="6"/>
      <c r="CQ6" s="7"/>
      <c r="CR6" s="22"/>
      <c r="CS6" s="22"/>
      <c r="CT6" s="4"/>
      <c r="CU6" s="5" t="s">
        <v>13</v>
      </c>
      <c r="CV6" s="6"/>
      <c r="CW6" s="7"/>
      <c r="CX6" s="22"/>
      <c r="CY6" s="22"/>
      <c r="CZ6" s="15"/>
      <c r="DA6" s="5" t="s">
        <v>17</v>
      </c>
      <c r="DB6" s="6"/>
      <c r="DC6" s="7"/>
      <c r="DD6" s="22"/>
      <c r="DE6" s="22"/>
    </row>
    <row r="7" spans="1:109" s="10" customFormat="1" ht="12">
      <c r="A7" s="12"/>
      <c r="C7" s="30" t="s">
        <v>26</v>
      </c>
      <c r="D7" s="31"/>
      <c r="E7" s="32"/>
      <c r="F7" s="22" t="s">
        <v>28</v>
      </c>
      <c r="G7" s="22" t="s">
        <v>30</v>
      </c>
      <c r="H7" s="18"/>
      <c r="I7" s="19"/>
      <c r="J7" s="11">
        <v>0.3848845</v>
      </c>
      <c r="K7" s="21"/>
      <c r="L7" s="22" t="s">
        <v>28</v>
      </c>
      <c r="M7" s="22" t="s">
        <v>30</v>
      </c>
      <c r="O7" s="19"/>
      <c r="P7" s="11">
        <f>V7+AB7+AH7+AN7+AT7+AZ7+BF7+BL7+BR7</f>
        <v>0.6151155</v>
      </c>
      <c r="Q7" s="21"/>
      <c r="R7" s="22" t="s">
        <v>28</v>
      </c>
      <c r="S7" s="22" t="s">
        <v>30</v>
      </c>
      <c r="U7" s="13"/>
      <c r="V7" s="11">
        <v>0.1719714</v>
      </c>
      <c r="W7" s="14"/>
      <c r="X7" s="22" t="s">
        <v>28</v>
      </c>
      <c r="Y7" s="22" t="s">
        <v>30</v>
      </c>
      <c r="AA7" s="13"/>
      <c r="AB7" s="11">
        <v>0.0114334</v>
      </c>
      <c r="AC7" s="14"/>
      <c r="AD7" s="22" t="s">
        <v>28</v>
      </c>
      <c r="AE7" s="22" t="s">
        <v>30</v>
      </c>
      <c r="AG7" s="13"/>
      <c r="AH7" s="11">
        <v>0.0381247</v>
      </c>
      <c r="AI7" s="14"/>
      <c r="AJ7" s="22" t="s">
        <v>28</v>
      </c>
      <c r="AK7" s="22" t="s">
        <v>30</v>
      </c>
      <c r="AM7" s="13"/>
      <c r="AN7" s="11">
        <v>0.0393485</v>
      </c>
      <c r="AO7" s="14"/>
      <c r="AP7" s="22" t="s">
        <v>28</v>
      </c>
      <c r="AQ7" s="22" t="s">
        <v>30</v>
      </c>
      <c r="AS7" s="13"/>
      <c r="AT7" s="11">
        <v>0.0076958</v>
      </c>
      <c r="AU7" s="14"/>
      <c r="AV7" s="22" t="s">
        <v>28</v>
      </c>
      <c r="AW7" s="22" t="s">
        <v>30</v>
      </c>
      <c r="AY7" s="13"/>
      <c r="AZ7" s="11">
        <v>0.003663</v>
      </c>
      <c r="BA7" s="14"/>
      <c r="BB7" s="22" t="s">
        <v>28</v>
      </c>
      <c r="BC7" s="22" t="s">
        <v>30</v>
      </c>
      <c r="BE7" s="13"/>
      <c r="BF7" s="11">
        <v>0.0860053</v>
      </c>
      <c r="BG7" s="14"/>
      <c r="BH7" s="22" t="s">
        <v>28</v>
      </c>
      <c r="BI7" s="22" t="s">
        <v>30</v>
      </c>
      <c r="BK7" s="13"/>
      <c r="BL7" s="11">
        <v>0.0367501</v>
      </c>
      <c r="BM7" s="14"/>
      <c r="BN7" s="22" t="s">
        <v>28</v>
      </c>
      <c r="BO7" s="22" t="s">
        <v>30</v>
      </c>
      <c r="BQ7" s="13"/>
      <c r="BR7" s="11">
        <v>0.2201233</v>
      </c>
      <c r="BS7" s="14"/>
      <c r="BT7" s="22" t="s">
        <v>28</v>
      </c>
      <c r="BU7" s="22" t="s">
        <v>30</v>
      </c>
      <c r="BW7" s="13"/>
      <c r="BX7" s="11"/>
      <c r="BY7" s="14"/>
      <c r="BZ7" s="22" t="s">
        <v>28</v>
      </c>
      <c r="CA7" s="22" t="s">
        <v>30</v>
      </c>
      <c r="CC7" s="13"/>
      <c r="CD7" s="11">
        <v>0.008186</v>
      </c>
      <c r="CE7" s="14"/>
      <c r="CF7" s="22" t="s">
        <v>28</v>
      </c>
      <c r="CG7" s="22" t="s">
        <v>30</v>
      </c>
      <c r="CI7" s="13"/>
      <c r="CJ7" s="11">
        <v>0.1709173</v>
      </c>
      <c r="CK7" s="14"/>
      <c r="CL7" s="22" t="s">
        <v>28</v>
      </c>
      <c r="CM7" s="22" t="s">
        <v>30</v>
      </c>
      <c r="CO7" s="13"/>
      <c r="CP7" s="11">
        <v>0.0569623</v>
      </c>
      <c r="CQ7" s="14"/>
      <c r="CR7" s="22" t="s">
        <v>28</v>
      </c>
      <c r="CS7" s="22" t="s">
        <v>30</v>
      </c>
      <c r="CU7" s="13"/>
      <c r="CV7" s="11">
        <v>0.0368503</v>
      </c>
      <c r="CW7" s="14"/>
      <c r="CX7" s="22" t="s">
        <v>28</v>
      </c>
      <c r="CY7" s="22" t="s">
        <v>30</v>
      </c>
      <c r="CZ7" s="16"/>
      <c r="DA7" s="13"/>
      <c r="DB7" s="11">
        <v>0.1119688</v>
      </c>
      <c r="DC7" s="14"/>
      <c r="DD7" s="22" t="s">
        <v>28</v>
      </c>
      <c r="DE7" s="22" t="s">
        <v>30</v>
      </c>
    </row>
    <row r="8" spans="1:109" ht="12">
      <c r="A8" s="3" t="s">
        <v>1</v>
      </c>
      <c r="C8" s="22" t="s">
        <v>3</v>
      </c>
      <c r="D8" s="22" t="s">
        <v>4</v>
      </c>
      <c r="E8" s="22" t="s">
        <v>2</v>
      </c>
      <c r="F8" s="22" t="s">
        <v>29</v>
      </c>
      <c r="G8" s="22" t="s">
        <v>31</v>
      </c>
      <c r="I8" s="22" t="s">
        <v>3</v>
      </c>
      <c r="J8" s="22" t="s">
        <v>4</v>
      </c>
      <c r="K8" s="22" t="s">
        <v>2</v>
      </c>
      <c r="L8" s="22" t="s">
        <v>29</v>
      </c>
      <c r="M8" s="22" t="s">
        <v>31</v>
      </c>
      <c r="O8" s="22" t="s">
        <v>3</v>
      </c>
      <c r="P8" s="22" t="s">
        <v>4</v>
      </c>
      <c r="Q8" s="22" t="s">
        <v>2</v>
      </c>
      <c r="R8" s="22" t="s">
        <v>29</v>
      </c>
      <c r="S8" s="22" t="s">
        <v>31</v>
      </c>
      <c r="U8" s="8" t="s">
        <v>3</v>
      </c>
      <c r="V8" s="8" t="s">
        <v>4</v>
      </c>
      <c r="W8" s="8" t="s">
        <v>2</v>
      </c>
      <c r="X8" s="22" t="s">
        <v>29</v>
      </c>
      <c r="Y8" s="22" t="s">
        <v>31</v>
      </c>
      <c r="AA8" s="8" t="s">
        <v>3</v>
      </c>
      <c r="AB8" s="8" t="s">
        <v>4</v>
      </c>
      <c r="AC8" s="8" t="s">
        <v>2</v>
      </c>
      <c r="AD8" s="22" t="s">
        <v>29</v>
      </c>
      <c r="AE8" s="22" t="s">
        <v>31</v>
      </c>
      <c r="AG8" s="8" t="s">
        <v>3</v>
      </c>
      <c r="AH8" s="8" t="s">
        <v>4</v>
      </c>
      <c r="AI8" s="8" t="s">
        <v>2</v>
      </c>
      <c r="AJ8" s="22" t="s">
        <v>29</v>
      </c>
      <c r="AK8" s="22" t="s">
        <v>31</v>
      </c>
      <c r="AM8" s="8" t="s">
        <v>3</v>
      </c>
      <c r="AN8" s="8" t="s">
        <v>4</v>
      </c>
      <c r="AO8" s="8" t="s">
        <v>2</v>
      </c>
      <c r="AP8" s="22" t="s">
        <v>29</v>
      </c>
      <c r="AQ8" s="22" t="s">
        <v>31</v>
      </c>
      <c r="AS8" s="8" t="s">
        <v>3</v>
      </c>
      <c r="AT8" s="8" t="s">
        <v>4</v>
      </c>
      <c r="AU8" s="8" t="s">
        <v>2</v>
      </c>
      <c r="AV8" s="22" t="s">
        <v>29</v>
      </c>
      <c r="AW8" s="22" t="s">
        <v>31</v>
      </c>
      <c r="AY8" s="8" t="s">
        <v>3</v>
      </c>
      <c r="AZ8" s="8" t="s">
        <v>4</v>
      </c>
      <c r="BA8" s="8" t="s">
        <v>2</v>
      </c>
      <c r="BB8" s="22" t="s">
        <v>29</v>
      </c>
      <c r="BC8" s="22" t="s">
        <v>31</v>
      </c>
      <c r="BE8" s="8" t="s">
        <v>3</v>
      </c>
      <c r="BF8" s="8" t="s">
        <v>4</v>
      </c>
      <c r="BG8" s="8" t="s">
        <v>2</v>
      </c>
      <c r="BH8" s="22" t="s">
        <v>29</v>
      </c>
      <c r="BI8" s="22" t="s">
        <v>31</v>
      </c>
      <c r="BK8" s="8" t="s">
        <v>3</v>
      </c>
      <c r="BL8" s="8" t="s">
        <v>4</v>
      </c>
      <c r="BM8" s="8" t="s">
        <v>2</v>
      </c>
      <c r="BN8" s="22" t="s">
        <v>29</v>
      </c>
      <c r="BO8" s="22" t="s">
        <v>31</v>
      </c>
      <c r="BQ8" s="8" t="s">
        <v>3</v>
      </c>
      <c r="BR8" s="8" t="s">
        <v>4</v>
      </c>
      <c r="BS8" s="8" t="s">
        <v>2</v>
      </c>
      <c r="BT8" s="22" t="s">
        <v>29</v>
      </c>
      <c r="BU8" s="22" t="s">
        <v>31</v>
      </c>
      <c r="BV8" s="4"/>
      <c r="BW8" s="8" t="s">
        <v>3</v>
      </c>
      <c r="BX8" s="8" t="s">
        <v>4</v>
      </c>
      <c r="BY8" s="8" t="s">
        <v>2</v>
      </c>
      <c r="BZ8" s="22" t="s">
        <v>29</v>
      </c>
      <c r="CA8" s="22" t="s">
        <v>31</v>
      </c>
      <c r="CC8" s="8" t="s">
        <v>3</v>
      </c>
      <c r="CD8" s="8" t="s">
        <v>4</v>
      </c>
      <c r="CE8" s="8" t="s">
        <v>2</v>
      </c>
      <c r="CF8" s="22" t="s">
        <v>29</v>
      </c>
      <c r="CG8" s="22" t="s">
        <v>31</v>
      </c>
      <c r="CH8" s="4"/>
      <c r="CI8" s="8" t="s">
        <v>3</v>
      </c>
      <c r="CJ8" s="8" t="s">
        <v>4</v>
      </c>
      <c r="CK8" s="8" t="s">
        <v>2</v>
      </c>
      <c r="CL8" s="22" t="s">
        <v>29</v>
      </c>
      <c r="CM8" s="22" t="s">
        <v>31</v>
      </c>
      <c r="CO8" s="8" t="s">
        <v>3</v>
      </c>
      <c r="CP8" s="8" t="s">
        <v>4</v>
      </c>
      <c r="CQ8" s="8" t="s">
        <v>2</v>
      </c>
      <c r="CR8" s="22" t="s">
        <v>29</v>
      </c>
      <c r="CS8" s="22" t="s">
        <v>31</v>
      </c>
      <c r="CT8" s="4"/>
      <c r="CU8" s="8" t="s">
        <v>3</v>
      </c>
      <c r="CV8" s="8" t="s">
        <v>4</v>
      </c>
      <c r="CW8" s="8" t="s">
        <v>2</v>
      </c>
      <c r="CX8" s="22" t="s">
        <v>29</v>
      </c>
      <c r="CY8" s="22" t="s">
        <v>31</v>
      </c>
      <c r="CZ8" s="17"/>
      <c r="DA8" s="8" t="s">
        <v>3</v>
      </c>
      <c r="DB8" s="8" t="s">
        <v>4</v>
      </c>
      <c r="DC8" s="8" t="s">
        <v>2</v>
      </c>
      <c r="DD8" s="22" t="s">
        <v>29</v>
      </c>
      <c r="DE8" s="22" t="s">
        <v>31</v>
      </c>
    </row>
    <row r="9" spans="1:109" ht="12">
      <c r="A9" s="1">
        <v>41183</v>
      </c>
      <c r="D9" s="18">
        <v>383625</v>
      </c>
      <c r="E9" s="18">
        <f aca="true" t="shared" si="0" ref="E9:E16">C9+D9</f>
        <v>383625</v>
      </c>
      <c r="F9" s="18">
        <f aca="true" t="shared" si="1" ref="F9:F16">L9+R9</f>
        <v>133485</v>
      </c>
      <c r="G9" s="18">
        <f aca="true" t="shared" si="2" ref="G9:G16">M9+S9</f>
        <v>100732</v>
      </c>
      <c r="I9" s="18">
        <f aca="true" t="shared" si="3" ref="I9:I16">CC9+CI9+CO9+CU9+DA9</f>
        <v>0</v>
      </c>
      <c r="J9" s="18">
        <f aca="true" t="shared" si="4" ref="J9:J16">CD9+CJ9+CP9+CV9+DB9</f>
        <v>147651.3930375</v>
      </c>
      <c r="K9" s="18">
        <f aca="true" t="shared" si="5" ref="K9:K16">I9+J9</f>
        <v>147651.3930375</v>
      </c>
      <c r="L9" s="18">
        <f aca="true" t="shared" si="6" ref="L9:L16">CF9+CL9+CR9+CX9+DD9</f>
        <v>51377</v>
      </c>
      <c r="M9" s="18">
        <f aca="true" t="shared" si="7" ref="M9:M16">CG9+CM9+CS9+CY9+DE9</f>
        <v>38771</v>
      </c>
      <c r="P9" s="18">
        <f aca="true" t="shared" si="8" ref="P9:P16">V9+AB9+AH9+AN9+AT9+AZ9+BF9+BL9+BR9+BX9</f>
        <v>235973.68368750002</v>
      </c>
      <c r="Q9" s="18">
        <f aca="true" t="shared" si="9" ref="Q9:Q16">O9+P9</f>
        <v>235973.68368750002</v>
      </c>
      <c r="R9" s="18">
        <f aca="true" t="shared" si="10" ref="R9:R16">X9+AD9+AJ9+AP9+AV9+BB9+BH9+BN9+BT9+BZ9</f>
        <v>82108</v>
      </c>
      <c r="S9" s="18">
        <f aca="true" t="shared" si="11" ref="S9:S16">Y9+AE9+AK9+AQ9+AW9+BC9+BI9+BO9+BU9+CA9</f>
        <v>61961</v>
      </c>
      <c r="U9" s="18"/>
      <c r="V9" s="18">
        <f aca="true" t="shared" si="12" ref="V9:V16">D9*17.19714/100</f>
        <v>65972.528325</v>
      </c>
      <c r="W9" s="18">
        <f aca="true" t="shared" si="13" ref="W9:W16">U9+V9</f>
        <v>65972.528325</v>
      </c>
      <c r="X9" s="18">
        <v>22956</v>
      </c>
      <c r="Y9" s="18">
        <v>17323</v>
      </c>
      <c r="Z9" s="18"/>
      <c r="AA9" s="18"/>
      <c r="AB9" s="18">
        <f aca="true" t="shared" si="14" ref="AB9:AB16">D9*1.14334/100</f>
        <v>4386.138075</v>
      </c>
      <c r="AC9" s="18">
        <f aca="true" t="shared" si="15" ref="AC9:AC16">AA9+AB9</f>
        <v>4386.138075</v>
      </c>
      <c r="AD9" s="18">
        <v>1526</v>
      </c>
      <c r="AE9" s="18">
        <v>1152</v>
      </c>
      <c r="AF9" s="18"/>
      <c r="AG9" s="18"/>
      <c r="AH9" s="18">
        <f aca="true" t="shared" si="16" ref="AH9:AH16">D9*3.81247/100</f>
        <v>14625.5880375</v>
      </c>
      <c r="AI9" s="18">
        <f aca="true" t="shared" si="17" ref="AI9:AI16">AG9+AH9</f>
        <v>14625.5880375</v>
      </c>
      <c r="AJ9" s="18">
        <v>5089</v>
      </c>
      <c r="AK9" s="18">
        <v>3840</v>
      </c>
      <c r="AL9" s="18"/>
      <c r="AM9" s="18"/>
      <c r="AN9" s="18">
        <f aca="true" t="shared" si="18" ref="AN9:AN16">D9*3.93485/100</f>
        <v>15095.0683125</v>
      </c>
      <c r="AO9" s="18">
        <f aca="true" t="shared" si="19" ref="AO9:AO16">AM9+AN9</f>
        <v>15095.0683125</v>
      </c>
      <c r="AP9" s="18">
        <v>5252</v>
      </c>
      <c r="AQ9" s="18">
        <v>3964</v>
      </c>
      <c r="AR9" s="18"/>
      <c r="AS9" s="26"/>
      <c r="AT9" s="26">
        <f aca="true" t="shared" si="20" ref="AT9:AT16">D9*0.76958/100</f>
        <v>2952.301275</v>
      </c>
      <c r="AU9" s="18">
        <f aca="true" t="shared" si="21" ref="AU9:AU16">AS9+AT9</f>
        <v>2952.301275</v>
      </c>
      <c r="AV9" s="18">
        <v>1027</v>
      </c>
      <c r="AW9" s="18">
        <v>775</v>
      </c>
      <c r="AX9" s="18"/>
      <c r="AY9" s="18"/>
      <c r="AZ9" s="18">
        <f aca="true" t="shared" si="22" ref="AZ9:AZ16">D9*0.3663/100</f>
        <v>1405.218375</v>
      </c>
      <c r="BA9" s="18">
        <f aca="true" t="shared" si="23" ref="BA9:BA16">AY9+AZ9</f>
        <v>1405.218375</v>
      </c>
      <c r="BB9" s="18">
        <v>489</v>
      </c>
      <c r="BC9" s="18">
        <v>369</v>
      </c>
      <c r="BD9" s="18"/>
      <c r="BE9" s="18"/>
      <c r="BF9" s="18">
        <f aca="true" t="shared" si="24" ref="BF9:BF16">D9*8.60053/100</f>
        <v>32993.7832125</v>
      </c>
      <c r="BG9" s="18">
        <f aca="true" t="shared" si="25" ref="BG9:BG16">BE9+BF9</f>
        <v>32993.7832125</v>
      </c>
      <c r="BH9" s="18">
        <v>11480</v>
      </c>
      <c r="BI9" s="18">
        <v>8663</v>
      </c>
      <c r="BJ9" s="18"/>
      <c r="BK9" s="18"/>
      <c r="BL9" s="18">
        <f aca="true" t="shared" si="26" ref="BL9:BL16">D9*3.67501/100</f>
        <v>14098.2571125</v>
      </c>
      <c r="BM9" s="18">
        <f aca="true" t="shared" si="27" ref="BM9:BM16">BK9+BL9</f>
        <v>14098.2571125</v>
      </c>
      <c r="BN9" s="18">
        <v>4906</v>
      </c>
      <c r="BO9" s="18">
        <v>3702</v>
      </c>
      <c r="BP9" s="18"/>
      <c r="BQ9" s="18"/>
      <c r="BR9" s="18">
        <f aca="true" t="shared" si="28" ref="BR9:BR16">D9*22.01233/100</f>
        <v>84444.8009625</v>
      </c>
      <c r="BS9" s="18">
        <f aca="true" t="shared" si="29" ref="BS9:BS16">BQ9+BR9</f>
        <v>84444.8009625</v>
      </c>
      <c r="BT9" s="18">
        <v>29383</v>
      </c>
      <c r="BU9" s="18">
        <v>22173</v>
      </c>
      <c r="BV9" s="18"/>
      <c r="BW9" s="18"/>
      <c r="BX9" s="18"/>
      <c r="BY9" s="18"/>
      <c r="BZ9" s="18"/>
      <c r="CA9" s="18"/>
      <c r="CB9" s="18"/>
      <c r="CC9" s="18">
        <f aca="true" t="shared" si="30" ref="CC9:CC16">$C9*CD$7</f>
        <v>0</v>
      </c>
      <c r="CD9" s="18">
        <f aca="true" t="shared" si="31" ref="CD9:CD16">$D9*CD$7</f>
        <v>3140.3542500000003</v>
      </c>
      <c r="CE9" s="18">
        <f aca="true" t="shared" si="32" ref="CE9:CE16">CC9+CD9</f>
        <v>3140.3542500000003</v>
      </c>
      <c r="CF9" s="18">
        <v>1093</v>
      </c>
      <c r="CG9" s="18">
        <v>825</v>
      </c>
      <c r="CH9" s="18"/>
      <c r="CI9" s="18">
        <f aca="true" t="shared" si="33" ref="CI9:CI16">$C9*CJ$7</f>
        <v>0</v>
      </c>
      <c r="CJ9" s="18">
        <f aca="true" t="shared" si="34" ref="CJ9:CJ16">$D9*CJ$7</f>
        <v>65568.1492125</v>
      </c>
      <c r="CK9" s="18">
        <f aca="true" t="shared" si="35" ref="CK9:CK16">CI9+CJ9</f>
        <v>65568.1492125</v>
      </c>
      <c r="CL9" s="18">
        <v>22815</v>
      </c>
      <c r="CM9" s="18">
        <v>17217</v>
      </c>
      <c r="CN9" s="18"/>
      <c r="CO9" s="18">
        <f aca="true" t="shared" si="36" ref="CO9:CO16">$C9*CP$7</f>
        <v>0</v>
      </c>
      <c r="CP9" s="18">
        <f aca="true" t="shared" si="37" ref="CP9:CP16">$D9*CP$7</f>
        <v>21852.1623375</v>
      </c>
      <c r="CQ9" s="18">
        <f aca="true" t="shared" si="38" ref="CQ9:CQ16">CO9+CP9</f>
        <v>21852.1623375</v>
      </c>
      <c r="CR9" s="18">
        <v>7604</v>
      </c>
      <c r="CS9" s="18">
        <v>5738</v>
      </c>
      <c r="CT9" s="18"/>
      <c r="CU9" s="18">
        <f aca="true" t="shared" si="39" ref="CU9:CU16">$C9*CV$7</f>
        <v>0</v>
      </c>
      <c r="CV9" s="18">
        <f aca="true" t="shared" si="40" ref="CV9:CV16">$D9*CV$7</f>
        <v>14136.696337500001</v>
      </c>
      <c r="CW9" s="18">
        <f aca="true" t="shared" si="41" ref="CW9:CW16">CU9+CV9</f>
        <v>14136.696337500001</v>
      </c>
      <c r="CX9" s="18">
        <v>4919</v>
      </c>
      <c r="CY9" s="18">
        <v>3712</v>
      </c>
      <c r="CZ9" s="18"/>
      <c r="DA9" s="18">
        <f aca="true" t="shared" si="42" ref="DA9:DA16">$C9*DB$7</f>
        <v>0</v>
      </c>
      <c r="DB9" s="18">
        <f aca="true" t="shared" si="43" ref="DB9:DB16">$D9*DB$7</f>
        <v>42954.0309</v>
      </c>
      <c r="DC9" s="18">
        <f aca="true" t="shared" si="44" ref="DC9:DC16">DA9+DB9</f>
        <v>42954.0309</v>
      </c>
      <c r="DD9" s="18">
        <v>14946</v>
      </c>
      <c r="DE9" s="18">
        <v>11279</v>
      </c>
    </row>
    <row r="10" spans="1:109" ht="12">
      <c r="A10" s="1">
        <v>41365</v>
      </c>
      <c r="C10" s="18">
        <v>3560000</v>
      </c>
      <c r="D10" s="18">
        <v>383625</v>
      </c>
      <c r="E10" s="18">
        <f t="shared" si="0"/>
        <v>3943625</v>
      </c>
      <c r="F10" s="18">
        <f t="shared" si="1"/>
        <v>133485</v>
      </c>
      <c r="G10" s="18">
        <f t="shared" si="2"/>
        <v>100732</v>
      </c>
      <c r="I10" s="18">
        <f t="shared" si="3"/>
        <v>1370189.5320000001</v>
      </c>
      <c r="J10" s="18">
        <f t="shared" si="4"/>
        <v>147651.3930375</v>
      </c>
      <c r="K10" s="18">
        <f t="shared" si="5"/>
        <v>1517840.9250375002</v>
      </c>
      <c r="L10" s="18">
        <f t="shared" si="6"/>
        <v>51377</v>
      </c>
      <c r="M10" s="18">
        <f t="shared" si="7"/>
        <v>38771</v>
      </c>
      <c r="O10" s="18">
        <f aca="true" t="shared" si="45" ref="O10:O16">U10+AA10+AG10+AM10+AS10+AY10+BE10+BK10+BQ10+BW10</f>
        <v>2189811.1799999997</v>
      </c>
      <c r="P10" s="18">
        <f t="shared" si="8"/>
        <v>235973.68368750002</v>
      </c>
      <c r="Q10" s="18">
        <f t="shared" si="9"/>
        <v>2425784.8636875</v>
      </c>
      <c r="R10" s="18">
        <f t="shared" si="10"/>
        <v>82108</v>
      </c>
      <c r="S10" s="18">
        <f t="shared" si="11"/>
        <v>61961</v>
      </c>
      <c r="U10" s="18">
        <f aca="true" t="shared" si="46" ref="U10:U16">C10*17.19714/100</f>
        <v>612218.184</v>
      </c>
      <c r="V10" s="18">
        <f t="shared" si="12"/>
        <v>65972.528325</v>
      </c>
      <c r="W10" s="18">
        <f t="shared" si="13"/>
        <v>678190.712325</v>
      </c>
      <c r="X10" s="18">
        <v>22956</v>
      </c>
      <c r="Y10" s="18">
        <v>17323</v>
      </c>
      <c r="Z10" s="18"/>
      <c r="AA10" s="18">
        <f aca="true" t="shared" si="47" ref="AA10:AA16">C10*1.14334/100</f>
        <v>40702.904</v>
      </c>
      <c r="AB10" s="18">
        <f t="shared" si="14"/>
        <v>4386.138075</v>
      </c>
      <c r="AC10" s="18">
        <f t="shared" si="15"/>
        <v>45089.042075000005</v>
      </c>
      <c r="AD10" s="18">
        <v>1526</v>
      </c>
      <c r="AE10" s="18">
        <v>1152</v>
      </c>
      <c r="AF10" s="18"/>
      <c r="AG10" s="18">
        <f aca="true" t="shared" si="48" ref="AG10:AG16">C10*3.81247/100</f>
        <v>135723.932</v>
      </c>
      <c r="AH10" s="18">
        <f t="shared" si="16"/>
        <v>14625.5880375</v>
      </c>
      <c r="AI10" s="18">
        <f t="shared" si="17"/>
        <v>150349.5200375</v>
      </c>
      <c r="AJ10" s="18">
        <v>5089</v>
      </c>
      <c r="AK10" s="18">
        <v>3840</v>
      </c>
      <c r="AL10" s="18"/>
      <c r="AM10" s="18">
        <f aca="true" t="shared" si="49" ref="AM10:AM16">C10*3.93485/100</f>
        <v>140080.66</v>
      </c>
      <c r="AN10" s="18">
        <f t="shared" si="18"/>
        <v>15095.0683125</v>
      </c>
      <c r="AO10" s="18">
        <f t="shared" si="19"/>
        <v>155175.7283125</v>
      </c>
      <c r="AP10" s="18">
        <v>5252</v>
      </c>
      <c r="AQ10" s="18">
        <v>3964</v>
      </c>
      <c r="AR10" s="18"/>
      <c r="AS10" s="26">
        <f>C10*0.76958/100</f>
        <v>27397.048000000003</v>
      </c>
      <c r="AT10" s="26">
        <f t="shared" si="20"/>
        <v>2952.301275</v>
      </c>
      <c r="AU10" s="18">
        <f t="shared" si="21"/>
        <v>30349.349275</v>
      </c>
      <c r="AV10" s="18">
        <v>1027</v>
      </c>
      <c r="AW10" s="18">
        <v>775</v>
      </c>
      <c r="AX10" s="18"/>
      <c r="AY10" s="18">
        <f aca="true" t="shared" si="50" ref="AY10:AY16">C10*0.3663/100</f>
        <v>13040.28</v>
      </c>
      <c r="AZ10" s="18">
        <f t="shared" si="22"/>
        <v>1405.218375</v>
      </c>
      <c r="BA10" s="18">
        <f t="shared" si="23"/>
        <v>14445.498375000001</v>
      </c>
      <c r="BB10" s="18">
        <v>489</v>
      </c>
      <c r="BC10" s="18">
        <v>369</v>
      </c>
      <c r="BD10" s="18"/>
      <c r="BE10" s="18">
        <f aca="true" t="shared" si="51" ref="BE10:BE16">C10*8.60053/100</f>
        <v>306178.86799999996</v>
      </c>
      <c r="BF10" s="18">
        <f t="shared" si="24"/>
        <v>32993.7832125</v>
      </c>
      <c r="BG10" s="18">
        <f t="shared" si="25"/>
        <v>339172.65121249994</v>
      </c>
      <c r="BH10" s="18">
        <v>11480</v>
      </c>
      <c r="BI10" s="18">
        <v>8663</v>
      </c>
      <c r="BJ10" s="18"/>
      <c r="BK10" s="18">
        <f aca="true" t="shared" si="52" ref="BK10:BK16">C10*3.67501/100</f>
        <v>130830.356</v>
      </c>
      <c r="BL10" s="18">
        <f t="shared" si="26"/>
        <v>14098.2571125</v>
      </c>
      <c r="BM10" s="18">
        <f t="shared" si="27"/>
        <v>144928.6131125</v>
      </c>
      <c r="BN10" s="18">
        <v>4906</v>
      </c>
      <c r="BO10" s="18">
        <v>3702</v>
      </c>
      <c r="BP10" s="18"/>
      <c r="BQ10" s="18">
        <f>C10*22.01233/100</f>
        <v>783638.948</v>
      </c>
      <c r="BR10" s="18">
        <f t="shared" si="28"/>
        <v>84444.8009625</v>
      </c>
      <c r="BS10" s="18">
        <f t="shared" si="29"/>
        <v>868083.7489625</v>
      </c>
      <c r="BT10" s="18">
        <v>29383</v>
      </c>
      <c r="BU10" s="18">
        <v>22173</v>
      </c>
      <c r="BV10" s="18"/>
      <c r="BW10" s="18"/>
      <c r="BX10" s="18"/>
      <c r="BY10" s="18"/>
      <c r="BZ10" s="18"/>
      <c r="CA10" s="18"/>
      <c r="CB10" s="18"/>
      <c r="CC10" s="18">
        <f t="shared" si="30"/>
        <v>29142.160000000003</v>
      </c>
      <c r="CD10" s="18">
        <f t="shared" si="31"/>
        <v>3140.3542500000003</v>
      </c>
      <c r="CE10" s="18">
        <f t="shared" si="32"/>
        <v>32282.514250000004</v>
      </c>
      <c r="CF10" s="18">
        <v>1093</v>
      </c>
      <c r="CG10" s="18">
        <v>825</v>
      </c>
      <c r="CH10" s="18"/>
      <c r="CI10" s="18">
        <f t="shared" si="33"/>
        <v>608465.588</v>
      </c>
      <c r="CJ10" s="18">
        <f t="shared" si="34"/>
        <v>65568.1492125</v>
      </c>
      <c r="CK10" s="18">
        <f t="shared" si="35"/>
        <v>674033.7372125</v>
      </c>
      <c r="CL10" s="18">
        <v>22815</v>
      </c>
      <c r="CM10" s="18">
        <v>17217</v>
      </c>
      <c r="CN10" s="18"/>
      <c r="CO10" s="18">
        <f t="shared" si="36"/>
        <v>202785.788</v>
      </c>
      <c r="CP10" s="18">
        <f t="shared" si="37"/>
        <v>21852.1623375</v>
      </c>
      <c r="CQ10" s="18">
        <f t="shared" si="38"/>
        <v>224637.9503375</v>
      </c>
      <c r="CR10" s="18">
        <v>7604</v>
      </c>
      <c r="CS10" s="18">
        <v>5738</v>
      </c>
      <c r="CT10" s="18"/>
      <c r="CU10" s="18">
        <f t="shared" si="39"/>
        <v>131187.068</v>
      </c>
      <c r="CV10" s="18">
        <f t="shared" si="40"/>
        <v>14136.696337500001</v>
      </c>
      <c r="CW10" s="18">
        <f t="shared" si="41"/>
        <v>145323.7643375</v>
      </c>
      <c r="CX10" s="18">
        <v>4919</v>
      </c>
      <c r="CY10" s="18">
        <v>3712</v>
      </c>
      <c r="CZ10" s="18"/>
      <c r="DA10" s="18">
        <f t="shared" si="42"/>
        <v>398608.92799999996</v>
      </c>
      <c r="DB10" s="18">
        <f t="shared" si="43"/>
        <v>42954.0309</v>
      </c>
      <c r="DC10" s="18">
        <f t="shared" si="44"/>
        <v>441562.95889999997</v>
      </c>
      <c r="DD10" s="18">
        <v>14946</v>
      </c>
      <c r="DE10" s="18">
        <v>11279</v>
      </c>
    </row>
    <row r="11" spans="1:109" ht="12">
      <c r="A11" s="1">
        <v>41548</v>
      </c>
      <c r="D11" s="18">
        <v>294625</v>
      </c>
      <c r="E11" s="18">
        <f t="shared" si="0"/>
        <v>294625</v>
      </c>
      <c r="F11" s="18">
        <f t="shared" si="1"/>
        <v>133485</v>
      </c>
      <c r="G11" s="18">
        <f t="shared" si="2"/>
        <v>100732</v>
      </c>
      <c r="I11" s="18">
        <f t="shared" si="3"/>
        <v>0</v>
      </c>
      <c r="J11" s="18">
        <f t="shared" si="4"/>
        <v>113396.65473750001</v>
      </c>
      <c r="K11" s="18">
        <f t="shared" si="5"/>
        <v>113396.65473750001</v>
      </c>
      <c r="L11" s="18">
        <f t="shared" si="6"/>
        <v>51377</v>
      </c>
      <c r="M11" s="18">
        <f t="shared" si="7"/>
        <v>38771</v>
      </c>
      <c r="P11" s="18">
        <f t="shared" si="8"/>
        <v>181228.40418749998</v>
      </c>
      <c r="Q11" s="18">
        <f t="shared" si="9"/>
        <v>181228.40418749998</v>
      </c>
      <c r="R11" s="18">
        <f t="shared" si="10"/>
        <v>82108</v>
      </c>
      <c r="S11" s="18">
        <f t="shared" si="11"/>
        <v>61961</v>
      </c>
      <c r="U11" s="18"/>
      <c r="V11" s="18">
        <f t="shared" si="12"/>
        <v>50667.073725</v>
      </c>
      <c r="W11" s="18">
        <f t="shared" si="13"/>
        <v>50667.073725</v>
      </c>
      <c r="X11" s="18">
        <v>22956</v>
      </c>
      <c r="Y11" s="18">
        <v>17323</v>
      </c>
      <c r="Z11" s="18"/>
      <c r="AA11" s="18"/>
      <c r="AB11" s="18">
        <f t="shared" si="14"/>
        <v>3368.565475</v>
      </c>
      <c r="AC11" s="18">
        <f t="shared" si="15"/>
        <v>3368.565475</v>
      </c>
      <c r="AD11" s="18">
        <v>1526</v>
      </c>
      <c r="AE11" s="18">
        <v>1152</v>
      </c>
      <c r="AF11" s="18"/>
      <c r="AG11" s="18"/>
      <c r="AH11" s="18">
        <f t="shared" si="16"/>
        <v>11232.489737499998</v>
      </c>
      <c r="AI11" s="18">
        <f t="shared" si="17"/>
        <v>11232.489737499998</v>
      </c>
      <c r="AJ11" s="18">
        <v>5089</v>
      </c>
      <c r="AK11" s="18">
        <v>3840</v>
      </c>
      <c r="AL11" s="18"/>
      <c r="AM11" s="18"/>
      <c r="AN11" s="18">
        <f t="shared" si="18"/>
        <v>11593.0518125</v>
      </c>
      <c r="AO11" s="18">
        <f t="shared" si="19"/>
        <v>11593.0518125</v>
      </c>
      <c r="AP11" s="18">
        <v>5252</v>
      </c>
      <c r="AQ11" s="18">
        <v>3964</v>
      </c>
      <c r="AR11" s="18"/>
      <c r="AS11" s="26"/>
      <c r="AT11" s="26">
        <f t="shared" si="20"/>
        <v>2267.375075</v>
      </c>
      <c r="AU11" s="18">
        <f t="shared" si="21"/>
        <v>2267.375075</v>
      </c>
      <c r="AV11" s="18">
        <v>1027</v>
      </c>
      <c r="AW11" s="18">
        <v>775</v>
      </c>
      <c r="AX11" s="18"/>
      <c r="AY11" s="18"/>
      <c r="AZ11" s="18">
        <f t="shared" si="22"/>
        <v>1079.2113749999999</v>
      </c>
      <c r="BA11" s="18">
        <f t="shared" si="23"/>
        <v>1079.2113749999999</v>
      </c>
      <c r="BB11" s="18">
        <v>489</v>
      </c>
      <c r="BC11" s="18">
        <v>369</v>
      </c>
      <c r="BD11" s="18"/>
      <c r="BE11" s="18"/>
      <c r="BF11" s="18">
        <f t="shared" si="24"/>
        <v>25339.311512499997</v>
      </c>
      <c r="BG11" s="18">
        <f t="shared" si="25"/>
        <v>25339.311512499997</v>
      </c>
      <c r="BH11" s="18">
        <v>11480</v>
      </c>
      <c r="BI11" s="18">
        <v>8663</v>
      </c>
      <c r="BJ11" s="18"/>
      <c r="BK11" s="18"/>
      <c r="BL11" s="18">
        <f t="shared" si="26"/>
        <v>10827.4982125</v>
      </c>
      <c r="BM11" s="18">
        <f t="shared" si="27"/>
        <v>10827.4982125</v>
      </c>
      <c r="BN11" s="18">
        <v>4906</v>
      </c>
      <c r="BO11" s="18">
        <v>3702</v>
      </c>
      <c r="BP11" s="18"/>
      <c r="BQ11" s="18"/>
      <c r="BR11" s="18">
        <f t="shared" si="28"/>
        <v>64853.827262499995</v>
      </c>
      <c r="BS11" s="18">
        <f t="shared" si="29"/>
        <v>64853.827262499995</v>
      </c>
      <c r="BT11" s="18">
        <v>29383</v>
      </c>
      <c r="BU11" s="18">
        <v>22173</v>
      </c>
      <c r="BV11" s="18"/>
      <c r="BW11" s="18"/>
      <c r="BX11" s="18"/>
      <c r="BY11" s="18"/>
      <c r="BZ11" s="18"/>
      <c r="CA11" s="18"/>
      <c r="CB11" s="18"/>
      <c r="CC11" s="18">
        <f t="shared" si="30"/>
        <v>0</v>
      </c>
      <c r="CD11" s="18">
        <f t="shared" si="31"/>
        <v>2411.8002500000002</v>
      </c>
      <c r="CE11" s="18">
        <f t="shared" si="32"/>
        <v>2411.8002500000002</v>
      </c>
      <c r="CF11" s="18">
        <v>1093</v>
      </c>
      <c r="CG11" s="18">
        <v>825</v>
      </c>
      <c r="CH11" s="18"/>
      <c r="CI11" s="18">
        <f t="shared" si="33"/>
        <v>0</v>
      </c>
      <c r="CJ11" s="18">
        <f t="shared" si="34"/>
        <v>50356.5095125</v>
      </c>
      <c r="CK11" s="18">
        <f t="shared" si="35"/>
        <v>50356.5095125</v>
      </c>
      <c r="CL11" s="18">
        <v>22815</v>
      </c>
      <c r="CM11" s="18">
        <v>17217</v>
      </c>
      <c r="CN11" s="18"/>
      <c r="CO11" s="18">
        <f t="shared" si="36"/>
        <v>0</v>
      </c>
      <c r="CP11" s="18">
        <f t="shared" si="37"/>
        <v>16782.5176375</v>
      </c>
      <c r="CQ11" s="18">
        <f t="shared" si="38"/>
        <v>16782.5176375</v>
      </c>
      <c r="CR11" s="18">
        <v>7604</v>
      </c>
      <c r="CS11" s="18">
        <v>5738</v>
      </c>
      <c r="CT11" s="18"/>
      <c r="CU11" s="18">
        <f t="shared" si="39"/>
        <v>0</v>
      </c>
      <c r="CV11" s="18">
        <f t="shared" si="40"/>
        <v>10857.019637500001</v>
      </c>
      <c r="CW11" s="18">
        <f t="shared" si="41"/>
        <v>10857.019637500001</v>
      </c>
      <c r="CX11" s="18">
        <v>4919</v>
      </c>
      <c r="CY11" s="18">
        <v>3712</v>
      </c>
      <c r="CZ11" s="18"/>
      <c r="DA11" s="18">
        <f t="shared" si="42"/>
        <v>0</v>
      </c>
      <c r="DB11" s="18">
        <f t="shared" si="43"/>
        <v>32988.8077</v>
      </c>
      <c r="DC11" s="18">
        <f t="shared" si="44"/>
        <v>32988.8077</v>
      </c>
      <c r="DD11" s="18">
        <v>14946</v>
      </c>
      <c r="DE11" s="18">
        <v>11279</v>
      </c>
    </row>
    <row r="12" spans="1:109" ht="12">
      <c r="A12" s="1">
        <v>41730</v>
      </c>
      <c r="C12" s="18">
        <v>3740000</v>
      </c>
      <c r="D12" s="18">
        <v>294625</v>
      </c>
      <c r="E12" s="18">
        <f t="shared" si="0"/>
        <v>4034625</v>
      </c>
      <c r="F12" s="18">
        <f t="shared" si="1"/>
        <v>133485</v>
      </c>
      <c r="G12" s="18">
        <f t="shared" si="2"/>
        <v>100732</v>
      </c>
      <c r="I12" s="18">
        <f t="shared" si="3"/>
        <v>1439468.778</v>
      </c>
      <c r="J12" s="18">
        <f t="shared" si="4"/>
        <v>113396.65473750001</v>
      </c>
      <c r="K12" s="18">
        <f t="shared" si="5"/>
        <v>1552865.4327375</v>
      </c>
      <c r="L12" s="18">
        <f t="shared" si="6"/>
        <v>51377</v>
      </c>
      <c r="M12" s="18">
        <f t="shared" si="7"/>
        <v>38771</v>
      </c>
      <c r="O12" s="18">
        <f t="shared" si="45"/>
        <v>2300531.9699999997</v>
      </c>
      <c r="P12" s="18">
        <f t="shared" si="8"/>
        <v>181228.40418749998</v>
      </c>
      <c r="Q12" s="18">
        <f t="shared" si="9"/>
        <v>2481760.3741874998</v>
      </c>
      <c r="R12" s="18">
        <f t="shared" si="10"/>
        <v>82108</v>
      </c>
      <c r="S12" s="18">
        <f t="shared" si="11"/>
        <v>61961</v>
      </c>
      <c r="U12" s="18">
        <f t="shared" si="46"/>
        <v>643173.036</v>
      </c>
      <c r="V12" s="18">
        <f t="shared" si="12"/>
        <v>50667.073725</v>
      </c>
      <c r="W12" s="18">
        <f t="shared" si="13"/>
        <v>693840.109725</v>
      </c>
      <c r="X12" s="18">
        <v>22956</v>
      </c>
      <c r="Y12" s="18">
        <v>17323</v>
      </c>
      <c r="Z12" s="18"/>
      <c r="AA12" s="18">
        <f t="shared" si="47"/>
        <v>42760.916</v>
      </c>
      <c r="AB12" s="18">
        <f t="shared" si="14"/>
        <v>3368.565475</v>
      </c>
      <c r="AC12" s="18">
        <f t="shared" si="15"/>
        <v>46129.481475</v>
      </c>
      <c r="AD12" s="18">
        <v>1526</v>
      </c>
      <c r="AE12" s="18">
        <v>1152</v>
      </c>
      <c r="AF12" s="18"/>
      <c r="AG12" s="18">
        <f t="shared" si="48"/>
        <v>142586.378</v>
      </c>
      <c r="AH12" s="18">
        <f t="shared" si="16"/>
        <v>11232.489737499998</v>
      </c>
      <c r="AI12" s="18">
        <f t="shared" si="17"/>
        <v>153818.8677375</v>
      </c>
      <c r="AJ12" s="18">
        <v>5089</v>
      </c>
      <c r="AK12" s="18">
        <v>3840</v>
      </c>
      <c r="AL12" s="18"/>
      <c r="AM12" s="18">
        <f t="shared" si="49"/>
        <v>147163.39</v>
      </c>
      <c r="AN12" s="18">
        <f t="shared" si="18"/>
        <v>11593.0518125</v>
      </c>
      <c r="AO12" s="18">
        <f t="shared" si="19"/>
        <v>158756.4418125</v>
      </c>
      <c r="AP12" s="18">
        <v>5252</v>
      </c>
      <c r="AQ12" s="18">
        <v>3964</v>
      </c>
      <c r="AR12" s="18"/>
      <c r="AS12" s="26">
        <f>C12*0.76958/100</f>
        <v>28782.292</v>
      </c>
      <c r="AT12" s="26">
        <f t="shared" si="20"/>
        <v>2267.375075</v>
      </c>
      <c r="AU12" s="18">
        <f t="shared" si="21"/>
        <v>31049.667075</v>
      </c>
      <c r="AV12" s="18">
        <v>1027</v>
      </c>
      <c r="AW12" s="18">
        <v>775</v>
      </c>
      <c r="AX12" s="18"/>
      <c r="AY12" s="18">
        <f t="shared" si="50"/>
        <v>13699.62</v>
      </c>
      <c r="AZ12" s="18">
        <f t="shared" si="22"/>
        <v>1079.2113749999999</v>
      </c>
      <c r="BA12" s="18">
        <f t="shared" si="23"/>
        <v>14778.831375000002</v>
      </c>
      <c r="BB12" s="18">
        <v>489</v>
      </c>
      <c r="BC12" s="18">
        <v>369</v>
      </c>
      <c r="BD12" s="18"/>
      <c r="BE12" s="18">
        <f t="shared" si="51"/>
        <v>321659.8219999999</v>
      </c>
      <c r="BF12" s="18">
        <f t="shared" si="24"/>
        <v>25339.311512499997</v>
      </c>
      <c r="BG12" s="18">
        <f t="shared" si="25"/>
        <v>346999.1335124999</v>
      </c>
      <c r="BH12" s="18">
        <v>11480</v>
      </c>
      <c r="BI12" s="18">
        <v>8663</v>
      </c>
      <c r="BJ12" s="18"/>
      <c r="BK12" s="18">
        <f t="shared" si="52"/>
        <v>137445.374</v>
      </c>
      <c r="BL12" s="18">
        <f t="shared" si="26"/>
        <v>10827.4982125</v>
      </c>
      <c r="BM12" s="18">
        <f t="shared" si="27"/>
        <v>148272.87221250002</v>
      </c>
      <c r="BN12" s="18">
        <v>4906</v>
      </c>
      <c r="BO12" s="18">
        <v>3702</v>
      </c>
      <c r="BP12" s="18"/>
      <c r="BQ12" s="18">
        <f>C12*22.01233/100</f>
        <v>823261.1419999999</v>
      </c>
      <c r="BR12" s="18">
        <f t="shared" si="28"/>
        <v>64853.827262499995</v>
      </c>
      <c r="BS12" s="18">
        <f t="shared" si="29"/>
        <v>888114.9692624998</v>
      </c>
      <c r="BT12" s="18">
        <v>29383</v>
      </c>
      <c r="BU12" s="18">
        <v>22173</v>
      </c>
      <c r="BV12" s="18"/>
      <c r="BW12" s="18"/>
      <c r="BX12" s="18"/>
      <c r="BY12" s="18"/>
      <c r="BZ12" s="18"/>
      <c r="CA12" s="18"/>
      <c r="CB12" s="18"/>
      <c r="CC12" s="18">
        <f t="shared" si="30"/>
        <v>30615.640000000003</v>
      </c>
      <c r="CD12" s="18">
        <f t="shared" si="31"/>
        <v>2411.8002500000002</v>
      </c>
      <c r="CE12" s="18">
        <f t="shared" si="32"/>
        <v>33027.44025</v>
      </c>
      <c r="CF12" s="18">
        <v>1093</v>
      </c>
      <c r="CG12" s="18">
        <v>825</v>
      </c>
      <c r="CH12" s="18"/>
      <c r="CI12" s="18">
        <f t="shared" si="33"/>
        <v>639230.7019999999</v>
      </c>
      <c r="CJ12" s="18">
        <f t="shared" si="34"/>
        <v>50356.5095125</v>
      </c>
      <c r="CK12" s="18">
        <f t="shared" si="35"/>
        <v>689587.2115125</v>
      </c>
      <c r="CL12" s="18">
        <v>22815</v>
      </c>
      <c r="CM12" s="18">
        <v>17217</v>
      </c>
      <c r="CN12" s="18"/>
      <c r="CO12" s="18">
        <f t="shared" si="36"/>
        <v>213039.002</v>
      </c>
      <c r="CP12" s="18">
        <f t="shared" si="37"/>
        <v>16782.5176375</v>
      </c>
      <c r="CQ12" s="18">
        <f t="shared" si="38"/>
        <v>229821.5196375</v>
      </c>
      <c r="CR12" s="18">
        <v>7604</v>
      </c>
      <c r="CS12" s="18">
        <v>5738</v>
      </c>
      <c r="CT12" s="18"/>
      <c r="CU12" s="18">
        <f t="shared" si="39"/>
        <v>137820.122</v>
      </c>
      <c r="CV12" s="18">
        <f t="shared" si="40"/>
        <v>10857.019637500001</v>
      </c>
      <c r="CW12" s="18">
        <f t="shared" si="41"/>
        <v>148677.1416375</v>
      </c>
      <c r="CX12" s="18">
        <v>4919</v>
      </c>
      <c r="CY12" s="18">
        <v>3712</v>
      </c>
      <c r="CZ12" s="18"/>
      <c r="DA12" s="18">
        <f t="shared" si="42"/>
        <v>418763.312</v>
      </c>
      <c r="DB12" s="18">
        <f t="shared" si="43"/>
        <v>32988.8077</v>
      </c>
      <c r="DC12" s="18">
        <f t="shared" si="44"/>
        <v>451752.1197</v>
      </c>
      <c r="DD12" s="18">
        <v>14946</v>
      </c>
      <c r="DE12" s="18">
        <v>11279</v>
      </c>
    </row>
    <row r="13" spans="1:109" ht="12">
      <c r="A13" s="1">
        <v>41913</v>
      </c>
      <c r="D13" s="18">
        <v>201125</v>
      </c>
      <c r="E13" s="18">
        <f t="shared" si="0"/>
        <v>201125</v>
      </c>
      <c r="F13" s="18">
        <f t="shared" si="1"/>
        <v>133485</v>
      </c>
      <c r="G13" s="18">
        <f t="shared" si="2"/>
        <v>100732</v>
      </c>
      <c r="I13" s="18">
        <f t="shared" si="3"/>
        <v>0</v>
      </c>
      <c r="J13" s="18">
        <f t="shared" si="4"/>
        <v>77409.93528749999</v>
      </c>
      <c r="K13" s="18">
        <f t="shared" si="5"/>
        <v>77409.93528749999</v>
      </c>
      <c r="L13" s="18">
        <f t="shared" si="6"/>
        <v>51377</v>
      </c>
      <c r="M13" s="18">
        <f t="shared" si="7"/>
        <v>38771</v>
      </c>
      <c r="P13" s="18">
        <f t="shared" si="8"/>
        <v>123715.1049375</v>
      </c>
      <c r="Q13" s="18">
        <f t="shared" si="9"/>
        <v>123715.1049375</v>
      </c>
      <c r="R13" s="18">
        <f t="shared" si="10"/>
        <v>82108</v>
      </c>
      <c r="S13" s="18">
        <f t="shared" si="11"/>
        <v>61961</v>
      </c>
      <c r="U13" s="18"/>
      <c r="V13" s="18">
        <f t="shared" si="12"/>
        <v>34587.747825</v>
      </c>
      <c r="W13" s="18">
        <f t="shared" si="13"/>
        <v>34587.747825</v>
      </c>
      <c r="X13" s="18">
        <v>22956</v>
      </c>
      <c r="Y13" s="18">
        <v>17323</v>
      </c>
      <c r="Z13" s="18"/>
      <c r="AA13" s="18"/>
      <c r="AB13" s="18">
        <f t="shared" si="14"/>
        <v>2299.542575</v>
      </c>
      <c r="AC13" s="18">
        <f t="shared" si="15"/>
        <v>2299.542575</v>
      </c>
      <c r="AD13" s="18">
        <v>1526</v>
      </c>
      <c r="AE13" s="18">
        <v>1152</v>
      </c>
      <c r="AF13" s="18"/>
      <c r="AG13" s="18"/>
      <c r="AH13" s="18">
        <f t="shared" si="16"/>
        <v>7667.830287499999</v>
      </c>
      <c r="AI13" s="18">
        <f t="shared" si="17"/>
        <v>7667.830287499999</v>
      </c>
      <c r="AJ13" s="18">
        <v>5089</v>
      </c>
      <c r="AK13" s="18">
        <v>3840</v>
      </c>
      <c r="AL13" s="18"/>
      <c r="AM13" s="18"/>
      <c r="AN13" s="18">
        <f t="shared" si="18"/>
        <v>7913.967062500001</v>
      </c>
      <c r="AO13" s="18">
        <f t="shared" si="19"/>
        <v>7913.967062500001</v>
      </c>
      <c r="AP13" s="18">
        <v>5252</v>
      </c>
      <c r="AQ13" s="18">
        <v>3964</v>
      </c>
      <c r="AR13" s="18"/>
      <c r="AS13" s="26"/>
      <c r="AT13" s="26">
        <f t="shared" si="20"/>
        <v>1547.817775</v>
      </c>
      <c r="AU13" s="18">
        <f t="shared" si="21"/>
        <v>1547.817775</v>
      </c>
      <c r="AV13" s="18">
        <v>1027</v>
      </c>
      <c r="AW13" s="18">
        <v>775</v>
      </c>
      <c r="AX13" s="18"/>
      <c r="AY13" s="18"/>
      <c r="AZ13" s="18">
        <f t="shared" si="22"/>
        <v>736.7208750000001</v>
      </c>
      <c r="BA13" s="18">
        <f t="shared" si="23"/>
        <v>736.7208750000001</v>
      </c>
      <c r="BB13" s="18">
        <v>489</v>
      </c>
      <c r="BC13" s="18">
        <v>369</v>
      </c>
      <c r="BD13" s="18"/>
      <c r="BE13" s="18"/>
      <c r="BF13" s="18">
        <f t="shared" si="24"/>
        <v>17297.815962499997</v>
      </c>
      <c r="BG13" s="18">
        <f t="shared" si="25"/>
        <v>17297.815962499997</v>
      </c>
      <c r="BH13" s="18">
        <v>11480</v>
      </c>
      <c r="BI13" s="18">
        <v>8663</v>
      </c>
      <c r="BJ13" s="18"/>
      <c r="BK13" s="18"/>
      <c r="BL13" s="18">
        <f t="shared" si="26"/>
        <v>7391.363862499999</v>
      </c>
      <c r="BM13" s="18">
        <f t="shared" si="27"/>
        <v>7391.363862499999</v>
      </c>
      <c r="BN13" s="18">
        <v>4906</v>
      </c>
      <c r="BO13" s="18">
        <v>3702</v>
      </c>
      <c r="BP13" s="18"/>
      <c r="BQ13" s="18"/>
      <c r="BR13" s="18">
        <f t="shared" si="28"/>
        <v>44272.2987125</v>
      </c>
      <c r="BS13" s="18">
        <f t="shared" si="29"/>
        <v>44272.2987125</v>
      </c>
      <c r="BT13" s="18">
        <v>29383</v>
      </c>
      <c r="BU13" s="18">
        <v>22173</v>
      </c>
      <c r="BV13" s="18"/>
      <c r="BW13" s="18"/>
      <c r="BX13" s="18"/>
      <c r="BY13" s="18"/>
      <c r="BZ13" s="18"/>
      <c r="CA13" s="18"/>
      <c r="CB13" s="18"/>
      <c r="CC13" s="18">
        <f t="shared" si="30"/>
        <v>0</v>
      </c>
      <c r="CD13" s="18">
        <f t="shared" si="31"/>
        <v>1646.4092500000002</v>
      </c>
      <c r="CE13" s="18">
        <f t="shared" si="32"/>
        <v>1646.4092500000002</v>
      </c>
      <c r="CF13" s="18">
        <v>1093</v>
      </c>
      <c r="CG13" s="18">
        <v>825</v>
      </c>
      <c r="CH13" s="18"/>
      <c r="CI13" s="18">
        <f t="shared" si="33"/>
        <v>0</v>
      </c>
      <c r="CJ13" s="18">
        <f t="shared" si="34"/>
        <v>34375.7419625</v>
      </c>
      <c r="CK13" s="18">
        <f t="shared" si="35"/>
        <v>34375.7419625</v>
      </c>
      <c r="CL13" s="18">
        <v>22815</v>
      </c>
      <c r="CM13" s="18">
        <v>17217</v>
      </c>
      <c r="CN13" s="18"/>
      <c r="CO13" s="18">
        <f t="shared" si="36"/>
        <v>0</v>
      </c>
      <c r="CP13" s="18">
        <f t="shared" si="37"/>
        <v>11456.5425875</v>
      </c>
      <c r="CQ13" s="18">
        <f t="shared" si="38"/>
        <v>11456.5425875</v>
      </c>
      <c r="CR13" s="18">
        <v>7604</v>
      </c>
      <c r="CS13" s="18">
        <v>5738</v>
      </c>
      <c r="CT13" s="18"/>
      <c r="CU13" s="18">
        <f t="shared" si="39"/>
        <v>0</v>
      </c>
      <c r="CV13" s="18">
        <f t="shared" si="40"/>
        <v>7411.5165875</v>
      </c>
      <c r="CW13" s="18">
        <f t="shared" si="41"/>
        <v>7411.5165875</v>
      </c>
      <c r="CX13" s="18">
        <v>4919</v>
      </c>
      <c r="CY13" s="18">
        <v>3712</v>
      </c>
      <c r="CZ13" s="18"/>
      <c r="DA13" s="18">
        <f t="shared" si="42"/>
        <v>0</v>
      </c>
      <c r="DB13" s="18">
        <f t="shared" si="43"/>
        <v>22519.724899999997</v>
      </c>
      <c r="DC13" s="18">
        <f t="shared" si="44"/>
        <v>22519.724899999997</v>
      </c>
      <c r="DD13" s="18">
        <v>14946</v>
      </c>
      <c r="DE13" s="18">
        <v>11279</v>
      </c>
    </row>
    <row r="14" spans="1:109" ht="12">
      <c r="A14" s="1">
        <v>42095</v>
      </c>
      <c r="C14" s="18">
        <v>3925000</v>
      </c>
      <c r="D14" s="18">
        <v>201125</v>
      </c>
      <c r="E14" s="18">
        <f t="shared" si="0"/>
        <v>4126125</v>
      </c>
      <c r="F14" s="18">
        <f t="shared" si="1"/>
        <v>133485</v>
      </c>
      <c r="G14" s="18">
        <f t="shared" si="2"/>
        <v>100732</v>
      </c>
      <c r="I14" s="18">
        <f t="shared" si="3"/>
        <v>1510672.4475</v>
      </c>
      <c r="J14" s="18">
        <f t="shared" si="4"/>
        <v>77409.93528749999</v>
      </c>
      <c r="K14" s="18">
        <f t="shared" si="5"/>
        <v>1588082.3827875</v>
      </c>
      <c r="L14" s="18">
        <f t="shared" si="6"/>
        <v>51377</v>
      </c>
      <c r="M14" s="18">
        <f t="shared" si="7"/>
        <v>38771</v>
      </c>
      <c r="O14" s="18">
        <f t="shared" si="45"/>
        <v>2414328.3375</v>
      </c>
      <c r="P14" s="18">
        <f t="shared" si="8"/>
        <v>123715.1049375</v>
      </c>
      <c r="Q14" s="18">
        <f t="shared" si="9"/>
        <v>2538043.4424374998</v>
      </c>
      <c r="R14" s="18">
        <f t="shared" si="10"/>
        <v>82108</v>
      </c>
      <c r="S14" s="18">
        <f t="shared" si="11"/>
        <v>61961</v>
      </c>
      <c r="U14" s="18">
        <f t="shared" si="46"/>
        <v>674987.745</v>
      </c>
      <c r="V14" s="18">
        <f t="shared" si="12"/>
        <v>34587.747825</v>
      </c>
      <c r="W14" s="18">
        <f t="shared" si="13"/>
        <v>709575.492825</v>
      </c>
      <c r="X14" s="18">
        <v>22956</v>
      </c>
      <c r="Y14" s="18">
        <v>17323</v>
      </c>
      <c r="Z14" s="18"/>
      <c r="AA14" s="18">
        <f t="shared" si="47"/>
        <v>44876.095</v>
      </c>
      <c r="AB14" s="18">
        <f t="shared" si="14"/>
        <v>2299.542575</v>
      </c>
      <c r="AC14" s="18">
        <f t="shared" si="15"/>
        <v>47175.637575</v>
      </c>
      <c r="AD14" s="18">
        <v>1526</v>
      </c>
      <c r="AE14" s="18">
        <v>1152</v>
      </c>
      <c r="AF14" s="18"/>
      <c r="AG14" s="18">
        <f t="shared" si="48"/>
        <v>149639.4475</v>
      </c>
      <c r="AH14" s="18">
        <f t="shared" si="16"/>
        <v>7667.830287499999</v>
      </c>
      <c r="AI14" s="18">
        <f t="shared" si="17"/>
        <v>157307.2777875</v>
      </c>
      <c r="AJ14" s="18">
        <v>5089</v>
      </c>
      <c r="AK14" s="18">
        <v>3840</v>
      </c>
      <c r="AL14" s="18"/>
      <c r="AM14" s="18">
        <f t="shared" si="49"/>
        <v>154442.8625</v>
      </c>
      <c r="AN14" s="18">
        <f t="shared" si="18"/>
        <v>7913.967062500001</v>
      </c>
      <c r="AO14" s="18">
        <f t="shared" si="19"/>
        <v>162356.8295625</v>
      </c>
      <c r="AP14" s="18">
        <v>5252</v>
      </c>
      <c r="AQ14" s="18">
        <v>3964</v>
      </c>
      <c r="AR14" s="18"/>
      <c r="AS14" s="26">
        <f>C14*0.76958/100</f>
        <v>30206.015</v>
      </c>
      <c r="AT14" s="26">
        <f t="shared" si="20"/>
        <v>1547.817775</v>
      </c>
      <c r="AU14" s="18">
        <f t="shared" si="21"/>
        <v>31753.832775</v>
      </c>
      <c r="AV14" s="18">
        <v>1027</v>
      </c>
      <c r="AW14" s="18">
        <v>775</v>
      </c>
      <c r="AX14" s="18"/>
      <c r="AY14" s="18">
        <f t="shared" si="50"/>
        <v>14377.275</v>
      </c>
      <c r="AZ14" s="18">
        <f t="shared" si="22"/>
        <v>736.7208750000001</v>
      </c>
      <c r="BA14" s="18">
        <f t="shared" si="23"/>
        <v>15113.995875</v>
      </c>
      <c r="BB14" s="18">
        <v>489</v>
      </c>
      <c r="BC14" s="18">
        <v>369</v>
      </c>
      <c r="BD14" s="18"/>
      <c r="BE14" s="18">
        <f t="shared" si="51"/>
        <v>337570.8025</v>
      </c>
      <c r="BF14" s="18">
        <f t="shared" si="24"/>
        <v>17297.815962499997</v>
      </c>
      <c r="BG14" s="18">
        <f t="shared" si="25"/>
        <v>354868.6184625</v>
      </c>
      <c r="BH14" s="18">
        <v>11480</v>
      </c>
      <c r="BI14" s="18">
        <v>8663</v>
      </c>
      <c r="BJ14" s="18"/>
      <c r="BK14" s="18">
        <f t="shared" si="52"/>
        <v>144244.1425</v>
      </c>
      <c r="BL14" s="18">
        <f t="shared" si="26"/>
        <v>7391.363862499999</v>
      </c>
      <c r="BM14" s="18">
        <f t="shared" si="27"/>
        <v>151635.5063625</v>
      </c>
      <c r="BN14" s="18">
        <v>4906</v>
      </c>
      <c r="BO14" s="18">
        <v>3702</v>
      </c>
      <c r="BP14" s="18"/>
      <c r="BQ14" s="18">
        <f>C14*22.01233/100</f>
        <v>863983.9525</v>
      </c>
      <c r="BR14" s="18">
        <f t="shared" si="28"/>
        <v>44272.2987125</v>
      </c>
      <c r="BS14" s="18">
        <f t="shared" si="29"/>
        <v>908256.2512125</v>
      </c>
      <c r="BT14" s="18">
        <v>29383</v>
      </c>
      <c r="BU14" s="18">
        <v>22173</v>
      </c>
      <c r="BV14" s="18"/>
      <c r="BW14" s="18"/>
      <c r="BX14" s="18"/>
      <c r="BY14" s="18"/>
      <c r="BZ14" s="18"/>
      <c r="CA14" s="18"/>
      <c r="CB14" s="18"/>
      <c r="CC14" s="18">
        <f t="shared" si="30"/>
        <v>32130.050000000003</v>
      </c>
      <c r="CD14" s="18">
        <f t="shared" si="31"/>
        <v>1646.4092500000002</v>
      </c>
      <c r="CE14" s="18">
        <f t="shared" si="32"/>
        <v>33776.45925</v>
      </c>
      <c r="CF14" s="18">
        <v>1093</v>
      </c>
      <c r="CG14" s="18">
        <v>825</v>
      </c>
      <c r="CH14" s="18"/>
      <c r="CI14" s="18">
        <f t="shared" si="33"/>
        <v>670850.4025</v>
      </c>
      <c r="CJ14" s="18">
        <f t="shared" si="34"/>
        <v>34375.7419625</v>
      </c>
      <c r="CK14" s="18">
        <f t="shared" si="35"/>
        <v>705226.1444625</v>
      </c>
      <c r="CL14" s="18">
        <v>22815</v>
      </c>
      <c r="CM14" s="18">
        <v>17217</v>
      </c>
      <c r="CN14" s="18"/>
      <c r="CO14" s="18">
        <f t="shared" si="36"/>
        <v>223577.0275</v>
      </c>
      <c r="CP14" s="18">
        <f t="shared" si="37"/>
        <v>11456.5425875</v>
      </c>
      <c r="CQ14" s="18">
        <f t="shared" si="38"/>
        <v>235033.5700875</v>
      </c>
      <c r="CR14" s="18">
        <v>7604</v>
      </c>
      <c r="CS14" s="18">
        <v>5738</v>
      </c>
      <c r="CT14" s="18"/>
      <c r="CU14" s="18">
        <f t="shared" si="39"/>
        <v>144637.42750000002</v>
      </c>
      <c r="CV14" s="18">
        <f t="shared" si="40"/>
        <v>7411.5165875</v>
      </c>
      <c r="CW14" s="18">
        <f t="shared" si="41"/>
        <v>152048.94408750001</v>
      </c>
      <c r="CX14" s="18">
        <v>4919</v>
      </c>
      <c r="CY14" s="18">
        <v>3712</v>
      </c>
      <c r="CZ14" s="18"/>
      <c r="DA14" s="18">
        <f t="shared" si="42"/>
        <v>439477.54</v>
      </c>
      <c r="DB14" s="18">
        <f t="shared" si="43"/>
        <v>22519.724899999997</v>
      </c>
      <c r="DC14" s="18">
        <f t="shared" si="44"/>
        <v>461997.26489999995</v>
      </c>
      <c r="DD14" s="18">
        <v>14946</v>
      </c>
      <c r="DE14" s="18">
        <v>11279</v>
      </c>
    </row>
    <row r="15" spans="1:109" ht="12">
      <c r="A15" s="1">
        <v>42278</v>
      </c>
      <c r="D15" s="18">
        <v>103000</v>
      </c>
      <c r="E15" s="18">
        <f t="shared" si="0"/>
        <v>103000</v>
      </c>
      <c r="F15" s="18">
        <f t="shared" si="1"/>
        <v>133485</v>
      </c>
      <c r="G15" s="18">
        <f t="shared" si="2"/>
        <v>100732</v>
      </c>
      <c r="I15" s="18">
        <f t="shared" si="3"/>
        <v>0</v>
      </c>
      <c r="J15" s="18">
        <f t="shared" si="4"/>
        <v>39643.1241</v>
      </c>
      <c r="K15" s="18">
        <f t="shared" si="5"/>
        <v>39643.1241</v>
      </c>
      <c r="L15" s="18">
        <f t="shared" si="6"/>
        <v>51377</v>
      </c>
      <c r="M15" s="18">
        <f t="shared" si="7"/>
        <v>38771</v>
      </c>
      <c r="P15" s="18">
        <f t="shared" si="8"/>
        <v>63356.8965</v>
      </c>
      <c r="Q15" s="18">
        <f t="shared" si="9"/>
        <v>63356.8965</v>
      </c>
      <c r="R15" s="18">
        <f t="shared" si="10"/>
        <v>82108</v>
      </c>
      <c r="S15" s="18">
        <f t="shared" si="11"/>
        <v>61961</v>
      </c>
      <c r="U15" s="18"/>
      <c r="V15" s="18">
        <f t="shared" si="12"/>
        <v>17713.054200000002</v>
      </c>
      <c r="W15" s="18">
        <f t="shared" si="13"/>
        <v>17713.054200000002</v>
      </c>
      <c r="X15" s="18">
        <v>22956</v>
      </c>
      <c r="Y15" s="18">
        <v>17323</v>
      </c>
      <c r="Z15" s="18"/>
      <c r="AA15" s="18"/>
      <c r="AB15" s="18">
        <f t="shared" si="14"/>
        <v>1177.6402</v>
      </c>
      <c r="AC15" s="18">
        <f t="shared" si="15"/>
        <v>1177.6402</v>
      </c>
      <c r="AD15" s="18">
        <v>1526</v>
      </c>
      <c r="AE15" s="18">
        <v>1152</v>
      </c>
      <c r="AF15" s="18"/>
      <c r="AG15" s="18"/>
      <c r="AH15" s="18">
        <f t="shared" si="16"/>
        <v>3926.8441</v>
      </c>
      <c r="AI15" s="18">
        <f t="shared" si="17"/>
        <v>3926.8441</v>
      </c>
      <c r="AJ15" s="18">
        <v>5089</v>
      </c>
      <c r="AK15" s="18">
        <v>3840</v>
      </c>
      <c r="AL15" s="18"/>
      <c r="AM15" s="18"/>
      <c r="AN15" s="18">
        <f t="shared" si="18"/>
        <v>4052.8955</v>
      </c>
      <c r="AO15" s="18">
        <f t="shared" si="19"/>
        <v>4052.8955</v>
      </c>
      <c r="AP15" s="18">
        <v>5252</v>
      </c>
      <c r="AQ15" s="18">
        <v>3964</v>
      </c>
      <c r="AR15" s="18"/>
      <c r="AS15" s="26"/>
      <c r="AT15" s="26">
        <f t="shared" si="20"/>
        <v>792.6674</v>
      </c>
      <c r="AU15" s="18">
        <f t="shared" si="21"/>
        <v>792.6674</v>
      </c>
      <c r="AV15" s="18">
        <v>1027</v>
      </c>
      <c r="AW15" s="18">
        <v>775</v>
      </c>
      <c r="AX15" s="18"/>
      <c r="AY15" s="18"/>
      <c r="AZ15" s="18">
        <f t="shared" si="22"/>
        <v>377.289</v>
      </c>
      <c r="BA15" s="18">
        <f t="shared" si="23"/>
        <v>377.289</v>
      </c>
      <c r="BB15" s="18">
        <v>489</v>
      </c>
      <c r="BC15" s="18">
        <v>369</v>
      </c>
      <c r="BD15" s="18"/>
      <c r="BE15" s="18"/>
      <c r="BF15" s="18">
        <f t="shared" si="24"/>
        <v>8858.5459</v>
      </c>
      <c r="BG15" s="18">
        <f t="shared" si="25"/>
        <v>8858.5459</v>
      </c>
      <c r="BH15" s="18">
        <v>11480</v>
      </c>
      <c r="BI15" s="18">
        <v>8663</v>
      </c>
      <c r="BJ15" s="18"/>
      <c r="BK15" s="18"/>
      <c r="BL15" s="18">
        <f t="shared" si="26"/>
        <v>3785.2603</v>
      </c>
      <c r="BM15" s="18">
        <f t="shared" si="27"/>
        <v>3785.2603</v>
      </c>
      <c r="BN15" s="18">
        <v>4906</v>
      </c>
      <c r="BO15" s="18">
        <v>3702</v>
      </c>
      <c r="BP15" s="18"/>
      <c r="BQ15" s="18"/>
      <c r="BR15" s="18">
        <f t="shared" si="28"/>
        <v>22672.699899999996</v>
      </c>
      <c r="BS15" s="18">
        <f t="shared" si="29"/>
        <v>22672.699899999996</v>
      </c>
      <c r="BT15" s="18">
        <v>29383</v>
      </c>
      <c r="BU15" s="18">
        <v>22173</v>
      </c>
      <c r="BV15" s="18"/>
      <c r="BW15" s="18"/>
      <c r="BX15" s="18"/>
      <c r="BY15" s="18"/>
      <c r="BZ15" s="18"/>
      <c r="CA15" s="18"/>
      <c r="CB15" s="18"/>
      <c r="CC15" s="18">
        <f t="shared" si="30"/>
        <v>0</v>
      </c>
      <c r="CD15" s="18">
        <f t="shared" si="31"/>
        <v>843.158</v>
      </c>
      <c r="CE15" s="18">
        <f t="shared" si="32"/>
        <v>843.158</v>
      </c>
      <c r="CF15" s="18">
        <v>1093</v>
      </c>
      <c r="CG15" s="18">
        <v>825</v>
      </c>
      <c r="CH15" s="18"/>
      <c r="CI15" s="18">
        <f t="shared" si="33"/>
        <v>0</v>
      </c>
      <c r="CJ15" s="18">
        <f t="shared" si="34"/>
        <v>17604.4819</v>
      </c>
      <c r="CK15" s="18">
        <f t="shared" si="35"/>
        <v>17604.4819</v>
      </c>
      <c r="CL15" s="18">
        <v>22815</v>
      </c>
      <c r="CM15" s="18">
        <v>17217</v>
      </c>
      <c r="CN15" s="18"/>
      <c r="CO15" s="18">
        <f t="shared" si="36"/>
        <v>0</v>
      </c>
      <c r="CP15" s="18">
        <f t="shared" si="37"/>
        <v>5867.1169</v>
      </c>
      <c r="CQ15" s="18">
        <f t="shared" si="38"/>
        <v>5867.1169</v>
      </c>
      <c r="CR15" s="18">
        <v>7604</v>
      </c>
      <c r="CS15" s="18">
        <v>5738</v>
      </c>
      <c r="CT15" s="18"/>
      <c r="CU15" s="18">
        <f t="shared" si="39"/>
        <v>0</v>
      </c>
      <c r="CV15" s="18">
        <f t="shared" si="40"/>
        <v>3795.5809000000004</v>
      </c>
      <c r="CW15" s="18">
        <f t="shared" si="41"/>
        <v>3795.5809000000004</v>
      </c>
      <c r="CX15" s="18">
        <v>4919</v>
      </c>
      <c r="CY15" s="18">
        <v>3712</v>
      </c>
      <c r="CZ15" s="18"/>
      <c r="DA15" s="18">
        <f t="shared" si="42"/>
        <v>0</v>
      </c>
      <c r="DB15" s="18">
        <f t="shared" si="43"/>
        <v>11532.786399999999</v>
      </c>
      <c r="DC15" s="18">
        <f t="shared" si="44"/>
        <v>11532.786399999999</v>
      </c>
      <c r="DD15" s="18">
        <v>14946</v>
      </c>
      <c r="DE15" s="18">
        <v>11279</v>
      </c>
    </row>
    <row r="16" spans="1:109" ht="12">
      <c r="A16" s="1">
        <v>42461</v>
      </c>
      <c r="C16" s="18">
        <v>4120000</v>
      </c>
      <c r="D16" s="18">
        <v>103000</v>
      </c>
      <c r="E16" s="18">
        <f t="shared" si="0"/>
        <v>4223000</v>
      </c>
      <c r="F16" s="18">
        <f t="shared" si="1"/>
        <v>133483</v>
      </c>
      <c r="G16" s="18">
        <f t="shared" si="2"/>
        <v>100689</v>
      </c>
      <c r="I16" s="18">
        <f t="shared" si="3"/>
        <v>1585724.964</v>
      </c>
      <c r="J16" s="18">
        <f t="shared" si="4"/>
        <v>39643.1241</v>
      </c>
      <c r="K16" s="18">
        <f t="shared" si="5"/>
        <v>1625368.0880999998</v>
      </c>
      <c r="L16" s="18">
        <f t="shared" si="6"/>
        <v>51365</v>
      </c>
      <c r="M16" s="18">
        <f t="shared" si="7"/>
        <v>38741</v>
      </c>
      <c r="O16" s="18">
        <f t="shared" si="45"/>
        <v>2534275.86</v>
      </c>
      <c r="P16" s="18">
        <f t="shared" si="8"/>
        <v>63356.8965</v>
      </c>
      <c r="Q16" s="18">
        <f t="shared" si="9"/>
        <v>2597632.7564999997</v>
      </c>
      <c r="R16" s="18">
        <f t="shared" si="10"/>
        <v>82118</v>
      </c>
      <c r="S16" s="18">
        <f t="shared" si="11"/>
        <v>61948</v>
      </c>
      <c r="U16" s="18">
        <f t="shared" si="46"/>
        <v>708522.168</v>
      </c>
      <c r="V16" s="18">
        <f t="shared" si="12"/>
        <v>17713.054200000002</v>
      </c>
      <c r="W16" s="18">
        <f t="shared" si="13"/>
        <v>726235.2222</v>
      </c>
      <c r="X16" s="18">
        <v>22949</v>
      </c>
      <c r="Y16" s="18">
        <v>17316</v>
      </c>
      <c r="Z16" s="18"/>
      <c r="AA16" s="18">
        <f t="shared" si="47"/>
        <v>47105.608</v>
      </c>
      <c r="AB16" s="18">
        <f t="shared" si="14"/>
        <v>1177.6402</v>
      </c>
      <c r="AC16" s="18">
        <f t="shared" si="15"/>
        <v>48283.2482</v>
      </c>
      <c r="AD16" s="18">
        <v>1529</v>
      </c>
      <c r="AE16" s="18">
        <v>1147</v>
      </c>
      <c r="AF16" s="18"/>
      <c r="AG16" s="18">
        <f t="shared" si="48"/>
        <v>157073.764</v>
      </c>
      <c r="AH16" s="18">
        <f t="shared" si="16"/>
        <v>3926.8441</v>
      </c>
      <c r="AI16" s="18">
        <f t="shared" si="17"/>
        <v>161000.60809999998</v>
      </c>
      <c r="AJ16" s="18">
        <v>5090</v>
      </c>
      <c r="AK16" s="18">
        <v>3844</v>
      </c>
      <c r="AL16" s="18"/>
      <c r="AM16" s="18">
        <f t="shared" si="49"/>
        <v>162115.82</v>
      </c>
      <c r="AN16" s="18">
        <f t="shared" si="18"/>
        <v>4052.8955</v>
      </c>
      <c r="AO16" s="18">
        <f t="shared" si="19"/>
        <v>166168.71550000002</v>
      </c>
      <c r="AP16" s="18">
        <v>5259</v>
      </c>
      <c r="AQ16" s="18">
        <v>3957</v>
      </c>
      <c r="AR16" s="18"/>
      <c r="AS16" s="26">
        <f>C16*0.76958/100</f>
        <v>31706.696</v>
      </c>
      <c r="AT16" s="26">
        <f t="shared" si="20"/>
        <v>792.6674</v>
      </c>
      <c r="AU16" s="18">
        <f t="shared" si="21"/>
        <v>32499.3634</v>
      </c>
      <c r="AV16" s="18">
        <v>1031</v>
      </c>
      <c r="AW16" s="18">
        <v>778</v>
      </c>
      <c r="AX16" s="18"/>
      <c r="AY16" s="18">
        <f t="shared" si="50"/>
        <v>15091.56</v>
      </c>
      <c r="AZ16" s="18">
        <f t="shared" si="22"/>
        <v>377.289</v>
      </c>
      <c r="BA16" s="18">
        <f t="shared" si="23"/>
        <v>15468.849</v>
      </c>
      <c r="BB16" s="18">
        <v>488</v>
      </c>
      <c r="BC16" s="18">
        <v>369</v>
      </c>
      <c r="BD16" s="18"/>
      <c r="BE16" s="18">
        <f t="shared" si="51"/>
        <v>354341.83599999995</v>
      </c>
      <c r="BF16" s="18">
        <f t="shared" si="24"/>
        <v>8858.5459</v>
      </c>
      <c r="BG16" s="18">
        <f t="shared" si="25"/>
        <v>363200.3819</v>
      </c>
      <c r="BH16" s="18">
        <v>11487</v>
      </c>
      <c r="BI16" s="18">
        <v>8667</v>
      </c>
      <c r="BJ16" s="18"/>
      <c r="BK16" s="18">
        <f t="shared" si="52"/>
        <v>151410.41199999998</v>
      </c>
      <c r="BL16" s="18">
        <f t="shared" si="26"/>
        <v>3785.2603</v>
      </c>
      <c r="BM16" s="18">
        <f t="shared" si="27"/>
        <v>155195.67229999998</v>
      </c>
      <c r="BN16" s="18">
        <v>4900</v>
      </c>
      <c r="BO16" s="18">
        <v>3699</v>
      </c>
      <c r="BP16" s="18"/>
      <c r="BQ16" s="18">
        <f>C16*22.01233/100</f>
        <v>906907.9959999999</v>
      </c>
      <c r="BR16" s="18">
        <f t="shared" si="28"/>
        <v>22672.699899999996</v>
      </c>
      <c r="BS16" s="18">
        <f t="shared" si="29"/>
        <v>929580.6958999999</v>
      </c>
      <c r="BT16" s="18">
        <v>29385</v>
      </c>
      <c r="BU16" s="18">
        <v>22171</v>
      </c>
      <c r="BV16" s="18"/>
      <c r="BW16" s="18"/>
      <c r="BX16" s="18"/>
      <c r="BY16" s="18"/>
      <c r="BZ16" s="18"/>
      <c r="CA16" s="18"/>
      <c r="CB16" s="18"/>
      <c r="CC16" s="18">
        <f t="shared" si="30"/>
        <v>33726.32</v>
      </c>
      <c r="CD16" s="18">
        <f t="shared" si="31"/>
        <v>843.158</v>
      </c>
      <c r="CE16" s="18">
        <f t="shared" si="32"/>
        <v>34569.478</v>
      </c>
      <c r="CF16" s="18">
        <v>1088</v>
      </c>
      <c r="CG16" s="18">
        <v>818</v>
      </c>
      <c r="CH16" s="18"/>
      <c r="CI16" s="18">
        <f t="shared" si="33"/>
        <v>704179.276</v>
      </c>
      <c r="CJ16" s="18">
        <f t="shared" si="34"/>
        <v>17604.4819</v>
      </c>
      <c r="CK16" s="18">
        <f t="shared" si="35"/>
        <v>721783.7579</v>
      </c>
      <c r="CL16" s="18">
        <v>22813</v>
      </c>
      <c r="CM16" s="18">
        <v>17207</v>
      </c>
      <c r="CN16" s="18"/>
      <c r="CO16" s="18">
        <f t="shared" si="36"/>
        <v>234684.676</v>
      </c>
      <c r="CP16" s="18">
        <f t="shared" si="37"/>
        <v>5867.1169</v>
      </c>
      <c r="CQ16" s="18">
        <f t="shared" si="38"/>
        <v>240551.7929</v>
      </c>
      <c r="CR16" s="18">
        <v>7598</v>
      </c>
      <c r="CS16" s="18">
        <v>5734</v>
      </c>
      <c r="CT16" s="18"/>
      <c r="CU16" s="18">
        <f t="shared" si="39"/>
        <v>151823.236</v>
      </c>
      <c r="CV16" s="18">
        <f t="shared" si="40"/>
        <v>3795.5809000000004</v>
      </c>
      <c r="CW16" s="18">
        <f t="shared" si="41"/>
        <v>155618.8169</v>
      </c>
      <c r="CX16" s="18">
        <v>4918</v>
      </c>
      <c r="CY16" s="18">
        <v>3710</v>
      </c>
      <c r="CZ16" s="18"/>
      <c r="DA16" s="18">
        <f t="shared" si="42"/>
        <v>461311.45599999995</v>
      </c>
      <c r="DB16" s="18">
        <f t="shared" si="43"/>
        <v>11532.786399999999</v>
      </c>
      <c r="DC16" s="18">
        <f t="shared" si="44"/>
        <v>472844.24239999993</v>
      </c>
      <c r="DD16" s="18">
        <v>14948</v>
      </c>
      <c r="DE16" s="18">
        <v>11272</v>
      </c>
    </row>
    <row r="17" spans="21:109" ht="12"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</row>
    <row r="18" spans="1:109" ht="12.75" thickBot="1">
      <c r="A18" s="1" t="s">
        <v>2</v>
      </c>
      <c r="C18" s="23">
        <f>SUM(C9:C16)</f>
        <v>15345000</v>
      </c>
      <c r="D18" s="23">
        <f>SUM(D9:D16)</f>
        <v>1964750</v>
      </c>
      <c r="E18" s="23">
        <f>SUM(E9:E16)</f>
        <v>17309750</v>
      </c>
      <c r="F18" s="23">
        <f>SUM(F9:F16)</f>
        <v>1067878</v>
      </c>
      <c r="G18" s="23">
        <f>SUM(G9:G16)</f>
        <v>805813</v>
      </c>
      <c r="I18" s="23">
        <f>SUM(I9:I16)</f>
        <v>5906055.7215</v>
      </c>
      <c r="J18" s="23">
        <f>SUM(J9:J16)</f>
        <v>756202.2143250001</v>
      </c>
      <c r="K18" s="23">
        <f>SUM(K9:K16)</f>
        <v>6662257.935825</v>
      </c>
      <c r="L18" s="23">
        <f>SUM(L9:L16)</f>
        <v>411004</v>
      </c>
      <c r="M18" s="23">
        <f>SUM(M9:M16)</f>
        <v>310138</v>
      </c>
      <c r="O18" s="23">
        <f>SUM(O9:O16)</f>
        <v>9438947.347499998</v>
      </c>
      <c r="P18" s="23">
        <f>SUM(P9:P16)</f>
        <v>1208548.1786250002</v>
      </c>
      <c r="Q18" s="23">
        <f>SUM(Q9:Q16)</f>
        <v>10647495.526124999</v>
      </c>
      <c r="R18" s="23">
        <f>SUM(R9:R16)</f>
        <v>656874</v>
      </c>
      <c r="S18" s="23">
        <f>SUM(S9:S16)</f>
        <v>495675</v>
      </c>
      <c r="U18" s="23">
        <f>SUM(U9:U16)</f>
        <v>2638901.133</v>
      </c>
      <c r="V18" s="23">
        <f>SUM(V9:V16)</f>
        <v>337880.80815000006</v>
      </c>
      <c r="W18" s="23">
        <f>SUM(W9:W16)</f>
        <v>2976781.9411500003</v>
      </c>
      <c r="X18" s="23">
        <f>SUM(X9:X16)</f>
        <v>183641</v>
      </c>
      <c r="Y18" s="23">
        <f>SUM(Y9:Y16)</f>
        <v>138577</v>
      </c>
      <c r="Z18" s="18"/>
      <c r="AA18" s="23">
        <f>SUM(AA9:AA16)</f>
        <v>175445.52300000002</v>
      </c>
      <c r="AB18" s="23">
        <f>SUM(AB9:AB16)</f>
        <v>22463.772650000003</v>
      </c>
      <c r="AC18" s="23">
        <f>SUM(AC9:AC16)</f>
        <v>197909.29565000001</v>
      </c>
      <c r="AD18" s="23">
        <f>SUM(AD9:AD16)</f>
        <v>12211</v>
      </c>
      <c r="AE18" s="23">
        <f>SUM(AE9:AE16)</f>
        <v>9211</v>
      </c>
      <c r="AF18" s="18"/>
      <c r="AG18" s="23">
        <f>SUM(AG9:AG16)</f>
        <v>585023.5215</v>
      </c>
      <c r="AH18" s="23">
        <f>SUM(AH9:AH16)</f>
        <v>74905.504325</v>
      </c>
      <c r="AI18" s="23">
        <f>SUM(AI9:AI16)</f>
        <v>659929.025825</v>
      </c>
      <c r="AJ18" s="23">
        <f>SUM(AJ9:AJ16)</f>
        <v>40713</v>
      </c>
      <c r="AK18" s="23">
        <f>SUM(AK9:AK16)</f>
        <v>30724</v>
      </c>
      <c r="AL18" s="18"/>
      <c r="AM18" s="23">
        <f>SUM(AM9:AM16)</f>
        <v>603802.7325</v>
      </c>
      <c r="AN18" s="23">
        <f>SUM(AN9:AN16)</f>
        <v>77309.965375</v>
      </c>
      <c r="AO18" s="23">
        <f>SUM(AO9:AO16)</f>
        <v>681112.697875</v>
      </c>
      <c r="AP18" s="23">
        <f>SUM(AP9:AP16)</f>
        <v>42023</v>
      </c>
      <c r="AQ18" s="23">
        <f>SUM(AQ9:AQ16)</f>
        <v>31705</v>
      </c>
      <c r="AR18" s="18"/>
      <c r="AS18" s="23">
        <f>SUM(AS9:AS16)</f>
        <v>118092.051</v>
      </c>
      <c r="AT18" s="23">
        <f>SUM(AT9:AT16)</f>
        <v>15120.323049999999</v>
      </c>
      <c r="AU18" s="23">
        <f>SUM(AU9:AU16)</f>
        <v>133212.37405</v>
      </c>
      <c r="AV18" s="23">
        <f>SUM(AV9:AV16)</f>
        <v>8220</v>
      </c>
      <c r="AW18" s="23">
        <f>SUM(AW9:AW16)</f>
        <v>6203</v>
      </c>
      <c r="AX18" s="18"/>
      <c r="AY18" s="23">
        <f>SUM(AY9:AY16)</f>
        <v>56208.735</v>
      </c>
      <c r="AZ18" s="23">
        <f>SUM(AZ9:AZ16)</f>
        <v>7196.879249999999</v>
      </c>
      <c r="BA18" s="23">
        <f>SUM(BA9:BA16)</f>
        <v>63405.614250000006</v>
      </c>
      <c r="BB18" s="23">
        <f>SUM(BB9:BB16)</f>
        <v>3911</v>
      </c>
      <c r="BC18" s="23">
        <f>SUM(BC9:BC16)</f>
        <v>2952</v>
      </c>
      <c r="BD18" s="18"/>
      <c r="BE18" s="23">
        <f>SUM(BE9:BE16)</f>
        <v>1319751.3284999998</v>
      </c>
      <c r="BF18" s="23">
        <f>SUM(BF9:BF16)</f>
        <v>168978.91317499997</v>
      </c>
      <c r="BG18" s="23">
        <f>SUM(BG9:BG16)</f>
        <v>1488730.2416749997</v>
      </c>
      <c r="BH18" s="23">
        <f>SUM(BH9:BH16)</f>
        <v>91847</v>
      </c>
      <c r="BI18" s="23">
        <f>SUM(BI9:BI16)</f>
        <v>69308</v>
      </c>
      <c r="BJ18" s="18"/>
      <c r="BK18" s="23">
        <f>SUM(BK9:BK16)</f>
        <v>563930.2845</v>
      </c>
      <c r="BL18" s="23">
        <f>SUM(BL9:BL16)</f>
        <v>72204.758975</v>
      </c>
      <c r="BM18" s="23">
        <f>SUM(BM9:BM16)</f>
        <v>636135.043475</v>
      </c>
      <c r="BN18" s="23">
        <f>SUM(BN9:BN16)</f>
        <v>39242</v>
      </c>
      <c r="BO18" s="23">
        <f>SUM(BO9:BO16)</f>
        <v>29613</v>
      </c>
      <c r="BP18" s="18"/>
      <c r="BQ18" s="23">
        <f>SUM(BQ9:BQ16)</f>
        <v>3377792.0385</v>
      </c>
      <c r="BR18" s="23">
        <f>SUM(BR9:BR16)</f>
        <v>432487.25367500004</v>
      </c>
      <c r="BS18" s="23">
        <f>SUM(BS9:BS16)</f>
        <v>3810279.2921749996</v>
      </c>
      <c r="BT18" s="23">
        <f>SUM(BT9:BT16)</f>
        <v>235066</v>
      </c>
      <c r="BU18" s="23">
        <f>SUM(BU9:BU16)</f>
        <v>177382</v>
      </c>
      <c r="BV18" s="18"/>
      <c r="BW18" s="23">
        <f>SUM(BW9:BW16)</f>
        <v>0</v>
      </c>
      <c r="BX18" s="23">
        <f>SUM(BX9:BX16)</f>
        <v>0</v>
      </c>
      <c r="BY18" s="23">
        <f>SUM(BY9:BY16)</f>
        <v>0</v>
      </c>
      <c r="BZ18" s="26"/>
      <c r="CA18" s="26"/>
      <c r="CB18" s="18"/>
      <c r="CC18" s="23">
        <f>SUM(CC9:CC16)</f>
        <v>125614.17000000001</v>
      </c>
      <c r="CD18" s="23">
        <f>SUM(CD9:CD16)</f>
        <v>16083.443500000001</v>
      </c>
      <c r="CE18" s="23">
        <f>SUM(CE9:CE16)</f>
        <v>141697.61349999998</v>
      </c>
      <c r="CF18" s="23">
        <f>SUM(CF9:CF16)</f>
        <v>8739</v>
      </c>
      <c r="CG18" s="23">
        <f>SUM(CG9:CG16)</f>
        <v>6593</v>
      </c>
      <c r="CH18" s="18"/>
      <c r="CI18" s="23">
        <f>SUM(CI9:CI16)</f>
        <v>2622725.9685</v>
      </c>
      <c r="CJ18" s="23">
        <f>SUM(CJ9:CJ16)</f>
        <v>335809.76517499995</v>
      </c>
      <c r="CK18" s="23">
        <f>SUM(CK9:CK16)</f>
        <v>2958535.733675</v>
      </c>
      <c r="CL18" s="23">
        <f>SUM(CL9:CL16)</f>
        <v>182518</v>
      </c>
      <c r="CM18" s="23">
        <f>SUM(CM9:CM16)</f>
        <v>137726</v>
      </c>
      <c r="CN18" s="18"/>
      <c r="CO18" s="23">
        <f>SUM(CO9:CO16)</f>
        <v>874086.4935</v>
      </c>
      <c r="CP18" s="23">
        <f>SUM(CP9:CP16)</f>
        <v>111916.67892500001</v>
      </c>
      <c r="CQ18" s="23">
        <f>SUM(CQ9:CQ16)</f>
        <v>986003.172425</v>
      </c>
      <c r="CR18" s="23">
        <f>SUM(CR9:CR16)</f>
        <v>60826</v>
      </c>
      <c r="CS18" s="23">
        <f>SUM(CS9:CS16)</f>
        <v>45900</v>
      </c>
      <c r="CT18" s="18"/>
      <c r="CU18" s="23">
        <f>SUM(CU9:CU16)</f>
        <v>565467.8535000001</v>
      </c>
      <c r="CV18" s="23">
        <f>SUM(CV9:CV16)</f>
        <v>72401.626925</v>
      </c>
      <c r="CW18" s="23">
        <f>SUM(CW9:CW16)</f>
        <v>637869.4804250001</v>
      </c>
      <c r="CX18" s="23">
        <f>SUM(CX9:CX16)</f>
        <v>39351</v>
      </c>
      <c r="CY18" s="23">
        <f>SUM(CY9:CY16)</f>
        <v>29694</v>
      </c>
      <c r="CZ18" s="26"/>
      <c r="DA18" s="23">
        <f>SUM(DA9:DA16)</f>
        <v>1718161.236</v>
      </c>
      <c r="DB18" s="23">
        <f>SUM(DB9:DB16)</f>
        <v>219990.69980000003</v>
      </c>
      <c r="DC18" s="23">
        <f>SUM(DC9:DC16)</f>
        <v>1938151.9358</v>
      </c>
      <c r="DD18" s="23">
        <f>SUM(DD9:DD16)</f>
        <v>119570</v>
      </c>
      <c r="DE18" s="23">
        <f>SUM(DE9:DE16)</f>
        <v>90225</v>
      </c>
    </row>
    <row r="19" spans="21:104" ht="12.75" thickTop="1"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21:104" ht="12"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21:104" ht="12"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21:104" ht="12"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</row>
    <row r="23" spans="21:104" ht="12"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21:104" ht="12"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21:104" ht="12"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21:104" ht="12"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21:104" ht="12"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21:104" ht="12"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21:104" ht="12"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21:104" ht="12"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21:104" ht="12"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21:104" ht="12"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</row>
    <row r="33" spans="21:104" ht="12"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</row>
    <row r="34" spans="21:104" ht="12"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</row>
    <row r="35" spans="21:104" ht="12"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</row>
    <row r="36" spans="21:104" ht="12"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21:104" ht="12"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</row>
    <row r="38" spans="21:104" ht="12"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</row>
    <row r="39" spans="21:104" ht="12"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</row>
    <row r="40" spans="21:104" ht="12"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</row>
    <row r="41" spans="21:104" ht="12"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21:104" ht="12"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</row>
    <row r="43" spans="21:104" ht="12"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</row>
    <row r="44" spans="21:104" ht="12"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</row>
    <row r="45" spans="21:104" ht="12"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</row>
    <row r="46" spans="21:104" ht="12"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</row>
    <row r="47" spans="21:104" ht="12"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</row>
    <row r="48" spans="21:104" ht="12"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</row>
    <row r="49" spans="21:104" ht="12"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</row>
    <row r="50" spans="21:104" ht="12"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</row>
    <row r="51" spans="21:104" ht="12"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</row>
    <row r="52" spans="21:104" ht="12"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</row>
    <row r="53" spans="21:104" ht="12"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21:104" ht="12"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21:104" ht="12"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1:104" ht="12"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1:104" ht="12"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  <row r="58" spans="21:104" ht="12"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</row>
    <row r="59" spans="21:104" ht="12"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</row>
    <row r="60" spans="21:104" ht="12"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</row>
    <row r="61" spans="21:104" ht="12"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</row>
    <row r="62" spans="21:104" ht="12"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</row>
    <row r="63" spans="21:104" ht="12"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</row>
    <row r="64" spans="21:104" ht="12"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</row>
    <row r="65" spans="21:104" ht="12"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</row>
    <row r="66" spans="21:104" ht="12"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</row>
    <row r="67" spans="21:104" ht="12"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</row>
    <row r="68" spans="21:104" ht="12"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</row>
    <row r="69" spans="21:104" ht="12"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</row>
    <row r="70" spans="21:104" ht="12"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</row>
    <row r="71" spans="21:104" ht="12"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</row>
    <row r="72" spans="21:104" ht="12"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</row>
    <row r="73" spans="21:104" ht="12"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</row>
    <row r="74" spans="21:104" ht="12"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</row>
    <row r="75" spans="21:104" ht="12"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</row>
    <row r="76" spans="21:104" ht="12"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</row>
    <row r="77" spans="21:104" ht="12"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</row>
    <row r="78" spans="21:104" ht="12"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</row>
  </sheetData>
  <sheetProtection/>
  <printOptions/>
  <pageMargins left="0.75" right="0.75" top="1" bottom="1" header="0.5" footer="0.5"/>
  <pageSetup horizontalDpi="600" verticalDpi="600" orientation="landscape" scale="50"/>
  <colBreaks count="2" manualBreakCount="2">
    <brk id="19" max="65535" man="1"/>
    <brk id="9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2012-01-19T16:07:08Z</cp:lastPrinted>
  <dcterms:created xsi:type="dcterms:W3CDTF">1997-11-06T16:03:09Z</dcterms:created>
  <dcterms:modified xsi:type="dcterms:W3CDTF">2013-01-25T19:00:07Z</dcterms:modified>
  <cp:category/>
  <cp:version/>
  <cp:contentType/>
  <cp:contentStatus/>
</cp:coreProperties>
</file>