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0" windowWidth="8000" windowHeight="4320" tabRatio="894" activeTab="1"/>
  </bookViews>
  <sheets>
    <sheet name="2004B " sheetId="1" r:id="rId1"/>
    <sheet name="2012B" sheetId="2" r:id="rId2"/>
  </sheets>
  <definedNames>
    <definedName name="_xlnm.Print_Titles" localSheetId="0">'2004B '!$A:$A</definedName>
  </definedNames>
  <calcPr fullCalcOnLoad="1"/>
</workbook>
</file>

<file path=xl/sharedStrings.xml><?xml version="1.0" encoding="utf-8"?>
<sst xmlns="http://schemas.openxmlformats.org/spreadsheetml/2006/main" count="56" uniqueCount="16">
  <si>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</si>
  <si>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</si>
  <si>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</si>
  <si>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</si>
  <si>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</si>
  <si>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</si>
  <si>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</si>
  <si>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>Taxable</t>
  </si>
  <si>
    <t xml:space="preserve">          UMCP Avanti Property (Auxiliary)</t>
  </si>
  <si>
    <t>Amort of</t>
  </si>
  <si>
    <t>Premium</t>
  </si>
  <si>
    <t xml:space="preserve">          USM (Paid off by UMUC) (Auxiliary)</t>
  </si>
  <si>
    <t>2004 Series B Bond Funded Projects after 2012B</t>
  </si>
  <si>
    <t xml:space="preserve">      Total Debt Services - 2004 Series B after 2012B</t>
  </si>
  <si>
    <t>Refinanced on 2012B</t>
  </si>
  <si>
    <t>Loss on Refunding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</si>
</sst>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</numFmts>
  <fonts count="3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1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5" xfId="0" applyNumberFormat="1" applyBorder="1" applyAlignment="1" quotePrefix="1">
      <alignment horizontal="right"/>
    </xf>
    <xf numFmtId="38" fontId="0" fillId="0" borderId="14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5" xfId="0" applyNumberFormat="1" applyBorder="1" applyAlignment="1" quotePrefix="1">
      <alignment horizontal="left"/>
    </xf>
    <xf numFmtId="164" fontId="0" fillId="0" borderId="12" xfId="0" applyNumberFormat="1" applyBorder="1" applyAlignment="1">
      <alignment/>
    </xf>
    <xf numFmtId="38" fontId="0" fillId="33" borderId="15" xfId="0" applyNumberFormat="1" applyFill="1" applyBorder="1" applyAlignment="1" quotePrefix="1">
      <alignment horizontal="left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1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 horizontal="left"/>
    </xf>
    <xf numFmtId="3" fontId="1" fillId="0" borderId="15" xfId="0" applyNumberFormat="1" applyFont="1" applyBorder="1" applyAlignment="1" quotePrefix="1">
      <alignment horizontal="left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8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 quotePrefix="1">
      <alignment horizontal="left"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8" fontId="1" fillId="0" borderId="17" xfId="0" applyNumberFormat="1" applyFont="1" applyBorder="1" applyAlignment="1">
      <alignment horizontal="right"/>
    </xf>
    <xf numFmtId="38" fontId="0" fillId="0" borderId="15" xfId="0" applyNumberFormat="1" applyBorder="1" applyAlignment="1" quotePrefix="1">
      <alignment horizontal="left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zoomScale="150" zoomScaleNormal="1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12" sqref="C12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3.7109375" style="14" customWidth="1"/>
    <col min="8" max="11" width="13.7109375" style="3" customWidth="1"/>
    <col min="12" max="12" width="3.7109375" style="14" customWidth="1"/>
    <col min="13" max="16" width="13.7109375" style="0" customWidth="1"/>
    <col min="17" max="17" width="3.7109375" style="0" customWidth="1"/>
    <col min="18" max="20" width="8.8515625" style="0" customWidth="1"/>
    <col min="21" max="21" width="3.7109375" style="0" customWidth="1"/>
  </cols>
  <sheetData>
    <row r="1" spans="1:8" ht="12">
      <c r="A1" s="21"/>
      <c r="B1" s="11"/>
      <c r="C1" s="20"/>
      <c r="D1" s="22"/>
      <c r="H1" s="22" t="s">
        <v>6</v>
      </c>
    </row>
    <row r="2" spans="1:8" ht="12">
      <c r="A2" s="21"/>
      <c r="B2" s="11"/>
      <c r="C2" s="20"/>
      <c r="D2" s="22"/>
      <c r="H2" s="22" t="s">
        <v>5</v>
      </c>
    </row>
    <row r="3" spans="1:8" ht="12">
      <c r="A3" s="21"/>
      <c r="B3" s="11"/>
      <c r="C3" s="20"/>
      <c r="D3" s="20"/>
      <c r="H3" s="22" t="s">
        <v>12</v>
      </c>
    </row>
    <row r="4" spans="1:8" ht="12">
      <c r="A4" s="21"/>
      <c r="B4" s="11"/>
      <c r="C4" s="20"/>
      <c r="D4" s="22"/>
      <c r="H4" s="4"/>
    </row>
    <row r="5" spans="1:16" ht="12">
      <c r="A5" s="5" t="s">
        <v>1</v>
      </c>
      <c r="C5" s="26" t="s">
        <v>13</v>
      </c>
      <c r="D5" s="27"/>
      <c r="E5" s="28"/>
      <c r="F5" s="18"/>
      <c r="H5" s="34" t="s">
        <v>8</v>
      </c>
      <c r="I5" s="6"/>
      <c r="J5" s="7"/>
      <c r="K5" s="18"/>
      <c r="M5" s="35" t="s">
        <v>11</v>
      </c>
      <c r="N5" s="36"/>
      <c r="O5" s="37"/>
      <c r="P5" s="38"/>
    </row>
    <row r="6" spans="1:16" s="1" customFormat="1" ht="12">
      <c r="A6" s="23" t="s">
        <v>2</v>
      </c>
      <c r="C6" s="17"/>
      <c r="D6" s="29" t="s">
        <v>7</v>
      </c>
      <c r="E6" s="16"/>
      <c r="F6" s="18" t="s">
        <v>9</v>
      </c>
      <c r="G6" s="14"/>
      <c r="H6" s="24"/>
      <c r="I6" s="13">
        <v>0.6423531</v>
      </c>
      <c r="J6" s="25"/>
      <c r="K6" s="18" t="s">
        <v>9</v>
      </c>
      <c r="L6" s="14"/>
      <c r="M6" s="39"/>
      <c r="N6" s="40">
        <v>0.3576469</v>
      </c>
      <c r="O6" s="41"/>
      <c r="P6" s="38" t="s">
        <v>9</v>
      </c>
    </row>
    <row r="7" spans="1:16" ht="12">
      <c r="A7" s="8"/>
      <c r="C7" s="18" t="s">
        <v>3</v>
      </c>
      <c r="D7" s="18" t="s">
        <v>4</v>
      </c>
      <c r="E7" s="18" t="s">
        <v>0</v>
      </c>
      <c r="F7" s="18" t="s">
        <v>10</v>
      </c>
      <c r="H7" s="9" t="s">
        <v>3</v>
      </c>
      <c r="I7" s="9" t="s">
        <v>4</v>
      </c>
      <c r="J7" s="9" t="s">
        <v>0</v>
      </c>
      <c r="K7" s="18" t="s">
        <v>10</v>
      </c>
      <c r="M7" s="42" t="s">
        <v>3</v>
      </c>
      <c r="N7" s="42" t="s">
        <v>4</v>
      </c>
      <c r="O7" s="42" t="s">
        <v>0</v>
      </c>
      <c r="P7" s="38" t="s">
        <v>10</v>
      </c>
    </row>
    <row r="8" spans="1:34" ht="12">
      <c r="A8" s="2">
        <v>41548</v>
      </c>
      <c r="B8" s="10"/>
      <c r="D8" s="15">
        <v>35425</v>
      </c>
      <c r="E8" s="15">
        <f aca="true" t="shared" si="0" ref="E8:E29">C8+D8</f>
        <v>35425</v>
      </c>
      <c r="F8" s="15">
        <v>7017</v>
      </c>
      <c r="H8" s="19">
        <f aca="true" t="shared" si="1" ref="H8:H29">C8*64.23531/100</f>
        <v>0</v>
      </c>
      <c r="I8" s="14">
        <f aca="true" t="shared" si="2" ref="I8:I29">D8*64.23531/100</f>
        <v>22755.3585675</v>
      </c>
      <c r="J8" s="14">
        <f aca="true" t="shared" si="3" ref="J8:J29">H8+I8</f>
        <v>22755.3585675</v>
      </c>
      <c r="K8" s="14">
        <f>I$6*$F8</f>
        <v>4507.3917027</v>
      </c>
      <c r="M8" s="43"/>
      <c r="N8" s="44">
        <f aca="true" t="shared" si="4" ref="N8:N29">D8*35.76469/100</f>
        <v>12669.6414325</v>
      </c>
      <c r="O8" s="43">
        <f aca="true" t="shared" si="5" ref="O8:O29">M8+N8</f>
        <v>12669.6414325</v>
      </c>
      <c r="P8" s="14">
        <f>N$6*$F8</f>
        <v>2509.6082973</v>
      </c>
      <c r="Q8" s="10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ht="12">
      <c r="A9" s="2">
        <v>41730</v>
      </c>
      <c r="C9" s="15">
        <v>1300000</v>
      </c>
      <c r="D9" s="15">
        <v>35425</v>
      </c>
      <c r="E9" s="15">
        <f t="shared" si="0"/>
        <v>1335425</v>
      </c>
      <c r="F9" s="15">
        <v>7017</v>
      </c>
      <c r="H9" s="19">
        <f t="shared" si="1"/>
        <v>835059.03</v>
      </c>
      <c r="I9" s="14">
        <f t="shared" si="2"/>
        <v>22755.3585675</v>
      </c>
      <c r="J9" s="14">
        <f t="shared" si="3"/>
        <v>857814.3885675</v>
      </c>
      <c r="K9" s="14">
        <f>I$6*$F9</f>
        <v>4507.3917027</v>
      </c>
      <c r="M9" s="43">
        <f aca="true" t="shared" si="6" ref="M9:M29">C9*35.76469/100</f>
        <v>464940.97</v>
      </c>
      <c r="N9" s="44">
        <f t="shared" si="4"/>
        <v>12669.6414325</v>
      </c>
      <c r="O9" s="43">
        <f t="shared" si="5"/>
        <v>477610.61143249995</v>
      </c>
      <c r="P9" s="14">
        <f>N$6*$F9</f>
        <v>2509.6082973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12">
      <c r="A10" s="2">
        <v>41913</v>
      </c>
      <c r="E10" s="15">
        <f t="shared" si="0"/>
        <v>0</v>
      </c>
      <c r="H10" s="19">
        <f t="shared" si="1"/>
        <v>0</v>
      </c>
      <c r="I10" s="14">
        <f t="shared" si="2"/>
        <v>0</v>
      </c>
      <c r="J10" s="14">
        <f t="shared" si="3"/>
        <v>0</v>
      </c>
      <c r="K10" s="14"/>
      <c r="M10" s="43"/>
      <c r="N10" s="44">
        <f t="shared" si="4"/>
        <v>0</v>
      </c>
      <c r="O10" s="43">
        <f t="shared" si="5"/>
        <v>0</v>
      </c>
      <c r="P10" s="4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12">
      <c r="A11" s="2">
        <v>42095</v>
      </c>
      <c r="E11" s="15">
        <f t="shared" si="0"/>
        <v>0</v>
      </c>
      <c r="H11" s="19">
        <f t="shared" si="1"/>
        <v>0</v>
      </c>
      <c r="I11" s="14">
        <f t="shared" si="2"/>
        <v>0</v>
      </c>
      <c r="J11" s="14">
        <f t="shared" si="3"/>
        <v>0</v>
      </c>
      <c r="K11" s="14"/>
      <c r="M11" s="43">
        <f t="shared" si="6"/>
        <v>0</v>
      </c>
      <c r="N11" s="44">
        <f t="shared" si="4"/>
        <v>0</v>
      </c>
      <c r="O11" s="43">
        <f t="shared" si="5"/>
        <v>0</v>
      </c>
      <c r="P11" s="4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12">
      <c r="A12" s="2">
        <v>42278</v>
      </c>
      <c r="E12" s="15">
        <f t="shared" si="0"/>
        <v>0</v>
      </c>
      <c r="H12" s="19">
        <f t="shared" si="1"/>
        <v>0</v>
      </c>
      <c r="I12" s="14">
        <f t="shared" si="2"/>
        <v>0</v>
      </c>
      <c r="J12" s="14">
        <f t="shared" si="3"/>
        <v>0</v>
      </c>
      <c r="K12" s="14"/>
      <c r="M12" s="43"/>
      <c r="N12" s="44">
        <f t="shared" si="4"/>
        <v>0</v>
      </c>
      <c r="O12" s="43">
        <f t="shared" si="5"/>
        <v>0</v>
      </c>
      <c r="P12" s="4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12">
      <c r="A13" s="2">
        <v>42461</v>
      </c>
      <c r="E13" s="15">
        <f t="shared" si="0"/>
        <v>0</v>
      </c>
      <c r="H13" s="19">
        <f t="shared" si="1"/>
        <v>0</v>
      </c>
      <c r="I13" s="14">
        <f t="shared" si="2"/>
        <v>0</v>
      </c>
      <c r="J13" s="14">
        <f t="shared" si="3"/>
        <v>0</v>
      </c>
      <c r="K13" s="14"/>
      <c r="M13" s="43">
        <f t="shared" si="6"/>
        <v>0</v>
      </c>
      <c r="N13" s="44">
        <f t="shared" si="4"/>
        <v>0</v>
      </c>
      <c r="O13" s="43">
        <f t="shared" si="5"/>
        <v>0</v>
      </c>
      <c r="P13" s="43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ht="12">
      <c r="A14" s="2">
        <v>42644</v>
      </c>
      <c r="E14" s="15">
        <f t="shared" si="0"/>
        <v>0</v>
      </c>
      <c r="H14" s="19">
        <f t="shared" si="1"/>
        <v>0</v>
      </c>
      <c r="I14" s="14">
        <f t="shared" si="2"/>
        <v>0</v>
      </c>
      <c r="J14" s="14">
        <f t="shared" si="3"/>
        <v>0</v>
      </c>
      <c r="K14" s="14"/>
      <c r="M14" s="43"/>
      <c r="N14" s="44">
        <f t="shared" si="4"/>
        <v>0</v>
      </c>
      <c r="O14" s="43">
        <f t="shared" si="5"/>
        <v>0</v>
      </c>
      <c r="P14" s="43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2">
      <c r="A15" s="2">
        <v>42826</v>
      </c>
      <c r="E15" s="15">
        <f t="shared" si="0"/>
        <v>0</v>
      </c>
      <c r="H15" s="19">
        <f t="shared" si="1"/>
        <v>0</v>
      </c>
      <c r="I15" s="14">
        <f t="shared" si="2"/>
        <v>0</v>
      </c>
      <c r="J15" s="14">
        <f t="shared" si="3"/>
        <v>0</v>
      </c>
      <c r="K15" s="14"/>
      <c r="M15" s="43">
        <f t="shared" si="6"/>
        <v>0</v>
      </c>
      <c r="N15" s="44">
        <f t="shared" si="4"/>
        <v>0</v>
      </c>
      <c r="O15" s="43">
        <f t="shared" si="5"/>
        <v>0</v>
      </c>
      <c r="P15" s="4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2">
      <c r="A16" s="2">
        <v>43009</v>
      </c>
      <c r="E16" s="15">
        <f t="shared" si="0"/>
        <v>0</v>
      </c>
      <c r="H16" s="19">
        <f t="shared" si="1"/>
        <v>0</v>
      </c>
      <c r="I16" s="14">
        <f t="shared" si="2"/>
        <v>0</v>
      </c>
      <c r="J16" s="14">
        <f t="shared" si="3"/>
        <v>0</v>
      </c>
      <c r="K16" s="14"/>
      <c r="M16" s="43"/>
      <c r="N16" s="44">
        <f t="shared" si="4"/>
        <v>0</v>
      </c>
      <c r="O16" s="43">
        <f t="shared" si="5"/>
        <v>0</v>
      </c>
      <c r="P16" s="4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s="33" customFormat="1" ht="12">
      <c r="A17" s="32">
        <v>43191</v>
      </c>
      <c r="C17" s="19"/>
      <c r="D17" s="19"/>
      <c r="E17" s="15">
        <f t="shared" si="0"/>
        <v>0</v>
      </c>
      <c r="F17" s="15"/>
      <c r="G17" s="31"/>
      <c r="H17" s="19">
        <f t="shared" si="1"/>
        <v>0</v>
      </c>
      <c r="I17" s="14">
        <f t="shared" si="2"/>
        <v>0</v>
      </c>
      <c r="J17" s="14">
        <f t="shared" si="3"/>
        <v>0</v>
      </c>
      <c r="K17" s="14"/>
      <c r="L17" s="31"/>
      <c r="M17" s="43">
        <f t="shared" si="6"/>
        <v>0</v>
      </c>
      <c r="N17" s="44">
        <f t="shared" si="4"/>
        <v>0</v>
      </c>
      <c r="O17" s="43">
        <f t="shared" si="5"/>
        <v>0</v>
      </c>
      <c r="P17" s="43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spans="1:34" s="33" customFormat="1" ht="12">
      <c r="A18" s="32">
        <v>43374</v>
      </c>
      <c r="C18" s="19"/>
      <c r="D18" s="19"/>
      <c r="E18" s="15">
        <f t="shared" si="0"/>
        <v>0</v>
      </c>
      <c r="F18" s="15"/>
      <c r="G18" s="31"/>
      <c r="H18" s="19">
        <f t="shared" si="1"/>
        <v>0</v>
      </c>
      <c r="I18" s="14">
        <f t="shared" si="2"/>
        <v>0</v>
      </c>
      <c r="J18" s="14">
        <f t="shared" si="3"/>
        <v>0</v>
      </c>
      <c r="K18" s="14"/>
      <c r="L18" s="31"/>
      <c r="M18" s="43"/>
      <c r="N18" s="44">
        <f t="shared" si="4"/>
        <v>0</v>
      </c>
      <c r="O18" s="43">
        <f t="shared" si="5"/>
        <v>0</v>
      </c>
      <c r="P18" s="43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34" s="33" customFormat="1" ht="12">
      <c r="A19" s="32">
        <v>43556</v>
      </c>
      <c r="C19" s="19"/>
      <c r="D19" s="19"/>
      <c r="E19" s="15">
        <f t="shared" si="0"/>
        <v>0</v>
      </c>
      <c r="F19" s="15"/>
      <c r="G19" s="31"/>
      <c r="H19" s="19">
        <f t="shared" si="1"/>
        <v>0</v>
      </c>
      <c r="I19" s="14">
        <f t="shared" si="2"/>
        <v>0</v>
      </c>
      <c r="J19" s="14">
        <f t="shared" si="3"/>
        <v>0</v>
      </c>
      <c r="K19" s="14"/>
      <c r="L19" s="31"/>
      <c r="M19" s="43">
        <f t="shared" si="6"/>
        <v>0</v>
      </c>
      <c r="N19" s="44">
        <f t="shared" si="4"/>
        <v>0</v>
      </c>
      <c r="O19" s="43">
        <f t="shared" si="5"/>
        <v>0</v>
      </c>
      <c r="P19" s="43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</row>
    <row r="20" spans="1:34" s="33" customFormat="1" ht="12">
      <c r="A20" s="32">
        <v>43739</v>
      </c>
      <c r="C20" s="19"/>
      <c r="D20" s="19"/>
      <c r="E20" s="15">
        <f t="shared" si="0"/>
        <v>0</v>
      </c>
      <c r="F20" s="15"/>
      <c r="G20" s="31"/>
      <c r="H20" s="19">
        <f t="shared" si="1"/>
        <v>0</v>
      </c>
      <c r="I20" s="14">
        <f t="shared" si="2"/>
        <v>0</v>
      </c>
      <c r="J20" s="14">
        <f t="shared" si="3"/>
        <v>0</v>
      </c>
      <c r="K20" s="14"/>
      <c r="L20" s="31"/>
      <c r="M20" s="43"/>
      <c r="N20" s="44">
        <f t="shared" si="4"/>
        <v>0</v>
      </c>
      <c r="O20" s="43">
        <f t="shared" si="5"/>
        <v>0</v>
      </c>
      <c r="P20" s="43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4" s="33" customFormat="1" ht="12">
      <c r="A21" s="32">
        <v>43922</v>
      </c>
      <c r="C21" s="19"/>
      <c r="D21" s="19"/>
      <c r="E21" s="15">
        <f t="shared" si="0"/>
        <v>0</v>
      </c>
      <c r="F21" s="15"/>
      <c r="G21" s="31"/>
      <c r="H21" s="19">
        <f t="shared" si="1"/>
        <v>0</v>
      </c>
      <c r="I21" s="14">
        <f t="shared" si="2"/>
        <v>0</v>
      </c>
      <c r="J21" s="14">
        <f t="shared" si="3"/>
        <v>0</v>
      </c>
      <c r="K21" s="14"/>
      <c r="L21" s="31"/>
      <c r="M21" s="43">
        <f t="shared" si="6"/>
        <v>0</v>
      </c>
      <c r="N21" s="44">
        <f t="shared" si="4"/>
        <v>0</v>
      </c>
      <c r="O21" s="43">
        <f t="shared" si="5"/>
        <v>0</v>
      </c>
      <c r="P21" s="43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spans="1:34" s="33" customFormat="1" ht="12">
      <c r="A22" s="32">
        <v>44105</v>
      </c>
      <c r="C22" s="19"/>
      <c r="D22" s="19"/>
      <c r="E22" s="15">
        <f t="shared" si="0"/>
        <v>0</v>
      </c>
      <c r="F22" s="15"/>
      <c r="G22" s="31"/>
      <c r="H22" s="19">
        <f t="shared" si="1"/>
        <v>0</v>
      </c>
      <c r="I22" s="14">
        <f t="shared" si="2"/>
        <v>0</v>
      </c>
      <c r="J22" s="14">
        <f t="shared" si="3"/>
        <v>0</v>
      </c>
      <c r="K22" s="14"/>
      <c r="L22" s="31"/>
      <c r="M22" s="43"/>
      <c r="N22" s="44">
        <f t="shared" si="4"/>
        <v>0</v>
      </c>
      <c r="O22" s="43">
        <f t="shared" si="5"/>
        <v>0</v>
      </c>
      <c r="P22" s="43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4" s="33" customFormat="1" ht="12">
      <c r="A23" s="32">
        <v>44287</v>
      </c>
      <c r="C23" s="19"/>
      <c r="D23" s="19"/>
      <c r="E23" s="15">
        <f t="shared" si="0"/>
        <v>0</v>
      </c>
      <c r="F23" s="15"/>
      <c r="G23" s="31"/>
      <c r="H23" s="19">
        <f t="shared" si="1"/>
        <v>0</v>
      </c>
      <c r="I23" s="14">
        <f t="shared" si="2"/>
        <v>0</v>
      </c>
      <c r="J23" s="14">
        <f t="shared" si="3"/>
        <v>0</v>
      </c>
      <c r="K23" s="14"/>
      <c r="L23" s="31"/>
      <c r="M23" s="43">
        <f t="shared" si="6"/>
        <v>0</v>
      </c>
      <c r="N23" s="44">
        <f t="shared" si="4"/>
        <v>0</v>
      </c>
      <c r="O23" s="43">
        <f t="shared" si="5"/>
        <v>0</v>
      </c>
      <c r="P23" s="43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4" s="33" customFormat="1" ht="12">
      <c r="A24" s="32">
        <v>44470</v>
      </c>
      <c r="C24" s="19"/>
      <c r="D24" s="19"/>
      <c r="E24" s="15">
        <f t="shared" si="0"/>
        <v>0</v>
      </c>
      <c r="F24" s="15"/>
      <c r="G24" s="31"/>
      <c r="H24" s="19">
        <f t="shared" si="1"/>
        <v>0</v>
      </c>
      <c r="I24" s="14">
        <f t="shared" si="2"/>
        <v>0</v>
      </c>
      <c r="J24" s="14">
        <f t="shared" si="3"/>
        <v>0</v>
      </c>
      <c r="K24" s="14"/>
      <c r="L24" s="31"/>
      <c r="M24" s="43"/>
      <c r="N24" s="44">
        <f t="shared" si="4"/>
        <v>0</v>
      </c>
      <c r="O24" s="43">
        <f t="shared" si="5"/>
        <v>0</v>
      </c>
      <c r="P24" s="43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34" s="33" customFormat="1" ht="12">
      <c r="A25" s="32">
        <v>44652</v>
      </c>
      <c r="C25" s="19"/>
      <c r="D25" s="19"/>
      <c r="E25" s="15">
        <f t="shared" si="0"/>
        <v>0</v>
      </c>
      <c r="F25" s="15"/>
      <c r="G25" s="31"/>
      <c r="H25" s="19">
        <f t="shared" si="1"/>
        <v>0</v>
      </c>
      <c r="I25" s="14">
        <f t="shared" si="2"/>
        <v>0</v>
      </c>
      <c r="J25" s="14">
        <f t="shared" si="3"/>
        <v>0</v>
      </c>
      <c r="K25" s="14"/>
      <c r="L25" s="31"/>
      <c r="M25" s="43">
        <f t="shared" si="6"/>
        <v>0</v>
      </c>
      <c r="N25" s="44">
        <f t="shared" si="4"/>
        <v>0</v>
      </c>
      <c r="O25" s="43">
        <f t="shared" si="5"/>
        <v>0</v>
      </c>
      <c r="P25" s="43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</row>
    <row r="26" spans="1:34" s="33" customFormat="1" ht="12">
      <c r="A26" s="32">
        <v>44835</v>
      </c>
      <c r="C26" s="19"/>
      <c r="D26" s="19"/>
      <c r="E26" s="15">
        <f t="shared" si="0"/>
        <v>0</v>
      </c>
      <c r="F26" s="15"/>
      <c r="G26" s="31"/>
      <c r="H26" s="19">
        <f t="shared" si="1"/>
        <v>0</v>
      </c>
      <c r="I26" s="14">
        <f t="shared" si="2"/>
        <v>0</v>
      </c>
      <c r="J26" s="14">
        <f t="shared" si="3"/>
        <v>0</v>
      </c>
      <c r="K26" s="14"/>
      <c r="L26" s="31"/>
      <c r="M26" s="43"/>
      <c r="N26" s="44">
        <f t="shared" si="4"/>
        <v>0</v>
      </c>
      <c r="O26" s="43">
        <f t="shared" si="5"/>
        <v>0</v>
      </c>
      <c r="P26" s="43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</row>
    <row r="27" spans="1:34" s="33" customFormat="1" ht="12">
      <c r="A27" s="32">
        <v>45017</v>
      </c>
      <c r="C27" s="19"/>
      <c r="D27" s="19"/>
      <c r="E27" s="15">
        <f t="shared" si="0"/>
        <v>0</v>
      </c>
      <c r="F27" s="15"/>
      <c r="G27" s="31"/>
      <c r="H27" s="19">
        <f t="shared" si="1"/>
        <v>0</v>
      </c>
      <c r="I27" s="14">
        <f t="shared" si="2"/>
        <v>0</v>
      </c>
      <c r="J27" s="14">
        <f t="shared" si="3"/>
        <v>0</v>
      </c>
      <c r="K27" s="14"/>
      <c r="L27" s="31"/>
      <c r="M27" s="43">
        <f t="shared" si="6"/>
        <v>0</v>
      </c>
      <c r="N27" s="44">
        <f t="shared" si="4"/>
        <v>0</v>
      </c>
      <c r="O27" s="43">
        <f t="shared" si="5"/>
        <v>0</v>
      </c>
      <c r="P27" s="43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</row>
    <row r="28" spans="1:34" s="33" customFormat="1" ht="12">
      <c r="A28" s="32">
        <v>45200</v>
      </c>
      <c r="C28" s="19"/>
      <c r="D28" s="19"/>
      <c r="E28" s="15">
        <f t="shared" si="0"/>
        <v>0</v>
      </c>
      <c r="F28" s="15"/>
      <c r="G28" s="31"/>
      <c r="H28" s="19">
        <f t="shared" si="1"/>
        <v>0</v>
      </c>
      <c r="I28" s="14">
        <f t="shared" si="2"/>
        <v>0</v>
      </c>
      <c r="J28" s="14">
        <f t="shared" si="3"/>
        <v>0</v>
      </c>
      <c r="K28" s="14"/>
      <c r="L28" s="31"/>
      <c r="M28" s="43"/>
      <c r="N28" s="44">
        <f t="shared" si="4"/>
        <v>0</v>
      </c>
      <c r="O28" s="43">
        <f t="shared" si="5"/>
        <v>0</v>
      </c>
      <c r="P28" s="43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</row>
    <row r="29" spans="1:34" s="33" customFormat="1" ht="12">
      <c r="A29" s="32">
        <v>45383</v>
      </c>
      <c r="C29" s="19"/>
      <c r="D29" s="19"/>
      <c r="E29" s="15">
        <f t="shared" si="0"/>
        <v>0</v>
      </c>
      <c r="F29" s="15"/>
      <c r="G29" s="31"/>
      <c r="H29" s="19">
        <f t="shared" si="1"/>
        <v>0</v>
      </c>
      <c r="I29" s="14">
        <f t="shared" si="2"/>
        <v>0</v>
      </c>
      <c r="J29" s="14">
        <f t="shared" si="3"/>
        <v>0</v>
      </c>
      <c r="K29" s="14"/>
      <c r="L29" s="31"/>
      <c r="M29" s="43">
        <f t="shared" si="6"/>
        <v>0</v>
      </c>
      <c r="N29" s="44">
        <f t="shared" si="4"/>
        <v>0</v>
      </c>
      <c r="O29" s="43">
        <f t="shared" si="5"/>
        <v>0</v>
      </c>
      <c r="P29" s="43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</row>
    <row r="30" spans="3:34" ht="12">
      <c r="C30" s="19"/>
      <c r="D30" s="19"/>
      <c r="E30" s="19"/>
      <c r="F30" s="19"/>
      <c r="H30" s="31"/>
      <c r="I30" s="31"/>
      <c r="J30" s="31"/>
      <c r="K30" s="31"/>
      <c r="M30" s="45"/>
      <c r="N30" s="45"/>
      <c r="O30" s="45"/>
      <c r="P30" s="45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ht="12.75" thickBot="1">
      <c r="A31" s="12" t="s">
        <v>0</v>
      </c>
      <c r="C31" s="30">
        <f>SUM(C8:C30)</f>
        <v>1300000</v>
      </c>
      <c r="D31" s="30">
        <f>SUM(D8:D30)</f>
        <v>70850</v>
      </c>
      <c r="E31" s="30">
        <f>SUM(E8:E30)</f>
        <v>1370850</v>
      </c>
      <c r="F31" s="30">
        <f>SUM(F8:F30)</f>
        <v>14034</v>
      </c>
      <c r="H31" s="30">
        <f>SUM(H8:H30)</f>
        <v>835059.03</v>
      </c>
      <c r="I31" s="30">
        <f>SUM(I8:I30)</f>
        <v>45510.717135</v>
      </c>
      <c r="J31" s="30">
        <f>SUM(J8:J30)</f>
        <v>880569.7471350001</v>
      </c>
      <c r="K31" s="30">
        <f>SUM(K8:K30)</f>
        <v>9014.7834054</v>
      </c>
      <c r="M31" s="46">
        <f>SUM(M8:M30)</f>
        <v>464940.97</v>
      </c>
      <c r="N31" s="46">
        <f>SUM(N8:N30)</f>
        <v>25339.282865</v>
      </c>
      <c r="O31" s="46">
        <f>SUM(O8:O30)</f>
        <v>490280.25286499993</v>
      </c>
      <c r="P31" s="46">
        <f>SUM(P8:P30)</f>
        <v>5019.2165946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3:16" ht="12.75" thickTop="1">
      <c r="M32" s="45"/>
      <c r="N32" s="45"/>
      <c r="O32" s="45"/>
      <c r="P32" s="45"/>
    </row>
    <row r="33" spans="3:13" ht="12">
      <c r="C33" s="15">
        <f>H31+M31</f>
        <v>1300000</v>
      </c>
      <c r="D33" s="15">
        <f>I31+N31</f>
        <v>70850</v>
      </c>
      <c r="F33" s="15">
        <f>K31+P31</f>
        <v>14034</v>
      </c>
      <c r="M33" s="14"/>
    </row>
  </sheetData>
  <sheetProtection/>
  <printOptions/>
  <pageMargins left="0.75" right="0.5" top="0.35" bottom="0.25" header="0" footer="0"/>
  <pageSetup horizontalDpi="600" verticalDpi="600" orientation="landscape" scale="85"/>
  <headerFooter alignWithMargins="0">
    <oddFooter>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3"/>
  <sheetViews>
    <sheetView tabSelected="1" zoomScale="150" zoomScaleNormal="150" workbookViewId="0" topLeftCell="A1">
      <selection activeCell="C12" sqref="C12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15.28125" style="15" customWidth="1"/>
    <col min="8" max="8" width="3.7109375" style="14" customWidth="1"/>
    <col min="9" max="12" width="13.7109375" style="3" customWidth="1"/>
    <col min="13" max="13" width="15.28125" style="3" customWidth="1"/>
    <col min="14" max="14" width="3.7109375" style="14" customWidth="1"/>
    <col min="15" max="18" width="13.7109375" style="0" customWidth="1"/>
    <col min="19" max="19" width="15.28125" style="0" customWidth="1"/>
    <col min="20" max="20" width="3.7109375" style="0" customWidth="1"/>
    <col min="21" max="23" width="8.8515625" style="0" customWidth="1"/>
    <col min="24" max="24" width="3.7109375" style="0" customWidth="1"/>
  </cols>
  <sheetData>
    <row r="1" spans="1:9" ht="12">
      <c r="A1" s="21"/>
      <c r="B1" s="11"/>
      <c r="C1" s="20"/>
      <c r="D1" s="22"/>
      <c r="I1" s="22" t="s">
        <v>6</v>
      </c>
    </row>
    <row r="2" spans="1:9" ht="12">
      <c r="A2" s="21"/>
      <c r="B2" s="11"/>
      <c r="C2" s="20"/>
      <c r="D2" s="22"/>
      <c r="I2" s="22" t="s">
        <v>5</v>
      </c>
    </row>
    <row r="3" spans="1:9" ht="12">
      <c r="A3" s="21"/>
      <c r="B3" s="11"/>
      <c r="C3" s="20"/>
      <c r="D3" s="20"/>
      <c r="I3" s="22" t="s">
        <v>12</v>
      </c>
    </row>
    <row r="4" spans="1:9" ht="12">
      <c r="A4" s="21"/>
      <c r="B4" s="11"/>
      <c r="C4" s="20"/>
      <c r="D4" s="22"/>
      <c r="I4" s="4"/>
    </row>
    <row r="5" spans="1:19" ht="12">
      <c r="A5" s="5" t="s">
        <v>1</v>
      </c>
      <c r="C5" s="26" t="s">
        <v>13</v>
      </c>
      <c r="D5" s="27"/>
      <c r="E5" s="28"/>
      <c r="F5" s="18"/>
      <c r="G5" s="18"/>
      <c r="I5" s="34" t="s">
        <v>8</v>
      </c>
      <c r="J5" s="6"/>
      <c r="K5" s="7"/>
      <c r="L5" s="18"/>
      <c r="M5" s="18"/>
      <c r="O5" s="35" t="s">
        <v>11</v>
      </c>
      <c r="P5" s="36"/>
      <c r="Q5" s="37"/>
      <c r="R5" s="38"/>
      <c r="S5" s="18"/>
    </row>
    <row r="6" spans="1:19" s="1" customFormat="1" ht="12">
      <c r="A6" s="23" t="s">
        <v>2</v>
      </c>
      <c r="C6" s="47" t="s">
        <v>14</v>
      </c>
      <c r="D6" s="29"/>
      <c r="E6" s="16"/>
      <c r="F6" s="18" t="s">
        <v>9</v>
      </c>
      <c r="G6" s="18" t="s">
        <v>9</v>
      </c>
      <c r="H6" s="14"/>
      <c r="I6" s="24"/>
      <c r="J6" s="13">
        <v>0.6423531</v>
      </c>
      <c r="K6" s="25"/>
      <c r="L6" s="18" t="s">
        <v>9</v>
      </c>
      <c r="M6" s="18" t="s">
        <v>9</v>
      </c>
      <c r="N6" s="14"/>
      <c r="O6" s="39"/>
      <c r="P6" s="40">
        <v>0.3576469</v>
      </c>
      <c r="Q6" s="41"/>
      <c r="R6" s="38" t="s">
        <v>9</v>
      </c>
      <c r="S6" s="18" t="s">
        <v>9</v>
      </c>
    </row>
    <row r="7" spans="1:19" ht="12">
      <c r="A7" s="8"/>
      <c r="C7" s="18" t="s">
        <v>3</v>
      </c>
      <c r="D7" s="18" t="s">
        <v>4</v>
      </c>
      <c r="E7" s="18" t="s">
        <v>0</v>
      </c>
      <c r="F7" s="18" t="s">
        <v>10</v>
      </c>
      <c r="G7" s="18" t="s">
        <v>15</v>
      </c>
      <c r="I7" s="9" t="s">
        <v>3</v>
      </c>
      <c r="J7" s="9" t="s">
        <v>4</v>
      </c>
      <c r="K7" s="9" t="s">
        <v>0</v>
      </c>
      <c r="L7" s="18" t="s">
        <v>10</v>
      </c>
      <c r="M7" s="18" t="s">
        <v>15</v>
      </c>
      <c r="O7" s="42" t="s">
        <v>3</v>
      </c>
      <c r="P7" s="42" t="s">
        <v>4</v>
      </c>
      <c r="Q7" s="42" t="s">
        <v>0</v>
      </c>
      <c r="R7" s="38" t="s">
        <v>10</v>
      </c>
      <c r="S7" s="18" t="s">
        <v>15</v>
      </c>
    </row>
    <row r="8" spans="1:37" ht="12">
      <c r="A8" s="2">
        <v>41548</v>
      </c>
      <c r="B8" s="10"/>
      <c r="D8" s="15">
        <v>245483</v>
      </c>
      <c r="E8" s="15">
        <f aca="true" t="shared" si="0" ref="E8:E29">C8+D8</f>
        <v>245483</v>
      </c>
      <c r="F8" s="15">
        <v>7285</v>
      </c>
      <c r="G8" s="15">
        <v>105081</v>
      </c>
      <c r="I8" s="19">
        <f aca="true" t="shared" si="1" ref="I8:I29">C8*64.23531/100</f>
        <v>0</v>
      </c>
      <c r="J8" s="14">
        <f aca="true" t="shared" si="2" ref="J8:J29">D8*64.23531/100</f>
        <v>157686.76604729999</v>
      </c>
      <c r="K8" s="14">
        <f aca="true" t="shared" si="3" ref="K8:K29">I8+J8</f>
        <v>157686.76604729999</v>
      </c>
      <c r="L8" s="14">
        <f aca="true" t="shared" si="4" ref="L8:L29">J$6*$F8</f>
        <v>4679.5423335000005</v>
      </c>
      <c r="M8" s="15">
        <f aca="true" t="shared" si="5" ref="M8:M29">J$6*$G8</f>
        <v>67499.1061011</v>
      </c>
      <c r="O8" s="43"/>
      <c r="P8" s="44">
        <f aca="true" t="shared" si="6" ref="P8:P29">D8*35.76469/100</f>
        <v>87796.23395270001</v>
      </c>
      <c r="Q8" s="43">
        <f aca="true" t="shared" si="7" ref="Q8:Q29">O8+P8</f>
        <v>87796.23395270001</v>
      </c>
      <c r="R8" s="48">
        <f aca="true" t="shared" si="8" ref="R8:R29">P$6*$F8</f>
        <v>2605.4576665</v>
      </c>
      <c r="S8" s="49">
        <f aca="true" t="shared" si="9" ref="S8:S29">P$6*$G8</f>
        <v>37581.8938989</v>
      </c>
      <c r="T8" s="10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ht="12">
      <c r="A9" s="2">
        <v>41730</v>
      </c>
      <c r="C9" s="15">
        <v>405000</v>
      </c>
      <c r="D9" s="15">
        <v>245483</v>
      </c>
      <c r="E9" s="15">
        <f t="shared" si="0"/>
        <v>650483</v>
      </c>
      <c r="F9" s="15">
        <v>7285</v>
      </c>
      <c r="G9" s="15">
        <v>105081</v>
      </c>
      <c r="I9" s="19">
        <f t="shared" si="1"/>
        <v>260153.0055</v>
      </c>
      <c r="J9" s="14">
        <f t="shared" si="2"/>
        <v>157686.76604729999</v>
      </c>
      <c r="K9" s="14">
        <f t="shared" si="3"/>
        <v>417839.7715473</v>
      </c>
      <c r="L9" s="14">
        <f t="shared" si="4"/>
        <v>4679.5423335000005</v>
      </c>
      <c r="M9" s="15">
        <f t="shared" si="5"/>
        <v>67499.1061011</v>
      </c>
      <c r="O9" s="43">
        <f>C9*35.76469/100</f>
        <v>144846.9945</v>
      </c>
      <c r="P9" s="44">
        <f t="shared" si="6"/>
        <v>87796.23395270001</v>
      </c>
      <c r="Q9" s="43">
        <f t="shared" si="7"/>
        <v>232643.22845270002</v>
      </c>
      <c r="R9" s="48">
        <f t="shared" si="8"/>
        <v>2605.4576665</v>
      </c>
      <c r="S9" s="49">
        <f t="shared" si="9"/>
        <v>37581.8938989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ht="12">
      <c r="A10" s="2">
        <v>41913</v>
      </c>
      <c r="D10" s="15">
        <v>241433</v>
      </c>
      <c r="E10" s="15">
        <f t="shared" si="0"/>
        <v>241433</v>
      </c>
      <c r="F10" s="15">
        <v>7285</v>
      </c>
      <c r="G10" s="15">
        <v>105081</v>
      </c>
      <c r="I10" s="19">
        <f t="shared" si="1"/>
        <v>0</v>
      </c>
      <c r="J10" s="14">
        <f t="shared" si="2"/>
        <v>155085.23599229997</v>
      </c>
      <c r="K10" s="14">
        <f t="shared" si="3"/>
        <v>155085.23599229997</v>
      </c>
      <c r="L10" s="14">
        <f t="shared" si="4"/>
        <v>4679.5423335000005</v>
      </c>
      <c r="M10" s="15">
        <f t="shared" si="5"/>
        <v>67499.1061011</v>
      </c>
      <c r="O10" s="43"/>
      <c r="P10" s="44">
        <f t="shared" si="6"/>
        <v>86347.76400770001</v>
      </c>
      <c r="Q10" s="43">
        <f t="shared" si="7"/>
        <v>86347.76400770001</v>
      </c>
      <c r="R10" s="48">
        <f t="shared" si="8"/>
        <v>2605.4576665</v>
      </c>
      <c r="S10" s="49">
        <f t="shared" si="9"/>
        <v>37581.8938989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">
      <c r="A11" s="2">
        <v>42095</v>
      </c>
      <c r="C11" s="15">
        <v>1785000</v>
      </c>
      <c r="D11" s="15">
        <v>241433</v>
      </c>
      <c r="E11" s="15">
        <f t="shared" si="0"/>
        <v>2026433</v>
      </c>
      <c r="F11" s="15">
        <v>7285</v>
      </c>
      <c r="G11" s="15">
        <v>105081</v>
      </c>
      <c r="I11" s="19">
        <f t="shared" si="1"/>
        <v>1146600.2835</v>
      </c>
      <c r="J11" s="14">
        <f t="shared" si="2"/>
        <v>155085.23599229997</v>
      </c>
      <c r="K11" s="14">
        <f t="shared" si="3"/>
        <v>1301685.5194922998</v>
      </c>
      <c r="L11" s="14">
        <f t="shared" si="4"/>
        <v>4679.5423335000005</v>
      </c>
      <c r="M11" s="15">
        <f t="shared" si="5"/>
        <v>67499.1061011</v>
      </c>
      <c r="O11" s="43">
        <f>C11*35.76469/100</f>
        <v>638399.7165000001</v>
      </c>
      <c r="P11" s="44">
        <f t="shared" si="6"/>
        <v>86347.76400770001</v>
      </c>
      <c r="Q11" s="43">
        <f t="shared" si="7"/>
        <v>724747.4805077001</v>
      </c>
      <c r="R11" s="48">
        <f t="shared" si="8"/>
        <v>2605.4576665</v>
      </c>
      <c r="S11" s="49">
        <f t="shared" si="9"/>
        <v>37581.8938989</v>
      </c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">
      <c r="A12" s="2">
        <v>42278</v>
      </c>
      <c r="D12" s="15">
        <v>223583</v>
      </c>
      <c r="E12" s="15">
        <f t="shared" si="0"/>
        <v>223583</v>
      </c>
      <c r="F12" s="15">
        <v>7285</v>
      </c>
      <c r="G12" s="15">
        <v>105081</v>
      </c>
      <c r="I12" s="19">
        <f t="shared" si="1"/>
        <v>0</v>
      </c>
      <c r="J12" s="14">
        <f t="shared" si="2"/>
        <v>143619.2331573</v>
      </c>
      <c r="K12" s="14">
        <f t="shared" si="3"/>
        <v>143619.2331573</v>
      </c>
      <c r="L12" s="14">
        <f t="shared" si="4"/>
        <v>4679.5423335000005</v>
      </c>
      <c r="M12" s="15">
        <f t="shared" si="5"/>
        <v>67499.1061011</v>
      </c>
      <c r="O12" s="43"/>
      <c r="P12" s="44">
        <f t="shared" si="6"/>
        <v>79963.7668427</v>
      </c>
      <c r="Q12" s="43">
        <f t="shared" si="7"/>
        <v>79963.7668427</v>
      </c>
      <c r="R12" s="48">
        <f t="shared" si="8"/>
        <v>2605.4576665</v>
      </c>
      <c r="S12" s="49">
        <f t="shared" si="9"/>
        <v>37581.8938989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ht="12">
      <c r="A13" s="2">
        <v>42461</v>
      </c>
      <c r="C13" s="15">
        <v>1820000</v>
      </c>
      <c r="D13" s="15">
        <v>223583</v>
      </c>
      <c r="E13" s="15">
        <f t="shared" si="0"/>
        <v>2043583</v>
      </c>
      <c r="F13" s="15">
        <v>7285</v>
      </c>
      <c r="G13" s="15">
        <v>105081</v>
      </c>
      <c r="I13" s="19">
        <f t="shared" si="1"/>
        <v>1169082.642</v>
      </c>
      <c r="J13" s="14">
        <f t="shared" si="2"/>
        <v>143619.2331573</v>
      </c>
      <c r="K13" s="14">
        <f t="shared" si="3"/>
        <v>1312701.8751573</v>
      </c>
      <c r="L13" s="14">
        <f t="shared" si="4"/>
        <v>4679.5423335000005</v>
      </c>
      <c r="M13" s="15">
        <f t="shared" si="5"/>
        <v>67499.1061011</v>
      </c>
      <c r="O13" s="43">
        <f>C13*35.76469/100</f>
        <v>650917.358</v>
      </c>
      <c r="P13" s="44">
        <f t="shared" si="6"/>
        <v>79963.7668427</v>
      </c>
      <c r="Q13" s="43">
        <f t="shared" si="7"/>
        <v>730881.1248427</v>
      </c>
      <c r="R13" s="48">
        <f t="shared" si="8"/>
        <v>2605.4576665</v>
      </c>
      <c r="S13" s="49">
        <f t="shared" si="9"/>
        <v>37581.8938989</v>
      </c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ht="12">
      <c r="A14" s="2">
        <v>42644</v>
      </c>
      <c r="D14" s="15">
        <v>205383</v>
      </c>
      <c r="E14" s="15">
        <f t="shared" si="0"/>
        <v>205383</v>
      </c>
      <c r="F14" s="15">
        <v>7285</v>
      </c>
      <c r="G14" s="15">
        <v>105081</v>
      </c>
      <c r="I14" s="19">
        <f t="shared" si="1"/>
        <v>0</v>
      </c>
      <c r="J14" s="14">
        <f t="shared" si="2"/>
        <v>131928.40673729999</v>
      </c>
      <c r="K14" s="14">
        <f t="shared" si="3"/>
        <v>131928.40673729999</v>
      </c>
      <c r="L14" s="14">
        <f t="shared" si="4"/>
        <v>4679.5423335000005</v>
      </c>
      <c r="M14" s="15">
        <f t="shared" si="5"/>
        <v>67499.1061011</v>
      </c>
      <c r="O14" s="43"/>
      <c r="P14" s="44">
        <f t="shared" si="6"/>
        <v>73454.5932627</v>
      </c>
      <c r="Q14" s="43">
        <f t="shared" si="7"/>
        <v>73454.5932627</v>
      </c>
      <c r="R14" s="48">
        <f t="shared" si="8"/>
        <v>2605.4576665</v>
      </c>
      <c r="S14" s="49">
        <f t="shared" si="9"/>
        <v>37581.8938989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2">
      <c r="A15" s="2">
        <v>42826</v>
      </c>
      <c r="C15" s="15">
        <v>1860000</v>
      </c>
      <c r="D15" s="15">
        <v>205383</v>
      </c>
      <c r="E15" s="15">
        <f t="shared" si="0"/>
        <v>2065383</v>
      </c>
      <c r="F15" s="15">
        <v>7285</v>
      </c>
      <c r="G15" s="15">
        <v>105081</v>
      </c>
      <c r="I15" s="19">
        <f t="shared" si="1"/>
        <v>1194776.7659999998</v>
      </c>
      <c r="J15" s="14">
        <f t="shared" si="2"/>
        <v>131928.40673729999</v>
      </c>
      <c r="K15" s="14">
        <f t="shared" si="3"/>
        <v>1326705.1727373</v>
      </c>
      <c r="L15" s="14">
        <f t="shared" si="4"/>
        <v>4679.5423335000005</v>
      </c>
      <c r="M15" s="15">
        <f t="shared" si="5"/>
        <v>67499.1061011</v>
      </c>
      <c r="O15" s="43">
        <f>C15*35.76469/100</f>
        <v>665223.234</v>
      </c>
      <c r="P15" s="44">
        <f t="shared" si="6"/>
        <v>73454.5932627</v>
      </c>
      <c r="Q15" s="43">
        <f t="shared" si="7"/>
        <v>738677.8272627001</v>
      </c>
      <c r="R15" s="48">
        <f t="shared" si="8"/>
        <v>2605.4576665</v>
      </c>
      <c r="S15" s="49">
        <f t="shared" si="9"/>
        <v>37581.8938989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ht="12">
      <c r="A16" s="2">
        <v>43009</v>
      </c>
      <c r="D16" s="15">
        <v>186783</v>
      </c>
      <c r="E16" s="15">
        <f t="shared" si="0"/>
        <v>186783</v>
      </c>
      <c r="F16" s="15">
        <v>7285</v>
      </c>
      <c r="G16" s="15">
        <v>105081</v>
      </c>
      <c r="I16" s="19">
        <f t="shared" si="1"/>
        <v>0</v>
      </c>
      <c r="J16" s="14">
        <f t="shared" si="2"/>
        <v>119980.6390773</v>
      </c>
      <c r="K16" s="14">
        <f t="shared" si="3"/>
        <v>119980.6390773</v>
      </c>
      <c r="L16" s="14">
        <f t="shared" si="4"/>
        <v>4679.5423335000005</v>
      </c>
      <c r="M16" s="15">
        <f t="shared" si="5"/>
        <v>67499.1061011</v>
      </c>
      <c r="O16" s="43"/>
      <c r="P16" s="44">
        <f t="shared" si="6"/>
        <v>66802.3609227</v>
      </c>
      <c r="Q16" s="43">
        <f t="shared" si="7"/>
        <v>66802.3609227</v>
      </c>
      <c r="R16" s="48">
        <f t="shared" si="8"/>
        <v>2605.4576665</v>
      </c>
      <c r="S16" s="49">
        <f t="shared" si="9"/>
        <v>37581.8938989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s="33" customFormat="1" ht="12">
      <c r="A17" s="32">
        <v>43191</v>
      </c>
      <c r="C17" s="19">
        <v>1895000</v>
      </c>
      <c r="D17" s="19">
        <v>186783</v>
      </c>
      <c r="E17" s="15">
        <f t="shared" si="0"/>
        <v>2081783</v>
      </c>
      <c r="F17" s="15">
        <v>7285</v>
      </c>
      <c r="G17" s="15">
        <v>105081</v>
      </c>
      <c r="H17" s="31"/>
      <c r="I17" s="19">
        <f t="shared" si="1"/>
        <v>1217259.1245</v>
      </c>
      <c r="J17" s="14">
        <f t="shared" si="2"/>
        <v>119980.6390773</v>
      </c>
      <c r="K17" s="14">
        <f t="shared" si="3"/>
        <v>1337239.7635773</v>
      </c>
      <c r="L17" s="14">
        <f t="shared" si="4"/>
        <v>4679.5423335000005</v>
      </c>
      <c r="M17" s="15">
        <f t="shared" si="5"/>
        <v>67499.1061011</v>
      </c>
      <c r="N17" s="31"/>
      <c r="O17" s="43">
        <f>C17*35.76469/100</f>
        <v>677740.8755</v>
      </c>
      <c r="P17" s="44">
        <f t="shared" si="6"/>
        <v>66802.3609227</v>
      </c>
      <c r="Q17" s="43">
        <f t="shared" si="7"/>
        <v>744543.2364227</v>
      </c>
      <c r="R17" s="48">
        <f t="shared" si="8"/>
        <v>2605.4576665</v>
      </c>
      <c r="S17" s="49">
        <f t="shared" si="9"/>
        <v>37581.8938989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s="33" customFormat="1" ht="12">
      <c r="A18" s="32">
        <v>43374</v>
      </c>
      <c r="C18" s="19"/>
      <c r="D18" s="19">
        <v>167833</v>
      </c>
      <c r="E18" s="15">
        <f t="shared" si="0"/>
        <v>167833</v>
      </c>
      <c r="F18" s="15">
        <v>7285</v>
      </c>
      <c r="G18" s="15">
        <v>105081</v>
      </c>
      <c r="H18" s="31"/>
      <c r="I18" s="19">
        <f t="shared" si="1"/>
        <v>0</v>
      </c>
      <c r="J18" s="14">
        <f t="shared" si="2"/>
        <v>107808.0478323</v>
      </c>
      <c r="K18" s="14">
        <f t="shared" si="3"/>
        <v>107808.0478323</v>
      </c>
      <c r="L18" s="14">
        <f t="shared" si="4"/>
        <v>4679.5423335000005</v>
      </c>
      <c r="M18" s="15">
        <f t="shared" si="5"/>
        <v>67499.1061011</v>
      </c>
      <c r="N18" s="31"/>
      <c r="O18" s="43"/>
      <c r="P18" s="44">
        <f t="shared" si="6"/>
        <v>60024.9521677</v>
      </c>
      <c r="Q18" s="43">
        <f t="shared" si="7"/>
        <v>60024.9521677</v>
      </c>
      <c r="R18" s="48">
        <f t="shared" si="8"/>
        <v>2605.4576665</v>
      </c>
      <c r="S18" s="49">
        <f t="shared" si="9"/>
        <v>37581.8938989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s="33" customFormat="1" ht="12">
      <c r="A19" s="32">
        <v>43556</v>
      </c>
      <c r="C19" s="19">
        <v>1930000</v>
      </c>
      <c r="D19" s="19">
        <v>167833</v>
      </c>
      <c r="E19" s="15">
        <f t="shared" si="0"/>
        <v>2097833</v>
      </c>
      <c r="F19" s="15">
        <v>7285</v>
      </c>
      <c r="G19" s="15">
        <v>105081</v>
      </c>
      <c r="H19" s="31"/>
      <c r="I19" s="19">
        <f t="shared" si="1"/>
        <v>1239741.483</v>
      </c>
      <c r="J19" s="14">
        <f t="shared" si="2"/>
        <v>107808.0478323</v>
      </c>
      <c r="K19" s="14">
        <f t="shared" si="3"/>
        <v>1347549.5308323</v>
      </c>
      <c r="L19" s="14">
        <f t="shared" si="4"/>
        <v>4679.5423335000005</v>
      </c>
      <c r="M19" s="15">
        <f t="shared" si="5"/>
        <v>67499.1061011</v>
      </c>
      <c r="N19" s="31"/>
      <c r="O19" s="43">
        <f>C19*35.76469/100</f>
        <v>690258.517</v>
      </c>
      <c r="P19" s="44">
        <f t="shared" si="6"/>
        <v>60024.9521677</v>
      </c>
      <c r="Q19" s="43">
        <f t="shared" si="7"/>
        <v>750283.4691677</v>
      </c>
      <c r="R19" s="48">
        <f t="shared" si="8"/>
        <v>2605.4576665</v>
      </c>
      <c r="S19" s="49">
        <f t="shared" si="9"/>
        <v>37581.8938989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s="33" customFormat="1" ht="12">
      <c r="A20" s="32">
        <v>43739</v>
      </c>
      <c r="C20" s="19"/>
      <c r="D20" s="19">
        <v>148533</v>
      </c>
      <c r="E20" s="15">
        <f t="shared" si="0"/>
        <v>148533</v>
      </c>
      <c r="F20" s="15">
        <v>7285</v>
      </c>
      <c r="G20" s="15">
        <v>105081</v>
      </c>
      <c r="H20" s="31"/>
      <c r="I20" s="19">
        <f t="shared" si="1"/>
        <v>0</v>
      </c>
      <c r="J20" s="14">
        <f t="shared" si="2"/>
        <v>95410.6330023</v>
      </c>
      <c r="K20" s="14">
        <f t="shared" si="3"/>
        <v>95410.6330023</v>
      </c>
      <c r="L20" s="14">
        <f t="shared" si="4"/>
        <v>4679.5423335000005</v>
      </c>
      <c r="M20" s="15">
        <f t="shared" si="5"/>
        <v>67499.1061011</v>
      </c>
      <c r="N20" s="31"/>
      <c r="O20" s="43"/>
      <c r="P20" s="44">
        <f t="shared" si="6"/>
        <v>53122.366997699995</v>
      </c>
      <c r="Q20" s="43">
        <f t="shared" si="7"/>
        <v>53122.366997699995</v>
      </c>
      <c r="R20" s="48">
        <f t="shared" si="8"/>
        <v>2605.4576665</v>
      </c>
      <c r="S20" s="49">
        <f t="shared" si="9"/>
        <v>37581.8938989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s="33" customFormat="1" ht="12">
      <c r="A21" s="32">
        <v>43922</v>
      </c>
      <c r="C21" s="19">
        <v>1970000</v>
      </c>
      <c r="D21" s="19">
        <v>148533</v>
      </c>
      <c r="E21" s="15">
        <f t="shared" si="0"/>
        <v>2118533</v>
      </c>
      <c r="F21" s="15">
        <v>7285</v>
      </c>
      <c r="G21" s="15">
        <v>105081</v>
      </c>
      <c r="H21" s="31"/>
      <c r="I21" s="19">
        <f t="shared" si="1"/>
        <v>1265435.607</v>
      </c>
      <c r="J21" s="14">
        <f t="shared" si="2"/>
        <v>95410.6330023</v>
      </c>
      <c r="K21" s="14">
        <f t="shared" si="3"/>
        <v>1360846.2400023001</v>
      </c>
      <c r="L21" s="14">
        <f t="shared" si="4"/>
        <v>4679.5423335000005</v>
      </c>
      <c r="M21" s="15">
        <f t="shared" si="5"/>
        <v>67499.1061011</v>
      </c>
      <c r="N21" s="31"/>
      <c r="O21" s="43">
        <f>C21*35.76469/100</f>
        <v>704564.3929999999</v>
      </c>
      <c r="P21" s="44">
        <f t="shared" si="6"/>
        <v>53122.366997699995</v>
      </c>
      <c r="Q21" s="43">
        <f t="shared" si="7"/>
        <v>757686.7599976999</v>
      </c>
      <c r="R21" s="48">
        <f t="shared" si="8"/>
        <v>2605.4576665</v>
      </c>
      <c r="S21" s="49">
        <f t="shared" si="9"/>
        <v>37581.8938989</v>
      </c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1:37" s="33" customFormat="1" ht="12">
      <c r="A22" s="32">
        <v>44105</v>
      </c>
      <c r="C22" s="19"/>
      <c r="D22" s="19">
        <v>125878</v>
      </c>
      <c r="E22" s="15">
        <f t="shared" si="0"/>
        <v>125878</v>
      </c>
      <c r="F22" s="15">
        <v>7285</v>
      </c>
      <c r="G22" s="15">
        <v>105081</v>
      </c>
      <c r="H22" s="31"/>
      <c r="I22" s="19">
        <f t="shared" si="1"/>
        <v>0</v>
      </c>
      <c r="J22" s="14">
        <f t="shared" si="2"/>
        <v>80858.1235218</v>
      </c>
      <c r="K22" s="14">
        <f t="shared" si="3"/>
        <v>80858.1235218</v>
      </c>
      <c r="L22" s="14">
        <f t="shared" si="4"/>
        <v>4679.5423335000005</v>
      </c>
      <c r="M22" s="15">
        <f t="shared" si="5"/>
        <v>67499.1061011</v>
      </c>
      <c r="N22" s="31"/>
      <c r="O22" s="43"/>
      <c r="P22" s="44">
        <f t="shared" si="6"/>
        <v>45019.87647820001</v>
      </c>
      <c r="Q22" s="43">
        <f t="shared" si="7"/>
        <v>45019.87647820001</v>
      </c>
      <c r="R22" s="48">
        <f t="shared" si="8"/>
        <v>2605.4576665</v>
      </c>
      <c r="S22" s="49">
        <f t="shared" si="9"/>
        <v>37581.8938989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</row>
    <row r="23" spans="1:37" s="33" customFormat="1" ht="12">
      <c r="A23" s="32">
        <v>44287</v>
      </c>
      <c r="C23" s="19">
        <v>2015000</v>
      </c>
      <c r="D23" s="19">
        <v>125878</v>
      </c>
      <c r="E23" s="15">
        <f t="shared" si="0"/>
        <v>2140878</v>
      </c>
      <c r="F23" s="15">
        <v>7285</v>
      </c>
      <c r="G23" s="15">
        <v>105081</v>
      </c>
      <c r="H23" s="31"/>
      <c r="I23" s="19">
        <f t="shared" si="1"/>
        <v>1294341.4965</v>
      </c>
      <c r="J23" s="14">
        <f t="shared" si="2"/>
        <v>80858.1235218</v>
      </c>
      <c r="K23" s="14">
        <f t="shared" si="3"/>
        <v>1375199.6200217998</v>
      </c>
      <c r="L23" s="14">
        <f t="shared" si="4"/>
        <v>4679.5423335000005</v>
      </c>
      <c r="M23" s="15">
        <f t="shared" si="5"/>
        <v>67499.1061011</v>
      </c>
      <c r="N23" s="31"/>
      <c r="O23" s="43">
        <f>C23*35.76469/100</f>
        <v>720658.5035000001</v>
      </c>
      <c r="P23" s="44">
        <f t="shared" si="6"/>
        <v>45019.87647820001</v>
      </c>
      <c r="Q23" s="43">
        <f t="shared" si="7"/>
        <v>765678.3799782001</v>
      </c>
      <c r="R23" s="48">
        <f t="shared" si="8"/>
        <v>2605.4576665</v>
      </c>
      <c r="S23" s="49">
        <f t="shared" si="9"/>
        <v>37581.8938989</v>
      </c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</row>
    <row r="24" spans="1:37" s="33" customFormat="1" ht="12">
      <c r="A24" s="32">
        <v>44470</v>
      </c>
      <c r="C24" s="19"/>
      <c r="D24" s="19">
        <v>98675</v>
      </c>
      <c r="E24" s="15">
        <f t="shared" si="0"/>
        <v>98675</v>
      </c>
      <c r="F24" s="15">
        <v>7285</v>
      </c>
      <c r="G24" s="15">
        <v>105081</v>
      </c>
      <c r="H24" s="31"/>
      <c r="I24" s="19">
        <f t="shared" si="1"/>
        <v>0</v>
      </c>
      <c r="J24" s="14">
        <f t="shared" si="2"/>
        <v>63384.192142500004</v>
      </c>
      <c r="K24" s="14">
        <f t="shared" si="3"/>
        <v>63384.192142500004</v>
      </c>
      <c r="L24" s="14">
        <f t="shared" si="4"/>
        <v>4679.5423335000005</v>
      </c>
      <c r="M24" s="15">
        <f t="shared" si="5"/>
        <v>67499.1061011</v>
      </c>
      <c r="N24" s="31"/>
      <c r="O24" s="43"/>
      <c r="P24" s="44">
        <f t="shared" si="6"/>
        <v>35290.8078575</v>
      </c>
      <c r="Q24" s="43">
        <f t="shared" si="7"/>
        <v>35290.8078575</v>
      </c>
      <c r="R24" s="48">
        <f t="shared" si="8"/>
        <v>2605.4576665</v>
      </c>
      <c r="S24" s="49">
        <f t="shared" si="9"/>
        <v>37581.8938989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s="33" customFormat="1" ht="12">
      <c r="A25" s="32">
        <v>44652</v>
      </c>
      <c r="C25" s="19">
        <v>2065000</v>
      </c>
      <c r="D25" s="19">
        <v>98675</v>
      </c>
      <c r="E25" s="15">
        <f t="shared" si="0"/>
        <v>2163675</v>
      </c>
      <c r="F25" s="15">
        <v>7285</v>
      </c>
      <c r="G25" s="15">
        <v>105081</v>
      </c>
      <c r="H25" s="31"/>
      <c r="I25" s="19">
        <f t="shared" si="1"/>
        <v>1326459.1515</v>
      </c>
      <c r="J25" s="14">
        <f t="shared" si="2"/>
        <v>63384.192142500004</v>
      </c>
      <c r="K25" s="14">
        <f t="shared" si="3"/>
        <v>1389843.3436425</v>
      </c>
      <c r="L25" s="14">
        <f t="shared" si="4"/>
        <v>4679.5423335000005</v>
      </c>
      <c r="M25" s="15">
        <f t="shared" si="5"/>
        <v>67499.1061011</v>
      </c>
      <c r="N25" s="31"/>
      <c r="O25" s="43">
        <f>C25*35.76469/100</f>
        <v>738540.8485000001</v>
      </c>
      <c r="P25" s="44">
        <f t="shared" si="6"/>
        <v>35290.8078575</v>
      </c>
      <c r="Q25" s="43">
        <f t="shared" si="7"/>
        <v>773831.6563575001</v>
      </c>
      <c r="R25" s="48">
        <f t="shared" si="8"/>
        <v>2605.4576665</v>
      </c>
      <c r="S25" s="49">
        <f t="shared" si="9"/>
        <v>37581.8938989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</row>
    <row r="26" spans="1:37" s="33" customFormat="1" ht="12">
      <c r="A26" s="32">
        <v>44835</v>
      </c>
      <c r="C26" s="19"/>
      <c r="D26" s="19">
        <v>67700</v>
      </c>
      <c r="E26" s="15">
        <f t="shared" si="0"/>
        <v>67700</v>
      </c>
      <c r="F26" s="15">
        <v>7285</v>
      </c>
      <c r="G26" s="15">
        <v>105081</v>
      </c>
      <c r="H26" s="31"/>
      <c r="I26" s="19">
        <f t="shared" si="1"/>
        <v>0</v>
      </c>
      <c r="J26" s="14">
        <f t="shared" si="2"/>
        <v>43487.30487</v>
      </c>
      <c r="K26" s="14">
        <f t="shared" si="3"/>
        <v>43487.30487</v>
      </c>
      <c r="L26" s="14">
        <f t="shared" si="4"/>
        <v>4679.5423335000005</v>
      </c>
      <c r="M26" s="15">
        <f t="shared" si="5"/>
        <v>67499.1061011</v>
      </c>
      <c r="N26" s="31"/>
      <c r="O26" s="43"/>
      <c r="P26" s="44">
        <f t="shared" si="6"/>
        <v>24212.695130000004</v>
      </c>
      <c r="Q26" s="43">
        <f t="shared" si="7"/>
        <v>24212.695130000004</v>
      </c>
      <c r="R26" s="48">
        <f t="shared" si="8"/>
        <v>2605.4576665</v>
      </c>
      <c r="S26" s="49">
        <f t="shared" si="9"/>
        <v>37581.8938989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</row>
    <row r="27" spans="1:37" s="33" customFormat="1" ht="12">
      <c r="A27" s="32">
        <v>45017</v>
      </c>
      <c r="C27" s="19">
        <v>2130000</v>
      </c>
      <c r="D27" s="19">
        <v>67700</v>
      </c>
      <c r="E27" s="15">
        <f t="shared" si="0"/>
        <v>2197700</v>
      </c>
      <c r="F27" s="15">
        <v>7285</v>
      </c>
      <c r="G27" s="15">
        <v>105081</v>
      </c>
      <c r="H27" s="31"/>
      <c r="I27" s="19">
        <f t="shared" si="1"/>
        <v>1368212.103</v>
      </c>
      <c r="J27" s="14">
        <f t="shared" si="2"/>
        <v>43487.30487</v>
      </c>
      <c r="K27" s="14">
        <f t="shared" si="3"/>
        <v>1411699.40787</v>
      </c>
      <c r="L27" s="14">
        <f t="shared" si="4"/>
        <v>4679.5423335000005</v>
      </c>
      <c r="M27" s="15">
        <f t="shared" si="5"/>
        <v>67499.1061011</v>
      </c>
      <c r="N27" s="31"/>
      <c r="O27" s="43">
        <f>C27*35.76469/100</f>
        <v>761787.897</v>
      </c>
      <c r="P27" s="44">
        <f t="shared" si="6"/>
        <v>24212.695130000004</v>
      </c>
      <c r="Q27" s="43">
        <f t="shared" si="7"/>
        <v>786000.59213</v>
      </c>
      <c r="R27" s="48">
        <f t="shared" si="8"/>
        <v>2605.4576665</v>
      </c>
      <c r="S27" s="49">
        <f t="shared" si="9"/>
        <v>37581.8938989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1:37" s="33" customFormat="1" ht="12">
      <c r="A28" s="32">
        <v>45200</v>
      </c>
      <c r="C28" s="19"/>
      <c r="D28" s="19">
        <v>35750</v>
      </c>
      <c r="E28" s="15">
        <f t="shared" si="0"/>
        <v>35750</v>
      </c>
      <c r="F28" s="15">
        <v>7285</v>
      </c>
      <c r="G28" s="15">
        <v>105081</v>
      </c>
      <c r="H28" s="31"/>
      <c r="I28" s="19">
        <f t="shared" si="1"/>
        <v>0</v>
      </c>
      <c r="J28" s="14">
        <f t="shared" si="2"/>
        <v>22964.123325</v>
      </c>
      <c r="K28" s="14">
        <f t="shared" si="3"/>
        <v>22964.123325</v>
      </c>
      <c r="L28" s="14">
        <f t="shared" si="4"/>
        <v>4679.5423335000005</v>
      </c>
      <c r="M28" s="15">
        <f t="shared" si="5"/>
        <v>67499.1061011</v>
      </c>
      <c r="N28" s="31"/>
      <c r="O28" s="43"/>
      <c r="P28" s="44">
        <f t="shared" si="6"/>
        <v>12785.876675</v>
      </c>
      <c r="Q28" s="43">
        <f t="shared" si="7"/>
        <v>12785.876675</v>
      </c>
      <c r="R28" s="48">
        <f t="shared" si="8"/>
        <v>2605.4576665</v>
      </c>
      <c r="S28" s="49">
        <f t="shared" si="9"/>
        <v>37581.8938989</v>
      </c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</row>
    <row r="29" spans="1:37" s="33" customFormat="1" ht="12">
      <c r="A29" s="32">
        <v>45383</v>
      </c>
      <c r="C29" s="19">
        <v>2200000</v>
      </c>
      <c r="D29" s="19">
        <v>35750</v>
      </c>
      <c r="E29" s="15">
        <f t="shared" si="0"/>
        <v>2235750</v>
      </c>
      <c r="F29" s="15">
        <f>7285+5</f>
        <v>7290</v>
      </c>
      <c r="G29" s="15">
        <f>105081+6</f>
        <v>105087</v>
      </c>
      <c r="H29" s="31"/>
      <c r="I29" s="19">
        <f t="shared" si="1"/>
        <v>1413176.82</v>
      </c>
      <c r="J29" s="14">
        <f t="shared" si="2"/>
        <v>22964.123325</v>
      </c>
      <c r="K29" s="14">
        <f t="shared" si="3"/>
        <v>1436140.9433250001</v>
      </c>
      <c r="L29" s="14">
        <f t="shared" si="4"/>
        <v>4682.754099</v>
      </c>
      <c r="M29" s="15">
        <f t="shared" si="5"/>
        <v>67502.9602197</v>
      </c>
      <c r="N29" s="31"/>
      <c r="O29" s="43">
        <f>C29*35.76469/100</f>
        <v>786823.18</v>
      </c>
      <c r="P29" s="44">
        <f t="shared" si="6"/>
        <v>12785.876675</v>
      </c>
      <c r="Q29" s="43">
        <f t="shared" si="7"/>
        <v>799609.056675</v>
      </c>
      <c r="R29" s="48">
        <f t="shared" si="8"/>
        <v>2607.245901</v>
      </c>
      <c r="S29" s="49">
        <f t="shared" si="9"/>
        <v>37584.0397803</v>
      </c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3:37" ht="12">
      <c r="C30" s="19"/>
      <c r="D30" s="19"/>
      <c r="E30" s="19"/>
      <c r="F30" s="19"/>
      <c r="G30" s="19"/>
      <c r="I30" s="31"/>
      <c r="J30" s="31"/>
      <c r="K30" s="31"/>
      <c r="L30" s="31"/>
      <c r="M30" s="19"/>
      <c r="O30" s="45"/>
      <c r="P30" s="45"/>
      <c r="Q30" s="45"/>
      <c r="R30" s="45"/>
      <c r="S30" s="19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37" ht="12.75" thickBot="1">
      <c r="A31" s="12" t="s">
        <v>0</v>
      </c>
      <c r="C31" s="30">
        <f>SUM(C8:C30)</f>
        <v>20075000</v>
      </c>
      <c r="D31" s="30">
        <f>SUM(D8:D30)</f>
        <v>3494068</v>
      </c>
      <c r="E31" s="30">
        <f>SUM(E8:E30)</f>
        <v>23569068</v>
      </c>
      <c r="F31" s="30">
        <f>SUM(F8:F30)</f>
        <v>160275</v>
      </c>
      <c r="G31" s="30">
        <f>SUM(G8:G30)</f>
        <v>2311788</v>
      </c>
      <c r="I31" s="30">
        <f>SUM(I8:I30)</f>
        <v>12895238.4825</v>
      </c>
      <c r="J31" s="30">
        <f>SUM(J8:J30)</f>
        <v>2244425.4114108</v>
      </c>
      <c r="K31" s="30">
        <f>SUM(K8:K30)</f>
        <v>15139663.893910797</v>
      </c>
      <c r="L31" s="30">
        <f>SUM(L8:L30)</f>
        <v>102953.14310249998</v>
      </c>
      <c r="M31" s="30">
        <f>SUM(M8:M30)</f>
        <v>1484984.1883428004</v>
      </c>
      <c r="O31" s="46">
        <f>SUM(O8:O30)</f>
        <v>7179761.5175</v>
      </c>
      <c r="P31" s="46">
        <f>SUM(P8:P30)</f>
        <v>1249642.5885891998</v>
      </c>
      <c r="Q31" s="46">
        <f>SUM(Q8:Q30)</f>
        <v>8429404.1060892</v>
      </c>
      <c r="R31" s="46">
        <f>SUM(R8:R30)</f>
        <v>57321.85689749999</v>
      </c>
      <c r="S31" s="50">
        <f>SUM(S8:S30)</f>
        <v>826803.8116572002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5:19" ht="12.75" thickTop="1">
      <c r="O32" s="45"/>
      <c r="P32" s="45"/>
      <c r="Q32" s="45"/>
      <c r="R32" s="45"/>
      <c r="S32" s="45"/>
    </row>
    <row r="33" spans="3:15" ht="12">
      <c r="C33" s="15">
        <f>I31+O31</f>
        <v>20075000</v>
      </c>
      <c r="D33" s="15">
        <f>J31+P31</f>
        <v>3494068</v>
      </c>
      <c r="F33" s="15">
        <f>L31+R31</f>
        <v>160274.99999999997</v>
      </c>
      <c r="G33" s="15">
        <f>M31+S31</f>
        <v>2311788.0000000005</v>
      </c>
      <c r="O33" s="14"/>
    </row>
  </sheetData>
  <sheetProtection/>
  <printOptions/>
  <pageMargins left="0.75" right="0.75" top="1" bottom="1" header="0.5" footer="0.5"/>
  <pageSetup orientation="landscape" scale="72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2012-08-20T20:54:27Z</cp:lastPrinted>
  <dcterms:created xsi:type="dcterms:W3CDTF">1998-02-23T20:58:01Z</dcterms:created>
  <dcterms:modified xsi:type="dcterms:W3CDTF">2014-02-27T15:13:01Z</dcterms:modified>
  <cp:category/>
  <cp:version/>
  <cp:contentType/>
  <cp:contentStatus/>
</cp:coreProperties>
</file>