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0" yWindow="0" windowWidth="8000" windowHeight="3300" tabRatio="842" activeTab="5"/>
  </bookViews>
  <sheets>
    <sheet name="05A" sheetId="1" r:id="rId1"/>
    <sheet name="05A Academic" sheetId="2" r:id="rId2"/>
    <sheet name="08B" sheetId="3" r:id="rId3"/>
    <sheet name="08B Academic" sheetId="4" r:id="rId4"/>
    <sheet name="09C" sheetId="5" r:id="rId5"/>
    <sheet name="09C Academic" sheetId="6" r:id="rId6"/>
  </sheets>
  <definedNames>
    <definedName name="_xlnm.Print_Titles" localSheetId="0">'05A'!$A:$A</definedName>
  </definedNames>
  <calcPr fullCalcOnLoad="1"/>
</workbook>
</file>

<file path=xl/sharedStrings.xml><?xml version="1.0" encoding="utf-8"?>
<sst xmlns="http://schemas.openxmlformats.org/spreadsheetml/2006/main" count="1409" uniqueCount="68">
  <si>
    <t>Total</t>
  </si>
  <si>
    <t>Payment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</si>
  <si>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</si>
  <si>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</si>
  <si>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</si>
  <si>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</si>
  <si>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</si>
  <si>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</si>
  <si>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</si>
  <si>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</si>
  <si>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</si>
  <si>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</si>
  <si>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</si>
  <si>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</si>
  <si>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</si>
  <si>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</si>
  <si>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</si>
  <si>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</si>
  <si>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</si>
  <si>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</si>
  <si>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FSU Athletic Facilities - Various (Auxiliary)</t>
  </si>
  <si>
    <t>1999 Series A Bond Funded Projects</t>
  </si>
  <si>
    <t xml:space="preserve">           Total Academic Projects - 1999 A</t>
  </si>
  <si>
    <t xml:space="preserve">           Total Auxiliary Projects - 1999 A</t>
  </si>
  <si>
    <t xml:space="preserve">      UMCP Frat Row - Renov PH V (Auxiliary)</t>
  </si>
  <si>
    <t>UMCP South Campus Parking Garage (Auxiliary)</t>
  </si>
  <si>
    <t xml:space="preserve">   UMES New Residence Hall/Dining (Auxiliary)</t>
  </si>
  <si>
    <t xml:space="preserve">        UMBC Parking Garage III (Auxiliary)</t>
  </si>
  <si>
    <t xml:space="preserve">   CSC New Residence Hall/Dining (Auxiliary)</t>
  </si>
  <si>
    <t xml:space="preserve">     TU University Union Expansion (Auxiliary)</t>
  </si>
  <si>
    <t xml:space="preserve">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</si>
  <si>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</si>
  <si>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</si>
  <si>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</si>
  <si>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UMCP Symons Hall Renov (Academic)</t>
  </si>
  <si>
    <t xml:space="preserve">      UMCP Key &amp; Taliaferro Renov (Academic)</t>
  </si>
  <si>
    <t xml:space="preserve"> UMCP Hornbake &amp; McKeldin Renov (Academic)</t>
  </si>
  <si>
    <t xml:space="preserve">    UMB Health Sciences Library (Academic)</t>
  </si>
  <si>
    <t xml:space="preserve"> UMB Health Sci Facility Equipment (Academic)</t>
  </si>
  <si>
    <t xml:space="preserve">        UMB Facilities Renewal (Academic)</t>
  </si>
  <si>
    <t xml:space="preserve">  UMB School of Nursing Equipment (Academic)</t>
  </si>
  <si>
    <t xml:space="preserve">  UMB School of Law: Marshall Libr (Academic)</t>
  </si>
  <si>
    <t xml:space="preserve">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</si>
  <si>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</si>
  <si>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</si>
  <si>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  UMBC Biology Bldg (Academic)</t>
  </si>
  <si>
    <t xml:space="preserve">    UMBC Power Plant Expansion (Academic)</t>
  </si>
  <si>
    <t xml:space="preserve">        CEES Facilities Renewal (Academic)</t>
  </si>
  <si>
    <t xml:space="preserve">      USMO Emergency Project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</si>
  <si>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</si>
  <si>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</si>
  <si>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</si>
  <si>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</si>
  <si>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</si>
  <si>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</si>
  <si>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Revised 99A after 2005A</t>
  </si>
  <si>
    <t>99A Refinanced on 2005A</t>
  </si>
  <si>
    <t>Revised 99A after 2008B</t>
  </si>
  <si>
    <t>99A Refinanced on 2008B</t>
  </si>
  <si>
    <t xml:space="preserve">Amort of </t>
  </si>
  <si>
    <t>Amort of</t>
  </si>
  <si>
    <t>Premium</t>
  </si>
  <si>
    <t>Loss on Refunding</t>
  </si>
  <si>
    <t xml:space="preserve">             Distribution of Debt Service after 2009C Bonds Issue</t>
  </si>
  <si>
    <t>Revised 99A after 2009C</t>
  </si>
  <si>
    <t>99A Refinanced on 2009C</t>
  </si>
  <si>
    <t xml:space="preserve">        USM (Transfer from UMUC in FY11) (Academic)</t>
  </si>
  <si>
    <t xml:space="preserve">        USM(Transfer from UMUC in FY11) (Academic)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</si>
</sst>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#,##0.000_);[Red]\(#,##0.000\)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4" fontId="0" fillId="0" borderId="18" xfId="0" applyNumberFormat="1" applyBorder="1" applyAlignment="1" quotePrefix="1">
      <alignment horizontal="left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1" fontId="0" fillId="0" borderId="17" xfId="0" applyNumberFormat="1" applyBorder="1" applyAlignment="1">
      <alignment horizontal="right"/>
    </xf>
    <xf numFmtId="41" fontId="0" fillId="0" borderId="0" xfId="0" applyNumberForma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8" fontId="0" fillId="0" borderId="15" xfId="0" applyNumberFormat="1" applyFont="1" applyBorder="1" applyAlignment="1">
      <alignment horizontal="center"/>
    </xf>
    <xf numFmtId="164" fontId="0" fillId="0" borderId="11" xfId="0" applyNumberFormat="1" applyFont="1" applyBorder="1" applyAlignment="1" quotePrefix="1">
      <alignment horizontal="left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41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1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11" xfId="0" applyNumberFormat="1" applyFont="1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1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22"/>
  <sheetViews>
    <sheetView showZeros="0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5" sqref="D25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8.00390625" style="18" customWidth="1"/>
    <col min="8" max="8" width="3.7109375" style="18" customWidth="1"/>
    <col min="9" max="13" width="13.7109375" style="18" customWidth="1"/>
    <col min="14" max="14" width="3.7109375" style="0" customWidth="1"/>
    <col min="15" max="18" width="13.7109375" style="0" customWidth="1"/>
    <col min="19" max="19" width="18.28125" style="0" customWidth="1"/>
    <col min="20" max="20" width="3.7109375" style="0" customWidth="1"/>
    <col min="21" max="24" width="13.7109375" style="3" customWidth="1"/>
    <col min="25" max="25" width="16.421875" style="3" customWidth="1"/>
    <col min="26" max="26" width="3.7109375" style="3" customWidth="1"/>
    <col min="27" max="30" width="13.7109375" style="3" customWidth="1"/>
    <col min="31" max="31" width="17.421875" style="3" customWidth="1"/>
    <col min="32" max="32" width="3.7109375" style="3" customWidth="1"/>
    <col min="33" max="36" width="13.7109375" style="3" customWidth="1"/>
    <col min="37" max="37" width="17.28125" style="3" customWidth="1"/>
    <col min="38" max="38" width="3.7109375" style="3" customWidth="1"/>
    <col min="39" max="42" width="13.7109375" style="3" customWidth="1"/>
    <col min="43" max="43" width="16.140625" style="3" customWidth="1"/>
    <col min="44" max="44" width="3.7109375" style="3" customWidth="1"/>
    <col min="45" max="48" width="13.7109375" style="3" customWidth="1"/>
    <col min="49" max="49" width="15.421875" style="3" customWidth="1"/>
    <col min="50" max="50" width="3.7109375" style="3" customWidth="1"/>
    <col min="51" max="54" width="13.7109375" style="3" customWidth="1"/>
    <col min="55" max="55" width="17.00390625" style="3" customWidth="1"/>
    <col min="56" max="56" width="3.7109375" style="3" customWidth="1"/>
    <col min="57" max="60" width="13.7109375" style="3" customWidth="1"/>
    <col min="61" max="61" width="16.8515625" style="3" customWidth="1"/>
    <col min="62" max="62" width="3.7109375" style="3" customWidth="1"/>
    <col min="63" max="66" width="13.7109375" style="3" customWidth="1"/>
    <col min="67" max="67" width="17.00390625" style="3" customWidth="1"/>
    <col min="68" max="68" width="3.7109375" style="3" customWidth="1"/>
    <col min="69" max="72" width="13.7109375" style="3" customWidth="1"/>
    <col min="73" max="73" width="16.140625" style="3" customWidth="1"/>
    <col min="74" max="74" width="3.7109375" style="3" customWidth="1"/>
    <col min="75" max="78" width="13.7109375" style="3" customWidth="1"/>
    <col min="79" max="79" width="15.8515625" style="3" customWidth="1"/>
    <col min="80" max="80" width="3.7109375" style="3" customWidth="1"/>
    <col min="81" max="84" width="13.7109375" style="3" customWidth="1"/>
    <col min="85" max="85" width="16.140625" style="3" customWidth="1"/>
    <col min="86" max="86" width="3.7109375" style="3" customWidth="1"/>
    <col min="87" max="90" width="13.7109375" style="3" customWidth="1"/>
    <col min="91" max="91" width="15.8515625" style="3" customWidth="1"/>
    <col min="92" max="92" width="3.7109375" style="3" customWidth="1"/>
    <col min="93" max="96" width="13.7109375" style="3" customWidth="1"/>
    <col min="97" max="97" width="16.140625" style="3" customWidth="1"/>
    <col min="98" max="98" width="3.7109375" style="3" customWidth="1"/>
    <col min="99" max="102" width="13.7109375" style="3" customWidth="1"/>
    <col min="103" max="103" width="15.421875" style="3" customWidth="1"/>
    <col min="104" max="104" width="3.7109375" style="3" customWidth="1"/>
    <col min="105" max="108" width="13.7109375" style="3" customWidth="1"/>
    <col min="109" max="109" width="17.421875" style="3" customWidth="1"/>
    <col min="110" max="110" width="3.7109375" style="3" customWidth="1"/>
    <col min="111" max="114" width="13.7109375" style="3" customWidth="1"/>
    <col min="115" max="115" width="15.8515625" style="3" customWidth="1"/>
    <col min="116" max="116" width="3.7109375" style="3" customWidth="1"/>
    <col min="117" max="120" width="13.7109375" style="3" customWidth="1"/>
    <col min="121" max="121" width="15.7109375" style="3" customWidth="1"/>
    <col min="122" max="122" width="3.7109375" style="3" customWidth="1"/>
    <col min="123" max="126" width="13.7109375" style="3" customWidth="1"/>
    <col min="127" max="127" width="15.8515625" style="3" customWidth="1"/>
    <col min="128" max="128" width="3.7109375" style="3" customWidth="1"/>
    <col min="129" max="132" width="13.7109375" style="3" customWidth="1"/>
    <col min="133" max="133" width="16.00390625" style="3" customWidth="1"/>
    <col min="134" max="134" width="3.7109375" style="3" customWidth="1"/>
    <col min="135" max="138" width="13.7109375" style="3" customWidth="1"/>
    <col min="139" max="139" width="15.8515625" style="3" customWidth="1"/>
    <col min="140" max="140" width="3.7109375" style="3" customWidth="1"/>
    <col min="141" max="145" width="13.7109375" style="3" customWidth="1"/>
  </cols>
  <sheetData>
    <row r="1" spans="1:145" ht="12">
      <c r="A1" s="27"/>
      <c r="B1" s="13"/>
      <c r="C1" s="26"/>
      <c r="D1" s="19"/>
      <c r="E1" s="19"/>
      <c r="F1" s="28"/>
      <c r="G1" s="28" t="s">
        <v>13</v>
      </c>
      <c r="H1" s="28"/>
      <c r="I1" s="28"/>
      <c r="J1" s="28"/>
      <c r="K1" s="28"/>
      <c r="L1" s="28"/>
      <c r="M1" s="19"/>
      <c r="N1" s="18"/>
      <c r="O1" s="28"/>
      <c r="P1" s="18"/>
      <c r="Q1" s="18"/>
      <c r="R1" s="18"/>
      <c r="S1" s="28"/>
      <c r="T1" s="28"/>
      <c r="U1" s="28" t="s">
        <v>13</v>
      </c>
      <c r="V1" s="18"/>
      <c r="W1" s="26"/>
      <c r="X1" s="28"/>
      <c r="Y1" s="19"/>
      <c r="Z1" s="18"/>
      <c r="AA1" s="28"/>
      <c r="AB1" s="18"/>
      <c r="AC1" s="18"/>
      <c r="AD1" s="18"/>
      <c r="AE1" s="28"/>
      <c r="AF1" s="28" t="s">
        <v>13</v>
      </c>
      <c r="AG1" s="18"/>
      <c r="AH1"/>
      <c r="AI1"/>
      <c r="AJ1"/>
      <c r="AK1"/>
      <c r="AL1"/>
      <c r="AM1" s="28"/>
      <c r="AN1" s="4"/>
      <c r="AQ1" s="28"/>
      <c r="AR1" s="28" t="s">
        <v>13</v>
      </c>
      <c r="AY1" s="28"/>
      <c r="AZ1" s="4"/>
      <c r="BC1" s="28"/>
      <c r="BD1" s="28" t="s">
        <v>13</v>
      </c>
      <c r="BG1" s="28"/>
      <c r="BH1" s="4"/>
      <c r="BK1" s="28"/>
      <c r="BO1" s="28"/>
      <c r="BP1" s="28" t="s">
        <v>13</v>
      </c>
      <c r="BW1" s="28"/>
      <c r="CA1" s="28"/>
      <c r="CB1" s="28" t="s">
        <v>13</v>
      </c>
      <c r="CI1" s="28"/>
      <c r="CM1" s="28"/>
      <c r="CN1" s="28" t="s">
        <v>13</v>
      </c>
      <c r="CU1" s="28"/>
      <c r="CY1" s="28"/>
      <c r="CZ1" s="28" t="s">
        <v>13</v>
      </c>
      <c r="DG1" s="28"/>
      <c r="DK1" s="28"/>
      <c r="DL1" s="28" t="s">
        <v>13</v>
      </c>
      <c r="DR1"/>
      <c r="DS1" s="28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">
      <c r="A2" s="27"/>
      <c r="B2" s="13"/>
      <c r="C2" s="26"/>
      <c r="D2" s="19"/>
      <c r="E2" s="19"/>
      <c r="F2" s="28" t="s">
        <v>63</v>
      </c>
      <c r="G2" s="28"/>
      <c r="H2" s="28"/>
      <c r="I2" s="28"/>
      <c r="J2" s="28"/>
      <c r="K2" s="28"/>
      <c r="L2" s="28"/>
      <c r="M2" s="19"/>
      <c r="N2" s="18"/>
      <c r="O2" s="28"/>
      <c r="P2" s="18"/>
      <c r="Q2" s="18"/>
      <c r="R2" s="18"/>
      <c r="S2" s="28"/>
      <c r="T2" s="28" t="s">
        <v>63</v>
      </c>
      <c r="U2" s="28"/>
      <c r="V2" s="18"/>
      <c r="W2" s="26"/>
      <c r="X2" s="28"/>
      <c r="Y2" s="19"/>
      <c r="Z2" s="18"/>
      <c r="AA2" s="28"/>
      <c r="AB2" s="18"/>
      <c r="AC2" s="18"/>
      <c r="AD2" s="18"/>
      <c r="AE2" s="28" t="s">
        <v>63</v>
      </c>
      <c r="AF2" s="28"/>
      <c r="AG2" s="18"/>
      <c r="AH2"/>
      <c r="AI2"/>
      <c r="AJ2"/>
      <c r="AK2"/>
      <c r="AL2"/>
      <c r="AM2" s="28"/>
      <c r="AN2" s="4"/>
      <c r="AQ2" s="28" t="s">
        <v>63</v>
      </c>
      <c r="AR2" s="28"/>
      <c r="AY2" s="28"/>
      <c r="AZ2" s="4"/>
      <c r="BC2" s="28" t="s">
        <v>63</v>
      </c>
      <c r="BD2" s="28"/>
      <c r="BG2" s="28"/>
      <c r="BH2" s="4"/>
      <c r="BK2" s="28"/>
      <c r="BO2" s="28" t="s">
        <v>63</v>
      </c>
      <c r="BP2" s="28"/>
      <c r="BW2" s="28"/>
      <c r="CA2" s="28" t="s">
        <v>63</v>
      </c>
      <c r="CB2" s="28"/>
      <c r="CI2" s="28"/>
      <c r="CM2" s="28" t="s">
        <v>63</v>
      </c>
      <c r="CN2" s="28"/>
      <c r="CU2" s="28"/>
      <c r="CY2" s="28" t="s">
        <v>63</v>
      </c>
      <c r="CZ2" s="28"/>
      <c r="DG2" s="28"/>
      <c r="DK2" s="28" t="s">
        <v>63</v>
      </c>
      <c r="DL2" s="28"/>
      <c r="DR2"/>
      <c r="DS2" s="28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">
      <c r="A3" s="27"/>
      <c r="B3" s="13"/>
      <c r="C3" s="26"/>
      <c r="D3" s="19"/>
      <c r="E3" s="19"/>
      <c r="F3" s="26"/>
      <c r="G3" s="28" t="s">
        <v>21</v>
      </c>
      <c r="H3" s="26"/>
      <c r="I3" s="26"/>
      <c r="J3" s="26"/>
      <c r="K3" s="26"/>
      <c r="L3" s="26"/>
      <c r="M3" s="19"/>
      <c r="N3" s="18"/>
      <c r="O3" s="28"/>
      <c r="P3" s="18"/>
      <c r="Q3" s="18"/>
      <c r="R3" s="18"/>
      <c r="S3" s="26"/>
      <c r="T3" s="26"/>
      <c r="U3" s="28" t="s">
        <v>21</v>
      </c>
      <c r="V3" s="18"/>
      <c r="W3" s="26"/>
      <c r="X3" s="26"/>
      <c r="Y3" s="19"/>
      <c r="Z3" s="18"/>
      <c r="AA3" s="28"/>
      <c r="AB3" s="18"/>
      <c r="AC3" s="18"/>
      <c r="AD3" s="18"/>
      <c r="AE3" s="26"/>
      <c r="AF3" s="28" t="s">
        <v>21</v>
      </c>
      <c r="AG3" s="18"/>
      <c r="AH3"/>
      <c r="AI3"/>
      <c r="AJ3"/>
      <c r="AK3"/>
      <c r="AL3"/>
      <c r="AM3" s="28"/>
      <c r="AQ3" s="26"/>
      <c r="AR3" s="28" t="s">
        <v>21</v>
      </c>
      <c r="AY3" s="28"/>
      <c r="BC3" s="26"/>
      <c r="BD3" s="28" t="s">
        <v>21</v>
      </c>
      <c r="BG3" s="18"/>
      <c r="BK3" s="28"/>
      <c r="BO3" s="26"/>
      <c r="BP3" s="28" t="s">
        <v>21</v>
      </c>
      <c r="BW3" s="28"/>
      <c r="CA3" s="26"/>
      <c r="CB3" s="28" t="s">
        <v>21</v>
      </c>
      <c r="CI3" s="28"/>
      <c r="CM3" s="26"/>
      <c r="CN3" s="28" t="s">
        <v>21</v>
      </c>
      <c r="CU3" s="28"/>
      <c r="CY3" s="26"/>
      <c r="CZ3" s="28" t="s">
        <v>21</v>
      </c>
      <c r="DG3" s="28"/>
      <c r="DK3" s="26"/>
      <c r="DL3" s="28" t="s">
        <v>21</v>
      </c>
      <c r="DR3"/>
      <c r="DS3" s="28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">
      <c r="A4" s="27"/>
      <c r="B4" s="13"/>
      <c r="C4" s="26"/>
      <c r="D4" s="28"/>
      <c r="E4" s="28"/>
      <c r="F4" s="28"/>
      <c r="G4" s="28"/>
      <c r="H4" s="28"/>
      <c r="I4" s="28"/>
      <c r="J4" s="28"/>
      <c r="K4" s="28"/>
      <c r="L4" s="28"/>
      <c r="M4" s="19"/>
      <c r="N4" s="18"/>
      <c r="O4" s="18"/>
      <c r="P4" s="18"/>
      <c r="Q4" s="18"/>
      <c r="R4" s="18"/>
      <c r="S4" s="26"/>
      <c r="T4" s="28"/>
      <c r="U4" s="19"/>
      <c r="V4" s="18"/>
      <c r="W4" s="26"/>
      <c r="X4" s="28"/>
      <c r="Y4" s="19"/>
      <c r="Z4" s="18"/>
      <c r="AA4" s="18"/>
      <c r="AB4" s="18"/>
      <c r="AC4" s="18"/>
      <c r="AD4" s="18"/>
      <c r="AE4" s="18"/>
      <c r="AF4" s="28"/>
      <c r="AG4" s="19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">
      <c r="A5" s="5" t="s">
        <v>1</v>
      </c>
      <c r="C5" s="61" t="s">
        <v>55</v>
      </c>
      <c r="D5" s="61"/>
      <c r="E5" s="62"/>
      <c r="F5" s="24"/>
      <c r="G5" s="24"/>
      <c r="I5" s="20" t="s">
        <v>22</v>
      </c>
      <c r="J5" s="21"/>
      <c r="K5" s="22"/>
      <c r="L5" s="24"/>
      <c r="M5" s="24"/>
      <c r="O5" s="20" t="s">
        <v>23</v>
      </c>
      <c r="P5" s="21"/>
      <c r="Q5" s="22"/>
      <c r="R5" s="24"/>
      <c r="S5" s="24"/>
      <c r="U5" s="6" t="s">
        <v>24</v>
      </c>
      <c r="V5" s="7"/>
      <c r="W5" s="8"/>
      <c r="X5" s="24"/>
      <c r="Y5" s="24"/>
      <c r="AA5" s="6" t="s">
        <v>3</v>
      </c>
      <c r="AB5" s="7"/>
      <c r="AC5" s="8"/>
      <c r="AD5" s="24"/>
      <c r="AE5" s="24"/>
      <c r="AG5" s="6" t="s">
        <v>2</v>
      </c>
      <c r="AH5" s="7"/>
      <c r="AI5" s="8"/>
      <c r="AJ5" s="24"/>
      <c r="AK5" s="24"/>
      <c r="AM5" s="6" t="s">
        <v>14</v>
      </c>
      <c r="AN5" s="7"/>
      <c r="AO5" s="8"/>
      <c r="AP5" s="24"/>
      <c r="AQ5" s="24"/>
      <c r="AR5" s="14"/>
      <c r="AS5" s="6" t="s">
        <v>9</v>
      </c>
      <c r="AT5" s="7"/>
      <c r="AU5" s="8"/>
      <c r="AV5" s="24"/>
      <c r="AW5" s="24"/>
      <c r="AX5" s="14"/>
      <c r="AY5" s="6" t="s">
        <v>10</v>
      </c>
      <c r="AZ5" s="7"/>
      <c r="BA5" s="8"/>
      <c r="BB5" s="24"/>
      <c r="BC5" s="24"/>
      <c r="BD5" s="14"/>
      <c r="BE5" s="6" t="s">
        <v>11</v>
      </c>
      <c r="BF5" s="7"/>
      <c r="BG5" s="8"/>
      <c r="BH5" s="24"/>
      <c r="BI5" s="24"/>
      <c r="BK5" s="6" t="s">
        <v>15</v>
      </c>
      <c r="BL5" s="7"/>
      <c r="BM5" s="8"/>
      <c r="BN5" s="24"/>
      <c r="BO5" s="24"/>
      <c r="BQ5" s="36" t="s">
        <v>16</v>
      </c>
      <c r="BR5" s="7"/>
      <c r="BS5" s="8"/>
      <c r="BT5" s="24"/>
      <c r="BU5" s="24"/>
      <c r="BW5" s="38" t="s">
        <v>25</v>
      </c>
      <c r="BX5" s="39"/>
      <c r="BY5" s="40"/>
      <c r="BZ5" s="24"/>
      <c r="CA5" s="24"/>
      <c r="CC5" s="6" t="s">
        <v>17</v>
      </c>
      <c r="CD5" s="7"/>
      <c r="CE5" s="8"/>
      <c r="CF5" s="24"/>
      <c r="CG5" s="24"/>
      <c r="CI5" s="6" t="s">
        <v>18</v>
      </c>
      <c r="CJ5" s="7"/>
      <c r="CK5" s="8"/>
      <c r="CL5" s="24"/>
      <c r="CM5" s="24"/>
      <c r="CN5" s="14"/>
      <c r="CO5" s="6" t="s">
        <v>26</v>
      </c>
      <c r="CP5" s="7"/>
      <c r="CQ5" s="8"/>
      <c r="CR5" s="24"/>
      <c r="CS5" s="24"/>
      <c r="CU5" s="6" t="s">
        <v>4</v>
      </c>
      <c r="CV5" s="7"/>
      <c r="CW5" s="8"/>
      <c r="CX5" s="24"/>
      <c r="CY5" s="24"/>
      <c r="CZ5" s="14"/>
      <c r="DA5" s="6" t="s">
        <v>19</v>
      </c>
      <c r="DB5" s="7"/>
      <c r="DC5" s="8"/>
      <c r="DD5" s="24"/>
      <c r="DE5" s="24"/>
      <c r="DG5" s="6" t="s">
        <v>27</v>
      </c>
      <c r="DH5" s="7"/>
      <c r="DI5" s="8"/>
      <c r="DJ5" s="24"/>
      <c r="DK5" s="24"/>
      <c r="DM5" s="6" t="s">
        <v>28</v>
      </c>
      <c r="DN5" s="7"/>
      <c r="DO5" s="8"/>
      <c r="DP5" s="24"/>
      <c r="DQ5" s="24"/>
      <c r="DS5" s="6" t="s">
        <v>20</v>
      </c>
      <c r="DT5" s="7"/>
      <c r="DU5" s="8"/>
      <c r="DV5" s="24"/>
      <c r="DW5" s="24"/>
      <c r="DY5" s="6" t="s">
        <v>12</v>
      </c>
      <c r="DZ5" s="7"/>
      <c r="EA5" s="8"/>
      <c r="EB5" s="24"/>
      <c r="EC5" s="24"/>
      <c r="ED5" s="14"/>
      <c r="EE5" s="6" t="s">
        <v>29</v>
      </c>
      <c r="EF5" s="7"/>
      <c r="EG5" s="8"/>
      <c r="EH5" s="24"/>
      <c r="EI5" s="24"/>
      <c r="EJ5" s="14"/>
      <c r="EK5" s="6" t="s">
        <v>5</v>
      </c>
      <c r="EL5" s="7"/>
      <c r="EM5" s="8"/>
      <c r="EN5" s="24"/>
      <c r="EO5" s="24"/>
    </row>
    <row r="6" spans="1:145" s="1" customFormat="1" ht="12">
      <c r="A6" s="29" t="s">
        <v>6</v>
      </c>
      <c r="C6" s="63" t="s">
        <v>56</v>
      </c>
      <c r="D6" s="61"/>
      <c r="E6" s="61"/>
      <c r="F6" s="24" t="s">
        <v>60</v>
      </c>
      <c r="G6" s="24" t="s">
        <v>60</v>
      </c>
      <c r="H6" s="18"/>
      <c r="I6" s="23"/>
      <c r="J6" s="37">
        <v>0.5180471</v>
      </c>
      <c r="K6" s="22"/>
      <c r="L6" s="24" t="s">
        <v>60</v>
      </c>
      <c r="M6" s="24" t="s">
        <v>60</v>
      </c>
      <c r="O6" s="23"/>
      <c r="P6" s="42">
        <f>V6+AB6+AH6+AN6+AT6+AZ6+BF6+BL6+BR6+BX6+CD6+CJ6+CP6+CV6+DB6+DH6+DN6+DT6+DZ6+EF6+EL6</f>
        <v>0.48195289999999996</v>
      </c>
      <c r="Q6" s="22"/>
      <c r="R6" s="24" t="s">
        <v>60</v>
      </c>
      <c r="S6" s="24" t="s">
        <v>60</v>
      </c>
      <c r="U6" s="30"/>
      <c r="V6" s="17">
        <v>3.72E-05</v>
      </c>
      <c r="W6" s="31"/>
      <c r="X6" s="24" t="s">
        <v>60</v>
      </c>
      <c r="Y6" s="24" t="s">
        <v>60</v>
      </c>
      <c r="AA6" s="30"/>
      <c r="AB6" s="17">
        <v>7.47E-05</v>
      </c>
      <c r="AC6" s="31"/>
      <c r="AD6" s="24" t="s">
        <v>60</v>
      </c>
      <c r="AE6" s="24" t="s">
        <v>60</v>
      </c>
      <c r="AG6" s="30"/>
      <c r="AH6" s="17">
        <v>0.0006069</v>
      </c>
      <c r="AI6" s="31"/>
      <c r="AJ6" s="24" t="s">
        <v>60</v>
      </c>
      <c r="AK6" s="24" t="s">
        <v>60</v>
      </c>
      <c r="AM6" s="30"/>
      <c r="AN6" s="17">
        <v>6.6E-06</v>
      </c>
      <c r="AO6" s="31"/>
      <c r="AP6" s="24" t="s">
        <v>60</v>
      </c>
      <c r="AQ6" s="24" t="s">
        <v>60</v>
      </c>
      <c r="AR6" s="12"/>
      <c r="AS6" s="30"/>
      <c r="AT6" s="17">
        <v>0.001457</v>
      </c>
      <c r="AU6" s="31"/>
      <c r="AV6" s="24" t="s">
        <v>60</v>
      </c>
      <c r="AW6" s="24" t="s">
        <v>60</v>
      </c>
      <c r="AX6" s="12"/>
      <c r="AY6" s="30"/>
      <c r="AZ6" s="17">
        <v>0.079478</v>
      </c>
      <c r="BA6" s="31"/>
      <c r="BB6" s="24" t="s">
        <v>60</v>
      </c>
      <c r="BC6" s="24" t="s">
        <v>60</v>
      </c>
      <c r="BD6" s="12"/>
      <c r="BE6" s="30"/>
      <c r="BF6" s="17">
        <v>0.0003622</v>
      </c>
      <c r="BG6" s="31"/>
      <c r="BH6" s="24" t="s">
        <v>60</v>
      </c>
      <c r="BI6" s="24" t="s">
        <v>60</v>
      </c>
      <c r="BK6" s="30"/>
      <c r="BL6" s="17">
        <v>0.031515</v>
      </c>
      <c r="BM6" s="31"/>
      <c r="BN6" s="24" t="s">
        <v>60</v>
      </c>
      <c r="BO6" s="24" t="s">
        <v>60</v>
      </c>
      <c r="BQ6" s="30"/>
      <c r="BR6" s="17">
        <v>0.0174849</v>
      </c>
      <c r="BS6" s="31"/>
      <c r="BT6" s="24" t="s">
        <v>60</v>
      </c>
      <c r="BU6" s="24" t="s">
        <v>60</v>
      </c>
      <c r="BW6" s="41"/>
      <c r="BX6" s="42">
        <v>0.0028204</v>
      </c>
      <c r="BY6" s="43"/>
      <c r="BZ6" s="24" t="s">
        <v>60</v>
      </c>
      <c r="CA6" s="24" t="s">
        <v>60</v>
      </c>
      <c r="CC6" s="30"/>
      <c r="CD6" s="17">
        <v>0.0078105</v>
      </c>
      <c r="CE6" s="31"/>
      <c r="CF6" s="24" t="s">
        <v>60</v>
      </c>
      <c r="CG6" s="24" t="s">
        <v>60</v>
      </c>
      <c r="CI6" s="30"/>
      <c r="CJ6" s="17">
        <v>0.1810524</v>
      </c>
      <c r="CK6" s="31"/>
      <c r="CL6" s="24" t="s">
        <v>60</v>
      </c>
      <c r="CM6" s="24" t="s">
        <v>60</v>
      </c>
      <c r="CN6" s="12"/>
      <c r="CO6" s="30"/>
      <c r="CP6" s="17">
        <v>0.0083967</v>
      </c>
      <c r="CQ6" s="31"/>
      <c r="CR6" s="24" t="s">
        <v>60</v>
      </c>
      <c r="CS6" s="24" t="s">
        <v>60</v>
      </c>
      <c r="CU6" s="30"/>
      <c r="CV6" s="17">
        <v>0.0247852</v>
      </c>
      <c r="CW6" s="31"/>
      <c r="CX6" s="24" t="s">
        <v>60</v>
      </c>
      <c r="CY6" s="24" t="s">
        <v>60</v>
      </c>
      <c r="CZ6" s="12"/>
      <c r="DA6" s="30"/>
      <c r="DB6" s="17">
        <v>0.0675021</v>
      </c>
      <c r="DC6" s="31"/>
      <c r="DD6" s="24" t="s">
        <v>60</v>
      </c>
      <c r="DE6" s="24" t="s">
        <v>60</v>
      </c>
      <c r="DG6" s="30"/>
      <c r="DH6" s="17">
        <v>0.0385133</v>
      </c>
      <c r="DI6" s="31"/>
      <c r="DJ6" s="24" t="s">
        <v>60</v>
      </c>
      <c r="DK6" s="24" t="s">
        <v>60</v>
      </c>
      <c r="DM6" s="30"/>
      <c r="DN6" s="17">
        <v>0.0034411</v>
      </c>
      <c r="DO6" s="31"/>
      <c r="DP6" s="24" t="s">
        <v>60</v>
      </c>
      <c r="DQ6" s="24" t="s">
        <v>60</v>
      </c>
      <c r="DS6" s="30"/>
      <c r="DT6" s="17">
        <v>0.0052876</v>
      </c>
      <c r="DU6" s="31"/>
      <c r="DV6" s="24" t="s">
        <v>60</v>
      </c>
      <c r="DW6" s="24" t="s">
        <v>60</v>
      </c>
      <c r="DY6" s="30"/>
      <c r="DZ6" s="17">
        <v>0.00021</v>
      </c>
      <c r="EA6" s="31"/>
      <c r="EB6" s="24" t="s">
        <v>60</v>
      </c>
      <c r="EC6" s="24" t="s">
        <v>60</v>
      </c>
      <c r="ED6" s="12"/>
      <c r="EE6" s="30"/>
      <c r="EF6" s="17">
        <v>0.0111111</v>
      </c>
      <c r="EG6" s="31"/>
      <c r="EH6" s="24" t="s">
        <v>60</v>
      </c>
      <c r="EI6" s="24" t="s">
        <v>60</v>
      </c>
      <c r="EJ6" s="12"/>
      <c r="EK6" s="30"/>
      <c r="EL6" s="17"/>
      <c r="EM6" s="31"/>
      <c r="EN6" s="24" t="s">
        <v>60</v>
      </c>
      <c r="EO6" s="24" t="s">
        <v>60</v>
      </c>
    </row>
    <row r="7" spans="1:145" ht="12">
      <c r="A7" s="9"/>
      <c r="C7" s="24" t="s">
        <v>7</v>
      </c>
      <c r="D7" s="24" t="s">
        <v>8</v>
      </c>
      <c r="E7" s="24" t="s">
        <v>0</v>
      </c>
      <c r="F7" s="24" t="s">
        <v>61</v>
      </c>
      <c r="G7" s="24" t="s">
        <v>62</v>
      </c>
      <c r="I7" s="24" t="s">
        <v>7</v>
      </c>
      <c r="J7" s="24" t="s">
        <v>8</v>
      </c>
      <c r="K7" s="24" t="s">
        <v>0</v>
      </c>
      <c r="L7" s="24" t="s">
        <v>61</v>
      </c>
      <c r="M7" s="24" t="s">
        <v>62</v>
      </c>
      <c r="O7" s="24" t="s">
        <v>7</v>
      </c>
      <c r="P7" s="24" t="s">
        <v>8</v>
      </c>
      <c r="Q7" s="24" t="s">
        <v>0</v>
      </c>
      <c r="R7" s="24" t="s">
        <v>61</v>
      </c>
      <c r="S7" s="24" t="s">
        <v>62</v>
      </c>
      <c r="U7" s="10" t="s">
        <v>7</v>
      </c>
      <c r="V7" s="10" t="s">
        <v>8</v>
      </c>
      <c r="W7" s="10" t="s">
        <v>0</v>
      </c>
      <c r="X7" s="24" t="s">
        <v>61</v>
      </c>
      <c r="Y7" s="24" t="s">
        <v>62</v>
      </c>
      <c r="AA7" s="10" t="s">
        <v>7</v>
      </c>
      <c r="AB7" s="10" t="s">
        <v>8</v>
      </c>
      <c r="AC7" s="10" t="s">
        <v>0</v>
      </c>
      <c r="AD7" s="24" t="s">
        <v>61</v>
      </c>
      <c r="AE7" s="24" t="s">
        <v>62</v>
      </c>
      <c r="AG7" s="10" t="s">
        <v>7</v>
      </c>
      <c r="AH7" s="10" t="s">
        <v>8</v>
      </c>
      <c r="AI7" s="10" t="s">
        <v>0</v>
      </c>
      <c r="AJ7" s="24" t="s">
        <v>61</v>
      </c>
      <c r="AK7" s="24" t="s">
        <v>62</v>
      </c>
      <c r="AM7" s="10" t="s">
        <v>7</v>
      </c>
      <c r="AN7" s="10" t="s">
        <v>8</v>
      </c>
      <c r="AO7" s="10" t="s">
        <v>0</v>
      </c>
      <c r="AP7" s="24" t="s">
        <v>61</v>
      </c>
      <c r="AQ7" s="24" t="s">
        <v>62</v>
      </c>
      <c r="AR7" s="15"/>
      <c r="AS7" s="10" t="s">
        <v>7</v>
      </c>
      <c r="AT7" s="10" t="s">
        <v>8</v>
      </c>
      <c r="AU7" s="10" t="s">
        <v>0</v>
      </c>
      <c r="AV7" s="24" t="s">
        <v>61</v>
      </c>
      <c r="AW7" s="24" t="s">
        <v>62</v>
      </c>
      <c r="AX7" s="15"/>
      <c r="AY7" s="10" t="s">
        <v>7</v>
      </c>
      <c r="AZ7" s="10" t="s">
        <v>8</v>
      </c>
      <c r="BA7" s="10" t="s">
        <v>0</v>
      </c>
      <c r="BB7" s="24" t="s">
        <v>61</v>
      </c>
      <c r="BC7" s="24" t="s">
        <v>62</v>
      </c>
      <c r="BD7" s="15"/>
      <c r="BE7" s="10" t="s">
        <v>7</v>
      </c>
      <c r="BF7" s="10" t="s">
        <v>8</v>
      </c>
      <c r="BG7" s="10" t="s">
        <v>0</v>
      </c>
      <c r="BH7" s="24" t="s">
        <v>61</v>
      </c>
      <c r="BI7" s="24" t="s">
        <v>62</v>
      </c>
      <c r="BK7" s="10" t="s">
        <v>7</v>
      </c>
      <c r="BL7" s="10" t="s">
        <v>8</v>
      </c>
      <c r="BM7" s="10" t="s">
        <v>0</v>
      </c>
      <c r="BN7" s="24" t="s">
        <v>61</v>
      </c>
      <c r="BO7" s="24" t="s">
        <v>62</v>
      </c>
      <c r="BQ7" s="10" t="s">
        <v>7</v>
      </c>
      <c r="BR7" s="10" t="s">
        <v>8</v>
      </c>
      <c r="BS7" s="10" t="s">
        <v>0</v>
      </c>
      <c r="BT7" s="24" t="s">
        <v>61</v>
      </c>
      <c r="BU7" s="24" t="s">
        <v>62</v>
      </c>
      <c r="BW7" s="10" t="s">
        <v>7</v>
      </c>
      <c r="BX7" s="10" t="s">
        <v>8</v>
      </c>
      <c r="BY7" s="10" t="s">
        <v>0</v>
      </c>
      <c r="BZ7" s="24" t="s">
        <v>61</v>
      </c>
      <c r="CA7" s="24" t="s">
        <v>62</v>
      </c>
      <c r="CC7" s="10" t="s">
        <v>7</v>
      </c>
      <c r="CD7" s="10" t="s">
        <v>8</v>
      </c>
      <c r="CE7" s="10" t="s">
        <v>0</v>
      </c>
      <c r="CF7" s="24" t="s">
        <v>61</v>
      </c>
      <c r="CG7" s="24" t="s">
        <v>62</v>
      </c>
      <c r="CI7" s="10" t="s">
        <v>7</v>
      </c>
      <c r="CJ7" s="10" t="s">
        <v>8</v>
      </c>
      <c r="CK7" s="10" t="s">
        <v>0</v>
      </c>
      <c r="CL7" s="24" t="s">
        <v>61</v>
      </c>
      <c r="CM7" s="24" t="s">
        <v>62</v>
      </c>
      <c r="CN7" s="15"/>
      <c r="CO7" s="10" t="s">
        <v>7</v>
      </c>
      <c r="CP7" s="10" t="s">
        <v>8</v>
      </c>
      <c r="CQ7" s="10" t="s">
        <v>0</v>
      </c>
      <c r="CR7" s="24" t="s">
        <v>61</v>
      </c>
      <c r="CS7" s="24" t="s">
        <v>62</v>
      </c>
      <c r="CU7" s="10" t="s">
        <v>7</v>
      </c>
      <c r="CV7" s="10" t="s">
        <v>8</v>
      </c>
      <c r="CW7" s="10" t="s">
        <v>0</v>
      </c>
      <c r="CX7" s="24" t="s">
        <v>61</v>
      </c>
      <c r="CY7" s="24" t="s">
        <v>62</v>
      </c>
      <c r="CZ7" s="15"/>
      <c r="DA7" s="10" t="s">
        <v>7</v>
      </c>
      <c r="DB7" s="10" t="s">
        <v>8</v>
      </c>
      <c r="DC7" s="10" t="s">
        <v>0</v>
      </c>
      <c r="DD7" s="24" t="s">
        <v>61</v>
      </c>
      <c r="DE7" s="24" t="s">
        <v>62</v>
      </c>
      <c r="DG7" s="10" t="s">
        <v>7</v>
      </c>
      <c r="DH7" s="10" t="s">
        <v>8</v>
      </c>
      <c r="DI7" s="10" t="s">
        <v>0</v>
      </c>
      <c r="DJ7" s="24" t="s">
        <v>61</v>
      </c>
      <c r="DK7" s="24" t="s">
        <v>62</v>
      </c>
      <c r="DM7" s="10" t="s">
        <v>7</v>
      </c>
      <c r="DN7" s="10" t="s">
        <v>8</v>
      </c>
      <c r="DO7" s="10" t="s">
        <v>0</v>
      </c>
      <c r="DP7" s="24" t="s">
        <v>61</v>
      </c>
      <c r="DQ7" s="24" t="s">
        <v>62</v>
      </c>
      <c r="DS7" s="10" t="s">
        <v>7</v>
      </c>
      <c r="DT7" s="10" t="s">
        <v>8</v>
      </c>
      <c r="DU7" s="10" t="s">
        <v>0</v>
      </c>
      <c r="DV7" s="24" t="s">
        <v>61</v>
      </c>
      <c r="DW7" s="24" t="s">
        <v>62</v>
      </c>
      <c r="DY7" s="10" t="s">
        <v>7</v>
      </c>
      <c r="DZ7" s="10" t="s">
        <v>8</v>
      </c>
      <c r="EA7" s="10" t="s">
        <v>0</v>
      </c>
      <c r="EB7" s="24" t="s">
        <v>61</v>
      </c>
      <c r="EC7" s="24" t="s">
        <v>62</v>
      </c>
      <c r="ED7" s="15"/>
      <c r="EE7" s="10" t="s">
        <v>7</v>
      </c>
      <c r="EF7" s="10" t="s">
        <v>8</v>
      </c>
      <c r="EG7" s="10" t="s">
        <v>0</v>
      </c>
      <c r="EH7" s="24" t="s">
        <v>61</v>
      </c>
      <c r="EI7" s="24" t="s">
        <v>62</v>
      </c>
      <c r="EJ7" s="15"/>
      <c r="EK7" s="10" t="s">
        <v>7</v>
      </c>
      <c r="EL7" s="10" t="s">
        <v>8</v>
      </c>
      <c r="EM7" s="10" t="s">
        <v>0</v>
      </c>
      <c r="EN7" s="24" t="s">
        <v>61</v>
      </c>
      <c r="EO7" s="24" t="s">
        <v>62</v>
      </c>
    </row>
    <row r="8" spans="1:145" ht="12">
      <c r="A8" s="2">
        <v>41548</v>
      </c>
      <c r="B8" s="11"/>
      <c r="C8" s="19"/>
      <c r="D8" s="19">
        <v>237250</v>
      </c>
      <c r="E8" s="19">
        <f aca="true" t="shared" si="0" ref="E8:E20">C8+D8</f>
        <v>237250</v>
      </c>
      <c r="F8" s="19">
        <f aca="true" t="shared" si="1" ref="F8:G11">L8+R8</f>
        <v>44322</v>
      </c>
      <c r="G8" s="19">
        <f t="shared" si="1"/>
        <v>1708</v>
      </c>
      <c r="I8" s="19">
        <v>0</v>
      </c>
      <c r="J8" s="19">
        <v>122906.67447499999</v>
      </c>
      <c r="K8" s="19">
        <v>122906.67447499999</v>
      </c>
      <c r="L8" s="19">
        <v>22961</v>
      </c>
      <c r="M8" s="19">
        <v>883</v>
      </c>
      <c r="N8" s="11"/>
      <c r="O8" s="18">
        <f aca="true" t="shared" si="2" ref="O8:O20">U8+AA8+AG8+AM8+AS8+AY8+BE8+BK8+BQ8+BW8+CC8+CI8+CO8+CU8+DA8+DG8+DM8+DS8+DY8+EE8+EK8</f>
        <v>0</v>
      </c>
      <c r="P8" s="18">
        <f aca="true" t="shared" si="3" ref="P8:P20">V8+AB8+AH8+AN8+AT8+AZ8+BF8+BL8+BR8+BX8+CD8+CJ8+CP8+CV8+DB8+DH8+DN8+DT8+DZ8+EF8+EL8</f>
        <v>114343.32552500001</v>
      </c>
      <c r="Q8" s="18">
        <f aca="true" t="shared" si="4" ref="Q8:Q20">O8+P8</f>
        <v>114343.32552500001</v>
      </c>
      <c r="R8" s="18">
        <f aca="true" t="shared" si="5" ref="R8:S11">X8+AD8+AJ8+AP8+AV8+BB8+BH8+BN8+BT8+BZ8+CF8+CL8+CR8+CX8+DD8+DJ8+DP8+DV8+EB8+EH8+EN8</f>
        <v>21361</v>
      </c>
      <c r="S8" s="18">
        <f t="shared" si="5"/>
        <v>825</v>
      </c>
      <c r="T8" s="11"/>
      <c r="U8" s="18"/>
      <c r="V8" s="18">
        <f aca="true" t="shared" si="6" ref="V8:V20">D8*0.00372/100</f>
        <v>8.825700000000001</v>
      </c>
      <c r="W8" s="18">
        <f aca="true" t="shared" si="7" ref="W8:W20">U8+V8</f>
        <v>8.825700000000001</v>
      </c>
      <c r="X8" s="18"/>
      <c r="Y8" s="18"/>
      <c r="Z8" s="18"/>
      <c r="AA8" s="18"/>
      <c r="AB8" s="18">
        <f aca="true" t="shared" si="8" ref="AB8:AB20">D8*0.00747/100</f>
        <v>17.722575</v>
      </c>
      <c r="AC8" s="18">
        <f aca="true" t="shared" si="9" ref="AC8:AC20">AA8+AB8</f>
        <v>17.722575</v>
      </c>
      <c r="AD8" s="18">
        <v>3</v>
      </c>
      <c r="AE8" s="18"/>
      <c r="AF8" s="18"/>
      <c r="AG8" s="18"/>
      <c r="AH8" s="18">
        <f aca="true" t="shared" si="10" ref="AH8:AH20">D8*0.06069/100</f>
        <v>143.987025</v>
      </c>
      <c r="AI8" s="18">
        <f aca="true" t="shared" si="11" ref="AI8:AI20">AG8+AH8</f>
        <v>143.987025</v>
      </c>
      <c r="AJ8" s="18">
        <v>27</v>
      </c>
      <c r="AK8" s="18"/>
      <c r="AL8" s="18"/>
      <c r="AM8" s="18"/>
      <c r="AN8" s="18">
        <f aca="true" t="shared" si="12" ref="AN8:AN20">D8*0.00066/100</f>
        <v>1.5658500000000002</v>
      </c>
      <c r="AO8" s="18">
        <f aca="true" t="shared" si="13" ref="AO8:AO20">AM8+AN8</f>
        <v>1.5658500000000002</v>
      </c>
      <c r="AP8" s="18"/>
      <c r="AQ8" s="18"/>
      <c r="AR8" s="18"/>
      <c r="AS8" s="18"/>
      <c r="AT8" s="18">
        <f aca="true" t="shared" si="14" ref="AT8:AT20">D8*0.1457/100</f>
        <v>345.67325</v>
      </c>
      <c r="AU8" s="18">
        <f aca="true" t="shared" si="15" ref="AU8:AU20">AS8+AT8</f>
        <v>345.67325</v>
      </c>
      <c r="AV8" s="18">
        <v>65</v>
      </c>
      <c r="AW8" s="18">
        <v>3</v>
      </c>
      <c r="AX8" s="18"/>
      <c r="AY8" s="18"/>
      <c r="AZ8" s="18">
        <f aca="true" t="shared" si="16" ref="AZ8:AZ20">D8*7.9478/100</f>
        <v>18856.1555</v>
      </c>
      <c r="BA8" s="18">
        <f aca="true" t="shared" si="17" ref="BA8:BA20">AY8+AZ8</f>
        <v>18856.1555</v>
      </c>
      <c r="BB8" s="18">
        <v>3523</v>
      </c>
      <c r="BC8" s="18">
        <v>136</v>
      </c>
      <c r="BD8" s="18"/>
      <c r="BE8" s="18"/>
      <c r="BF8" s="18">
        <f aca="true" t="shared" si="18" ref="BF8:BF20">D8*0.03622/100</f>
        <v>85.93195</v>
      </c>
      <c r="BG8" s="18">
        <f aca="true" t="shared" si="19" ref="BG8:BG20">BE8+BF8</f>
        <v>85.93195</v>
      </c>
      <c r="BH8" s="18">
        <v>16</v>
      </c>
      <c r="BI8" s="18"/>
      <c r="BJ8" s="18"/>
      <c r="BK8" s="18"/>
      <c r="BL8" s="18">
        <f aca="true" t="shared" si="20" ref="BL8:BL20">D8*3.1515/100</f>
        <v>7476.93375</v>
      </c>
      <c r="BM8" s="18">
        <f aca="true" t="shared" si="21" ref="BM8:BM20">BK8+BL8</f>
        <v>7476.93375</v>
      </c>
      <c r="BN8" s="18">
        <v>1397</v>
      </c>
      <c r="BO8" s="18">
        <v>54</v>
      </c>
      <c r="BP8" s="18"/>
      <c r="BQ8" s="18"/>
      <c r="BR8" s="18">
        <f aca="true" t="shared" si="22" ref="BR8:BR20">D8*1.74849/100</f>
        <v>4148.292525</v>
      </c>
      <c r="BS8" s="18">
        <f aca="true" t="shared" si="23" ref="BS8:BS20">BQ8+BR8</f>
        <v>4148.292525</v>
      </c>
      <c r="BT8" s="18">
        <v>775</v>
      </c>
      <c r="BU8" s="18">
        <v>30</v>
      </c>
      <c r="BV8" s="18"/>
      <c r="BW8" s="18"/>
      <c r="BX8" s="18">
        <f aca="true" t="shared" si="24" ref="BX8:BX20">D8*0.28204/100</f>
        <v>669.1399</v>
      </c>
      <c r="BY8" s="18">
        <f aca="true" t="shared" si="25" ref="BY8:BY20">BW8+BX8</f>
        <v>669.1399</v>
      </c>
      <c r="BZ8" s="18">
        <v>125</v>
      </c>
      <c r="CA8" s="18">
        <v>5</v>
      </c>
      <c r="CB8" s="18"/>
      <c r="CC8" s="18"/>
      <c r="CD8" s="18">
        <f aca="true" t="shared" si="26" ref="CD8:CD20">D8*0.78105/100</f>
        <v>1853.0411250000002</v>
      </c>
      <c r="CE8" s="18">
        <f aca="true" t="shared" si="27" ref="CE8:CE20">CC8+CD8</f>
        <v>1853.0411250000002</v>
      </c>
      <c r="CF8" s="18">
        <v>346</v>
      </c>
      <c r="CG8" s="18">
        <v>13</v>
      </c>
      <c r="CH8" s="18"/>
      <c r="CI8" s="18"/>
      <c r="CJ8" s="18">
        <f aca="true" t="shared" si="28" ref="CJ8:CJ20">D8*18.10524/100</f>
        <v>42954.681899999996</v>
      </c>
      <c r="CK8" s="18">
        <f aca="true" t="shared" si="29" ref="CK8:CK20">CI8+CJ8</f>
        <v>42954.681899999996</v>
      </c>
      <c r="CL8" s="18">
        <v>8025</v>
      </c>
      <c r="CM8" s="18">
        <v>311</v>
      </c>
      <c r="CN8" s="18"/>
      <c r="CO8" s="18"/>
      <c r="CP8" s="18">
        <f aca="true" t="shared" si="30" ref="CP8:CP20">D8*0.83967/100</f>
        <v>1992.117075</v>
      </c>
      <c r="CQ8" s="18">
        <f aca="true" t="shared" si="31" ref="CQ8:CQ20">CO8+CP8</f>
        <v>1992.117075</v>
      </c>
      <c r="CR8" s="18">
        <v>372</v>
      </c>
      <c r="CS8" s="18">
        <v>14</v>
      </c>
      <c r="CT8" s="18"/>
      <c r="CU8" s="18"/>
      <c r="CV8" s="18">
        <f aca="true" t="shared" si="32" ref="CV8:CV20">D8*2.47852/100</f>
        <v>5880.2887</v>
      </c>
      <c r="CW8" s="18">
        <f aca="true" t="shared" si="33" ref="CW8:CW20">CU8+CV8</f>
        <v>5880.2887</v>
      </c>
      <c r="CX8" s="18">
        <v>1099</v>
      </c>
      <c r="CY8" s="18">
        <v>43</v>
      </c>
      <c r="CZ8" s="18"/>
      <c r="DA8" s="18"/>
      <c r="DB8" s="18">
        <f aca="true" t="shared" si="34" ref="DB8:DB20">D8*6.75021/100</f>
        <v>16014.873225</v>
      </c>
      <c r="DC8" s="18">
        <f aca="true" t="shared" si="35" ref="DC8:DC20">DA8+DB8</f>
        <v>16014.873225</v>
      </c>
      <c r="DD8" s="18">
        <v>2992</v>
      </c>
      <c r="DE8" s="18">
        <v>116</v>
      </c>
      <c r="DF8" s="18"/>
      <c r="DG8" s="18"/>
      <c r="DH8" s="18">
        <f aca="true" t="shared" si="36" ref="DH8:DH20">D8*3.85133/100</f>
        <v>9137.280424999999</v>
      </c>
      <c r="DI8" s="18">
        <f aca="true" t="shared" si="37" ref="DI8:DI20">DG8+DH8</f>
        <v>9137.280424999999</v>
      </c>
      <c r="DJ8" s="18">
        <v>1707</v>
      </c>
      <c r="DK8" s="18">
        <v>66</v>
      </c>
      <c r="DL8" s="18"/>
      <c r="DM8" s="18"/>
      <c r="DN8" s="18">
        <f aca="true" t="shared" si="38" ref="DN8:DN20">D8*0.34411/100</f>
        <v>816.400975</v>
      </c>
      <c r="DO8" s="18">
        <f aca="true" t="shared" si="39" ref="DO8:DO20">DM8+DN8</f>
        <v>816.400975</v>
      </c>
      <c r="DP8" s="18">
        <v>153</v>
      </c>
      <c r="DQ8" s="18">
        <v>6</v>
      </c>
      <c r="DR8" s="18"/>
      <c r="DS8" s="18"/>
      <c r="DT8" s="18">
        <f aca="true" t="shared" si="40" ref="DT8:DT20">D8*0.52876/100</f>
        <v>1254.4831</v>
      </c>
      <c r="DU8" s="18">
        <f aca="true" t="shared" si="41" ref="DU8:DU20">DS8+DT8</f>
        <v>1254.4831</v>
      </c>
      <c r="DV8" s="18">
        <v>234</v>
      </c>
      <c r="DW8" s="18">
        <v>9</v>
      </c>
      <c r="DX8" s="18"/>
      <c r="DY8" s="18"/>
      <c r="DZ8" s="18">
        <f aca="true" t="shared" si="42" ref="DZ8:DZ20">D8*0.021/100</f>
        <v>49.8225</v>
      </c>
      <c r="EA8" s="18">
        <f aca="true" t="shared" si="43" ref="EA8:EA20">DY8+DZ8</f>
        <v>49.8225</v>
      </c>
      <c r="EB8" s="18">
        <v>9</v>
      </c>
      <c r="EC8" s="18"/>
      <c r="ED8" s="18"/>
      <c r="EE8" s="18"/>
      <c r="EF8" s="18">
        <f aca="true" t="shared" si="44" ref="EF8:EF20">D8*1.11111/100</f>
        <v>2636.1084750000005</v>
      </c>
      <c r="EG8" s="18">
        <f aca="true" t="shared" si="45" ref="EG8:EG20">EE8+EF8</f>
        <v>2636.1084750000005</v>
      </c>
      <c r="EH8" s="18">
        <v>493</v>
      </c>
      <c r="EI8" s="18">
        <v>19</v>
      </c>
      <c r="EJ8" s="18"/>
      <c r="EK8" s="25"/>
      <c r="EL8" s="18"/>
      <c r="EM8" s="18"/>
      <c r="EN8" s="18"/>
      <c r="EO8" s="18"/>
    </row>
    <row r="9" spans="1:145" ht="12">
      <c r="A9" s="2">
        <v>41730</v>
      </c>
      <c r="C9" s="19">
        <v>4630000</v>
      </c>
      <c r="D9" s="19">
        <v>237250</v>
      </c>
      <c r="E9" s="19">
        <f t="shared" si="0"/>
        <v>4867250</v>
      </c>
      <c r="F9" s="19">
        <f t="shared" si="1"/>
        <v>44322</v>
      </c>
      <c r="G9" s="19">
        <f t="shared" si="1"/>
        <v>1707</v>
      </c>
      <c r="I9" s="19">
        <v>2398558.073</v>
      </c>
      <c r="J9" s="19">
        <v>122906.67447499999</v>
      </c>
      <c r="K9" s="19">
        <v>2521464.7474749996</v>
      </c>
      <c r="L9" s="19">
        <v>22961</v>
      </c>
      <c r="M9" s="19">
        <v>883</v>
      </c>
      <c r="O9" s="18">
        <f t="shared" si="2"/>
        <v>2231441.9269999997</v>
      </c>
      <c r="P9" s="18">
        <f t="shared" si="3"/>
        <v>114343.32552500001</v>
      </c>
      <c r="Q9" s="18">
        <f t="shared" si="4"/>
        <v>2345785.252525</v>
      </c>
      <c r="R9" s="18">
        <f t="shared" si="5"/>
        <v>21361</v>
      </c>
      <c r="S9" s="18">
        <f t="shared" si="5"/>
        <v>824</v>
      </c>
      <c r="U9" s="18">
        <f aca="true" t="shared" si="46" ref="U9:U20">C9*0.00372/100</f>
        <v>172.23600000000002</v>
      </c>
      <c r="V9" s="18">
        <f t="shared" si="6"/>
        <v>8.825700000000001</v>
      </c>
      <c r="W9" s="18">
        <f t="shared" si="7"/>
        <v>181.06170000000003</v>
      </c>
      <c r="X9" s="18"/>
      <c r="Y9" s="18"/>
      <c r="Z9" s="18"/>
      <c r="AA9" s="18">
        <f aca="true" t="shared" si="47" ref="AA9:AA20">C9*0.00747/100</f>
        <v>345.861</v>
      </c>
      <c r="AB9" s="18">
        <f t="shared" si="8"/>
        <v>17.722575</v>
      </c>
      <c r="AC9" s="18">
        <f t="shared" si="9"/>
        <v>363.583575</v>
      </c>
      <c r="AD9" s="18">
        <v>3</v>
      </c>
      <c r="AE9" s="18"/>
      <c r="AF9" s="18"/>
      <c r="AG9" s="18">
        <f aca="true" t="shared" si="48" ref="AG9:AG20">C9*0.06069/100</f>
        <v>2809.947</v>
      </c>
      <c r="AH9" s="18">
        <f t="shared" si="10"/>
        <v>143.987025</v>
      </c>
      <c r="AI9" s="18">
        <f t="shared" si="11"/>
        <v>2953.934025</v>
      </c>
      <c r="AJ9" s="18">
        <v>27</v>
      </c>
      <c r="AK9" s="18"/>
      <c r="AL9" s="18"/>
      <c r="AM9" s="18">
        <f aca="true" t="shared" si="49" ref="AM9:AM20">C9*0.00066/100</f>
        <v>30.558000000000003</v>
      </c>
      <c r="AN9" s="18">
        <f t="shared" si="12"/>
        <v>1.5658500000000002</v>
      </c>
      <c r="AO9" s="18">
        <f t="shared" si="13"/>
        <v>32.123850000000004</v>
      </c>
      <c r="AP9" s="18"/>
      <c r="AQ9" s="18"/>
      <c r="AR9" s="18"/>
      <c r="AS9" s="18">
        <f aca="true" t="shared" si="50" ref="AS9:AS20">C9*0.1457/100</f>
        <v>6745.91</v>
      </c>
      <c r="AT9" s="18">
        <f t="shared" si="14"/>
        <v>345.67325</v>
      </c>
      <c r="AU9" s="18">
        <f t="shared" si="15"/>
        <v>7091.58325</v>
      </c>
      <c r="AV9" s="18">
        <v>65</v>
      </c>
      <c r="AW9" s="18">
        <v>2</v>
      </c>
      <c r="AX9" s="18"/>
      <c r="AY9" s="18">
        <f aca="true" t="shared" si="51" ref="AY9:AY20">C9*7.9478/100</f>
        <v>367983.14</v>
      </c>
      <c r="AZ9" s="18">
        <f t="shared" si="16"/>
        <v>18856.1555</v>
      </c>
      <c r="BA9" s="18">
        <f t="shared" si="17"/>
        <v>386839.2955</v>
      </c>
      <c r="BB9" s="18">
        <v>3523</v>
      </c>
      <c r="BC9" s="18">
        <v>136</v>
      </c>
      <c r="BD9" s="18"/>
      <c r="BE9" s="18">
        <f aca="true" t="shared" si="52" ref="BE9:BE20">C9*0.03622/100</f>
        <v>1676.986</v>
      </c>
      <c r="BF9" s="18">
        <f t="shared" si="18"/>
        <v>85.93195</v>
      </c>
      <c r="BG9" s="18">
        <f t="shared" si="19"/>
        <v>1762.91795</v>
      </c>
      <c r="BH9" s="18">
        <v>16</v>
      </c>
      <c r="BI9" s="18"/>
      <c r="BJ9" s="18"/>
      <c r="BK9" s="18">
        <f aca="true" t="shared" si="53" ref="BK9:BK20">C9*3.1515/100</f>
        <v>145914.45</v>
      </c>
      <c r="BL9" s="18">
        <f t="shared" si="20"/>
        <v>7476.93375</v>
      </c>
      <c r="BM9" s="18">
        <f t="shared" si="21"/>
        <v>153391.38375</v>
      </c>
      <c r="BN9" s="18">
        <v>1397</v>
      </c>
      <c r="BO9" s="18">
        <v>54</v>
      </c>
      <c r="BP9" s="18"/>
      <c r="BQ9" s="18">
        <f aca="true" t="shared" si="54" ref="BQ9:BQ20">C9*1.74849/100</f>
        <v>80955.087</v>
      </c>
      <c r="BR9" s="18">
        <f t="shared" si="22"/>
        <v>4148.292525</v>
      </c>
      <c r="BS9" s="18">
        <f t="shared" si="23"/>
        <v>85103.379525</v>
      </c>
      <c r="BT9" s="18">
        <v>775</v>
      </c>
      <c r="BU9" s="18">
        <v>30</v>
      </c>
      <c r="BV9" s="18"/>
      <c r="BW9" s="18">
        <f aca="true" t="shared" si="55" ref="BW9:BW20">C9*0.28204/100</f>
        <v>13058.452</v>
      </c>
      <c r="BX9" s="18">
        <f t="shared" si="24"/>
        <v>669.1399</v>
      </c>
      <c r="BY9" s="18">
        <f t="shared" si="25"/>
        <v>13727.5919</v>
      </c>
      <c r="BZ9" s="18">
        <v>125</v>
      </c>
      <c r="CA9" s="18">
        <v>5</v>
      </c>
      <c r="CB9" s="18"/>
      <c r="CC9" s="18">
        <f aca="true" t="shared" si="56" ref="CC9:CC20">C9*0.78105/100</f>
        <v>36162.615</v>
      </c>
      <c r="CD9" s="18">
        <f t="shared" si="26"/>
        <v>1853.0411250000002</v>
      </c>
      <c r="CE9" s="18">
        <f t="shared" si="27"/>
        <v>38015.656125</v>
      </c>
      <c r="CF9" s="18">
        <v>346</v>
      </c>
      <c r="CG9" s="18">
        <v>13</v>
      </c>
      <c r="CH9" s="18"/>
      <c r="CI9" s="18">
        <f aca="true" t="shared" si="57" ref="CI9:CI20">C9*18.10524/100</f>
        <v>838272.6119999998</v>
      </c>
      <c r="CJ9" s="18">
        <f t="shared" si="28"/>
        <v>42954.681899999996</v>
      </c>
      <c r="CK9" s="18">
        <f t="shared" si="29"/>
        <v>881227.2938999998</v>
      </c>
      <c r="CL9" s="18">
        <v>8025</v>
      </c>
      <c r="CM9" s="18">
        <v>311</v>
      </c>
      <c r="CN9" s="18"/>
      <c r="CO9" s="18">
        <f aca="true" t="shared" si="58" ref="CO9:CO20">C9*0.83967/100</f>
        <v>38876.721</v>
      </c>
      <c r="CP9" s="18">
        <f t="shared" si="30"/>
        <v>1992.117075</v>
      </c>
      <c r="CQ9" s="18">
        <f t="shared" si="31"/>
        <v>40868.838075</v>
      </c>
      <c r="CR9" s="18">
        <v>372</v>
      </c>
      <c r="CS9" s="18">
        <v>14</v>
      </c>
      <c r="CT9" s="18"/>
      <c r="CU9" s="18">
        <f aca="true" t="shared" si="59" ref="CU9:CU20">C9*2.47852/100</f>
        <v>114755.476</v>
      </c>
      <c r="CV9" s="18">
        <f t="shared" si="32"/>
        <v>5880.2887</v>
      </c>
      <c r="CW9" s="18">
        <f t="shared" si="33"/>
        <v>120635.7647</v>
      </c>
      <c r="CX9" s="18">
        <v>1099</v>
      </c>
      <c r="CY9" s="18">
        <v>43</v>
      </c>
      <c r="CZ9" s="18"/>
      <c r="DA9" s="18">
        <f aca="true" t="shared" si="60" ref="DA9:DA20">C9*6.75021/100</f>
        <v>312534.723</v>
      </c>
      <c r="DB9" s="18">
        <f t="shared" si="34"/>
        <v>16014.873225</v>
      </c>
      <c r="DC9" s="18">
        <f t="shared" si="35"/>
        <v>328549.596225</v>
      </c>
      <c r="DD9" s="18">
        <v>2992</v>
      </c>
      <c r="DE9" s="18">
        <v>116</v>
      </c>
      <c r="DF9" s="18"/>
      <c r="DG9" s="18">
        <f aca="true" t="shared" si="61" ref="DG9:DG20">C9*3.85133/100</f>
        <v>178316.579</v>
      </c>
      <c r="DH9" s="18">
        <f t="shared" si="36"/>
        <v>9137.280424999999</v>
      </c>
      <c r="DI9" s="18">
        <f t="shared" si="37"/>
        <v>187453.859425</v>
      </c>
      <c r="DJ9" s="18">
        <v>1707</v>
      </c>
      <c r="DK9" s="18">
        <v>66</v>
      </c>
      <c r="DL9" s="18"/>
      <c r="DM9" s="18">
        <f aca="true" t="shared" si="62" ref="DM9:DM20">C9*0.34411/100</f>
        <v>15932.293</v>
      </c>
      <c r="DN9" s="18">
        <f t="shared" si="38"/>
        <v>816.400975</v>
      </c>
      <c r="DO9" s="18">
        <f t="shared" si="39"/>
        <v>16748.693975</v>
      </c>
      <c r="DP9" s="18">
        <v>153</v>
      </c>
      <c r="DQ9" s="18">
        <v>6</v>
      </c>
      <c r="DR9" s="18"/>
      <c r="DS9" s="18">
        <f aca="true" t="shared" si="63" ref="DS9:DS20">C9*0.52876/100</f>
        <v>24481.588</v>
      </c>
      <c r="DT9" s="18">
        <f t="shared" si="40"/>
        <v>1254.4831</v>
      </c>
      <c r="DU9" s="18">
        <f t="shared" si="41"/>
        <v>25736.0711</v>
      </c>
      <c r="DV9" s="18">
        <v>234</v>
      </c>
      <c r="DW9" s="18">
        <v>9</v>
      </c>
      <c r="DX9" s="18"/>
      <c r="DY9" s="18">
        <f aca="true" t="shared" si="64" ref="DY9:DY20">C9*0.021/100</f>
        <v>972.3</v>
      </c>
      <c r="DZ9" s="18">
        <f t="shared" si="42"/>
        <v>49.8225</v>
      </c>
      <c r="EA9" s="18">
        <f t="shared" si="43"/>
        <v>1022.1225</v>
      </c>
      <c r="EB9" s="18">
        <v>9</v>
      </c>
      <c r="EC9" s="18"/>
      <c r="ED9" s="18"/>
      <c r="EE9" s="18">
        <f aca="true" t="shared" si="65" ref="EE9:EE20">C9*1.11111/100</f>
        <v>51444.393</v>
      </c>
      <c r="EF9" s="18">
        <f t="shared" si="44"/>
        <v>2636.1084750000005</v>
      </c>
      <c r="EG9" s="18">
        <f t="shared" si="45"/>
        <v>54080.501475</v>
      </c>
      <c r="EH9" s="18">
        <v>493</v>
      </c>
      <c r="EI9" s="18">
        <v>19</v>
      </c>
      <c r="EJ9" s="18"/>
      <c r="EK9" s="25"/>
      <c r="EL9" s="18"/>
      <c r="EM9" s="18"/>
      <c r="EN9" s="18"/>
      <c r="EO9" s="18"/>
    </row>
    <row r="10" spans="1:145" ht="12">
      <c r="A10" s="2">
        <v>41913</v>
      </c>
      <c r="C10" s="19"/>
      <c r="D10" s="19">
        <v>121500</v>
      </c>
      <c r="E10" s="19">
        <f t="shared" si="0"/>
        <v>121500</v>
      </c>
      <c r="F10" s="19">
        <f t="shared" si="1"/>
        <v>44322</v>
      </c>
      <c r="G10" s="19">
        <f t="shared" si="1"/>
        <v>1704</v>
      </c>
      <c r="I10" s="19">
        <v>0</v>
      </c>
      <c r="J10" s="19">
        <v>62942.72264999999</v>
      </c>
      <c r="K10" s="19">
        <v>62942.72264999999</v>
      </c>
      <c r="L10" s="19">
        <v>22961</v>
      </c>
      <c r="M10" s="19">
        <v>882</v>
      </c>
      <c r="O10" s="18">
        <f t="shared" si="2"/>
        <v>0</v>
      </c>
      <c r="P10" s="18">
        <f t="shared" si="3"/>
        <v>58557.277350000004</v>
      </c>
      <c r="Q10" s="18">
        <f t="shared" si="4"/>
        <v>58557.277350000004</v>
      </c>
      <c r="R10" s="18">
        <f t="shared" si="5"/>
        <v>21361</v>
      </c>
      <c r="S10" s="18">
        <f t="shared" si="5"/>
        <v>822</v>
      </c>
      <c r="U10" s="18"/>
      <c r="V10" s="18">
        <f t="shared" si="6"/>
        <v>4.5198</v>
      </c>
      <c r="W10" s="18">
        <f t="shared" si="7"/>
        <v>4.5198</v>
      </c>
      <c r="X10" s="18"/>
      <c r="Y10" s="18"/>
      <c r="Z10" s="18"/>
      <c r="AA10" s="18"/>
      <c r="AB10" s="18">
        <f t="shared" si="8"/>
        <v>9.07605</v>
      </c>
      <c r="AC10" s="18">
        <f t="shared" si="9"/>
        <v>9.07605</v>
      </c>
      <c r="AD10" s="18">
        <v>3</v>
      </c>
      <c r="AE10" s="18"/>
      <c r="AF10" s="18"/>
      <c r="AG10" s="18"/>
      <c r="AH10" s="18">
        <f t="shared" si="10"/>
        <v>73.73835</v>
      </c>
      <c r="AI10" s="18">
        <f t="shared" si="11"/>
        <v>73.73835</v>
      </c>
      <c r="AJ10" s="18">
        <v>27</v>
      </c>
      <c r="AK10" s="18"/>
      <c r="AL10" s="18"/>
      <c r="AM10" s="18"/>
      <c r="AN10" s="18">
        <f t="shared" si="12"/>
        <v>0.8019</v>
      </c>
      <c r="AO10" s="18">
        <f t="shared" si="13"/>
        <v>0.8019</v>
      </c>
      <c r="AP10" s="18"/>
      <c r="AQ10" s="18"/>
      <c r="AR10" s="18"/>
      <c r="AS10" s="18"/>
      <c r="AT10" s="18">
        <f t="shared" si="14"/>
        <v>177.0255</v>
      </c>
      <c r="AU10" s="18">
        <f t="shared" si="15"/>
        <v>177.0255</v>
      </c>
      <c r="AV10" s="18">
        <v>65</v>
      </c>
      <c r="AW10" s="18"/>
      <c r="AX10" s="18"/>
      <c r="AY10" s="18"/>
      <c r="AZ10" s="18">
        <f t="shared" si="16"/>
        <v>9656.577</v>
      </c>
      <c r="BA10" s="18">
        <f t="shared" si="17"/>
        <v>9656.577</v>
      </c>
      <c r="BB10" s="18">
        <v>3523</v>
      </c>
      <c r="BC10" s="18">
        <v>136</v>
      </c>
      <c r="BD10" s="18"/>
      <c r="BE10" s="18"/>
      <c r="BF10" s="18">
        <f t="shared" si="18"/>
        <v>44.00730000000001</v>
      </c>
      <c r="BG10" s="18">
        <f t="shared" si="19"/>
        <v>44.00730000000001</v>
      </c>
      <c r="BH10" s="18">
        <v>16</v>
      </c>
      <c r="BI10" s="18"/>
      <c r="BJ10" s="18"/>
      <c r="BK10" s="18"/>
      <c r="BL10" s="18">
        <f t="shared" si="20"/>
        <v>3829.0725</v>
      </c>
      <c r="BM10" s="18">
        <f t="shared" si="21"/>
        <v>3829.0725</v>
      </c>
      <c r="BN10" s="18">
        <v>1397</v>
      </c>
      <c r="BO10" s="18">
        <v>54</v>
      </c>
      <c r="BP10" s="18"/>
      <c r="BQ10" s="18"/>
      <c r="BR10" s="18">
        <f t="shared" si="22"/>
        <v>2124.41535</v>
      </c>
      <c r="BS10" s="18">
        <f t="shared" si="23"/>
        <v>2124.41535</v>
      </c>
      <c r="BT10" s="18">
        <v>775</v>
      </c>
      <c r="BU10" s="18">
        <v>30</v>
      </c>
      <c r="BV10" s="18"/>
      <c r="BW10" s="18"/>
      <c r="BX10" s="18">
        <f t="shared" si="24"/>
        <v>342.6786</v>
      </c>
      <c r="BY10" s="18">
        <f t="shared" si="25"/>
        <v>342.6786</v>
      </c>
      <c r="BZ10" s="18">
        <v>125</v>
      </c>
      <c r="CA10" s="18">
        <v>5</v>
      </c>
      <c r="CB10" s="18"/>
      <c r="CC10" s="18"/>
      <c r="CD10" s="18">
        <f t="shared" si="26"/>
        <v>948.97575</v>
      </c>
      <c r="CE10" s="18">
        <f t="shared" si="27"/>
        <v>948.97575</v>
      </c>
      <c r="CF10" s="18">
        <v>346</v>
      </c>
      <c r="CG10" s="18">
        <v>13</v>
      </c>
      <c r="CH10" s="18"/>
      <c r="CI10" s="18"/>
      <c r="CJ10" s="18">
        <f t="shared" si="28"/>
        <v>21997.866599999998</v>
      </c>
      <c r="CK10" s="18">
        <f t="shared" si="29"/>
        <v>21997.866599999998</v>
      </c>
      <c r="CL10" s="18">
        <v>8025</v>
      </c>
      <c r="CM10" s="18">
        <v>311</v>
      </c>
      <c r="CN10" s="18"/>
      <c r="CO10" s="18"/>
      <c r="CP10" s="18">
        <f t="shared" si="30"/>
        <v>1020.1990499999999</v>
      </c>
      <c r="CQ10" s="18">
        <f t="shared" si="31"/>
        <v>1020.1990499999999</v>
      </c>
      <c r="CR10" s="18">
        <v>372</v>
      </c>
      <c r="CS10" s="18">
        <v>14</v>
      </c>
      <c r="CT10" s="18"/>
      <c r="CU10" s="18"/>
      <c r="CV10" s="18">
        <f t="shared" si="32"/>
        <v>3011.4018</v>
      </c>
      <c r="CW10" s="18">
        <f t="shared" si="33"/>
        <v>3011.4018</v>
      </c>
      <c r="CX10" s="18">
        <v>1099</v>
      </c>
      <c r="CY10" s="18">
        <v>43</v>
      </c>
      <c r="CZ10" s="18"/>
      <c r="DA10" s="18"/>
      <c r="DB10" s="18">
        <f t="shared" si="34"/>
        <v>8201.50515</v>
      </c>
      <c r="DC10" s="18">
        <f t="shared" si="35"/>
        <v>8201.50515</v>
      </c>
      <c r="DD10" s="18">
        <v>2992</v>
      </c>
      <c r="DE10" s="18">
        <v>116</v>
      </c>
      <c r="DF10" s="18"/>
      <c r="DG10" s="18"/>
      <c r="DH10" s="18">
        <f t="shared" si="36"/>
        <v>4679.365949999999</v>
      </c>
      <c r="DI10" s="18">
        <f t="shared" si="37"/>
        <v>4679.365949999999</v>
      </c>
      <c r="DJ10" s="18">
        <v>1707</v>
      </c>
      <c r="DK10" s="18">
        <v>66</v>
      </c>
      <c r="DL10" s="18"/>
      <c r="DM10" s="18"/>
      <c r="DN10" s="18">
        <f t="shared" si="38"/>
        <v>418.09365</v>
      </c>
      <c r="DO10" s="18">
        <f t="shared" si="39"/>
        <v>418.09365</v>
      </c>
      <c r="DP10" s="18">
        <v>153</v>
      </c>
      <c r="DQ10" s="18">
        <v>6</v>
      </c>
      <c r="DR10" s="18"/>
      <c r="DS10" s="18"/>
      <c r="DT10" s="18">
        <f t="shared" si="40"/>
        <v>642.4434</v>
      </c>
      <c r="DU10" s="18">
        <f t="shared" si="41"/>
        <v>642.4434</v>
      </c>
      <c r="DV10" s="18">
        <v>234</v>
      </c>
      <c r="DW10" s="18">
        <v>9</v>
      </c>
      <c r="DX10" s="18"/>
      <c r="DY10" s="18"/>
      <c r="DZ10" s="18">
        <f t="shared" si="42"/>
        <v>25.515</v>
      </c>
      <c r="EA10" s="18">
        <f t="shared" si="43"/>
        <v>25.515</v>
      </c>
      <c r="EB10" s="18">
        <v>9</v>
      </c>
      <c r="EC10" s="18"/>
      <c r="ED10" s="18"/>
      <c r="EE10" s="18"/>
      <c r="EF10" s="18">
        <f t="shared" si="44"/>
        <v>1349.99865</v>
      </c>
      <c r="EG10" s="18">
        <f t="shared" si="45"/>
        <v>1349.99865</v>
      </c>
      <c r="EH10" s="18">
        <v>493</v>
      </c>
      <c r="EI10" s="18">
        <v>19</v>
      </c>
      <c r="EJ10" s="18"/>
      <c r="EK10" s="25"/>
      <c r="EL10" s="18"/>
      <c r="EM10" s="18"/>
      <c r="EN10" s="18"/>
      <c r="EO10" s="18"/>
    </row>
    <row r="11" spans="1:145" ht="12">
      <c r="A11" s="2">
        <v>42095</v>
      </c>
      <c r="C11" s="19">
        <v>4860000</v>
      </c>
      <c r="D11" s="19">
        <v>121500</v>
      </c>
      <c r="E11" s="19">
        <f t="shared" si="0"/>
        <v>4981500</v>
      </c>
      <c r="F11" s="19">
        <f t="shared" si="1"/>
        <v>44295</v>
      </c>
      <c r="G11" s="19">
        <f t="shared" si="1"/>
        <v>1717</v>
      </c>
      <c r="I11" s="19">
        <v>2517708.9060000004</v>
      </c>
      <c r="J11" s="19">
        <v>62942.72264999999</v>
      </c>
      <c r="K11" s="19">
        <v>2580651.6286500003</v>
      </c>
      <c r="L11" s="19">
        <v>22954</v>
      </c>
      <c r="M11" s="19">
        <v>892</v>
      </c>
      <c r="O11" s="18">
        <f t="shared" si="2"/>
        <v>2342291.094</v>
      </c>
      <c r="P11" s="18">
        <f t="shared" si="3"/>
        <v>58557.277350000004</v>
      </c>
      <c r="Q11" s="18">
        <f t="shared" si="4"/>
        <v>2400848.37135</v>
      </c>
      <c r="R11" s="18">
        <f t="shared" si="5"/>
        <v>21341</v>
      </c>
      <c r="S11" s="18">
        <f t="shared" si="5"/>
        <v>825</v>
      </c>
      <c r="U11" s="18">
        <f t="shared" si="46"/>
        <v>180.792</v>
      </c>
      <c r="V11" s="18">
        <f t="shared" si="6"/>
        <v>4.5198</v>
      </c>
      <c r="W11" s="18">
        <f t="shared" si="7"/>
        <v>185.3118</v>
      </c>
      <c r="X11" s="18"/>
      <c r="Y11" s="18"/>
      <c r="Z11" s="18"/>
      <c r="AA11" s="18">
        <f t="shared" si="47"/>
        <v>363.042</v>
      </c>
      <c r="AB11" s="18">
        <f t="shared" si="8"/>
        <v>9.07605</v>
      </c>
      <c r="AC11" s="18">
        <f t="shared" si="9"/>
        <v>372.11805</v>
      </c>
      <c r="AD11" s="18">
        <v>7</v>
      </c>
      <c r="AE11" s="18"/>
      <c r="AF11" s="18"/>
      <c r="AG11" s="18">
        <f t="shared" si="48"/>
        <v>2949.534</v>
      </c>
      <c r="AH11" s="18">
        <f t="shared" si="10"/>
        <v>73.73835</v>
      </c>
      <c r="AI11" s="18">
        <f t="shared" si="11"/>
        <v>3023.27235</v>
      </c>
      <c r="AJ11" s="18">
        <v>26</v>
      </c>
      <c r="AK11" s="18"/>
      <c r="AL11" s="18"/>
      <c r="AM11" s="18">
        <f t="shared" si="49"/>
        <v>32.076</v>
      </c>
      <c r="AN11" s="18">
        <f t="shared" si="12"/>
        <v>0.8019</v>
      </c>
      <c r="AO11" s="18">
        <f t="shared" si="13"/>
        <v>32.877900000000004</v>
      </c>
      <c r="AP11" s="18"/>
      <c r="AQ11" s="18"/>
      <c r="AR11" s="18"/>
      <c r="AS11" s="18">
        <f t="shared" si="50"/>
        <v>7081.02</v>
      </c>
      <c r="AT11" s="18">
        <f t="shared" si="14"/>
        <v>177.0255</v>
      </c>
      <c r="AU11" s="18">
        <f t="shared" si="15"/>
        <v>7258.0455</v>
      </c>
      <c r="AV11" s="18">
        <v>59</v>
      </c>
      <c r="AW11" s="18"/>
      <c r="AX11" s="18"/>
      <c r="AY11" s="18">
        <f t="shared" si="51"/>
        <v>386263.08</v>
      </c>
      <c r="AZ11" s="18">
        <f t="shared" si="16"/>
        <v>9656.577</v>
      </c>
      <c r="BA11" s="18">
        <f t="shared" si="17"/>
        <v>395919.657</v>
      </c>
      <c r="BB11" s="18">
        <v>3518</v>
      </c>
      <c r="BC11" s="18">
        <v>141</v>
      </c>
      <c r="BD11" s="18"/>
      <c r="BE11" s="18">
        <f t="shared" si="52"/>
        <v>1760.2920000000001</v>
      </c>
      <c r="BF11" s="18">
        <f t="shared" si="18"/>
        <v>44.00730000000001</v>
      </c>
      <c r="BG11" s="18">
        <f t="shared" si="19"/>
        <v>1804.2993000000001</v>
      </c>
      <c r="BH11" s="18">
        <v>17</v>
      </c>
      <c r="BI11" s="18"/>
      <c r="BJ11" s="18"/>
      <c r="BK11" s="18">
        <f t="shared" si="53"/>
        <v>153162.9</v>
      </c>
      <c r="BL11" s="18">
        <f t="shared" si="20"/>
        <v>3829.0725</v>
      </c>
      <c r="BM11" s="18">
        <f t="shared" si="21"/>
        <v>156991.9725</v>
      </c>
      <c r="BN11" s="18">
        <v>1395</v>
      </c>
      <c r="BO11" s="18">
        <v>55</v>
      </c>
      <c r="BP11" s="18"/>
      <c r="BQ11" s="18">
        <f t="shared" si="54"/>
        <v>84976.614</v>
      </c>
      <c r="BR11" s="18">
        <f t="shared" si="22"/>
        <v>2124.41535</v>
      </c>
      <c r="BS11" s="18">
        <f t="shared" si="23"/>
        <v>87101.02935</v>
      </c>
      <c r="BT11" s="18">
        <v>775</v>
      </c>
      <c r="BU11" s="18">
        <v>30</v>
      </c>
      <c r="BV11" s="18"/>
      <c r="BW11" s="18">
        <f t="shared" si="55"/>
        <v>13707.144000000002</v>
      </c>
      <c r="BX11" s="18">
        <f t="shared" si="24"/>
        <v>342.6786</v>
      </c>
      <c r="BY11" s="18">
        <f t="shared" si="25"/>
        <v>14049.822600000001</v>
      </c>
      <c r="BZ11" s="18">
        <v>125</v>
      </c>
      <c r="CA11" s="18">
        <v>3</v>
      </c>
      <c r="CB11" s="18"/>
      <c r="CC11" s="18">
        <f t="shared" si="56"/>
        <v>37959.03</v>
      </c>
      <c r="CD11" s="18">
        <f t="shared" si="26"/>
        <v>948.97575</v>
      </c>
      <c r="CE11" s="18">
        <f t="shared" si="27"/>
        <v>38908.00575</v>
      </c>
      <c r="CF11" s="18">
        <v>349</v>
      </c>
      <c r="CG11" s="18">
        <v>19</v>
      </c>
      <c r="CH11" s="18"/>
      <c r="CI11" s="18">
        <f t="shared" si="57"/>
        <v>879914.6639999999</v>
      </c>
      <c r="CJ11" s="18">
        <f t="shared" si="28"/>
        <v>21997.866599999998</v>
      </c>
      <c r="CK11" s="18">
        <f t="shared" si="29"/>
        <v>901912.5305999998</v>
      </c>
      <c r="CL11" s="18">
        <v>8021</v>
      </c>
      <c r="CM11" s="18">
        <v>306</v>
      </c>
      <c r="CN11" s="18"/>
      <c r="CO11" s="18">
        <f t="shared" si="58"/>
        <v>40807.962</v>
      </c>
      <c r="CP11" s="18">
        <f t="shared" si="30"/>
        <v>1020.1990499999999</v>
      </c>
      <c r="CQ11" s="18">
        <f t="shared" si="31"/>
        <v>41828.16105</v>
      </c>
      <c r="CR11" s="18">
        <v>374</v>
      </c>
      <c r="CS11" s="18">
        <v>20</v>
      </c>
      <c r="CT11" s="18"/>
      <c r="CU11" s="18">
        <f t="shared" si="59"/>
        <v>120456.07200000001</v>
      </c>
      <c r="CV11" s="18">
        <f t="shared" si="32"/>
        <v>3011.4018</v>
      </c>
      <c r="CW11" s="18">
        <f t="shared" si="33"/>
        <v>123467.47380000002</v>
      </c>
      <c r="CX11" s="18">
        <v>1093</v>
      </c>
      <c r="CY11" s="18">
        <v>36</v>
      </c>
      <c r="CZ11" s="18"/>
      <c r="DA11" s="18">
        <f t="shared" si="60"/>
        <v>328060.206</v>
      </c>
      <c r="DB11" s="18">
        <f t="shared" si="34"/>
        <v>8201.50515</v>
      </c>
      <c r="DC11" s="18">
        <f t="shared" si="35"/>
        <v>336261.71115</v>
      </c>
      <c r="DD11" s="18">
        <v>2990</v>
      </c>
      <c r="DE11" s="18">
        <v>114</v>
      </c>
      <c r="DF11" s="18"/>
      <c r="DG11" s="18">
        <f t="shared" si="61"/>
        <v>187174.638</v>
      </c>
      <c r="DH11" s="18">
        <f t="shared" si="36"/>
        <v>4679.365949999999</v>
      </c>
      <c r="DI11" s="18">
        <f t="shared" si="37"/>
        <v>191854.00395</v>
      </c>
      <c r="DJ11" s="18">
        <v>1707</v>
      </c>
      <c r="DK11" s="18">
        <v>67</v>
      </c>
      <c r="DL11" s="18"/>
      <c r="DM11" s="18">
        <f t="shared" si="62"/>
        <v>16723.746</v>
      </c>
      <c r="DN11" s="18">
        <f t="shared" si="38"/>
        <v>418.09365</v>
      </c>
      <c r="DO11" s="18">
        <f t="shared" si="39"/>
        <v>17141.839649999998</v>
      </c>
      <c r="DP11" s="18">
        <v>147</v>
      </c>
      <c r="DQ11" s="18">
        <v>4</v>
      </c>
      <c r="DR11" s="18"/>
      <c r="DS11" s="18">
        <f t="shared" si="63"/>
        <v>25697.736</v>
      </c>
      <c r="DT11" s="18">
        <f t="shared" si="40"/>
        <v>642.4434</v>
      </c>
      <c r="DU11" s="18">
        <f t="shared" si="41"/>
        <v>26340.1794</v>
      </c>
      <c r="DV11" s="18">
        <v>239</v>
      </c>
      <c r="DW11" s="18">
        <v>10</v>
      </c>
      <c r="DX11" s="18"/>
      <c r="DY11" s="18">
        <f t="shared" si="64"/>
        <v>1020.6</v>
      </c>
      <c r="DZ11" s="18">
        <f t="shared" si="42"/>
        <v>25.515</v>
      </c>
      <c r="EA11" s="18">
        <f t="shared" si="43"/>
        <v>1046.115</v>
      </c>
      <c r="EB11" s="18">
        <v>13</v>
      </c>
      <c r="EC11" s="18"/>
      <c r="ED11" s="18"/>
      <c r="EE11" s="18">
        <f t="shared" si="65"/>
        <v>53999.946</v>
      </c>
      <c r="EF11" s="18">
        <f t="shared" si="44"/>
        <v>1349.99865</v>
      </c>
      <c r="EG11" s="18">
        <f t="shared" si="45"/>
        <v>55349.944650000005</v>
      </c>
      <c r="EH11" s="18">
        <v>486</v>
      </c>
      <c r="EI11" s="18">
        <v>20</v>
      </c>
      <c r="EJ11" s="18"/>
      <c r="EK11" s="25"/>
      <c r="EL11" s="18"/>
      <c r="EM11" s="18"/>
      <c r="EN11" s="18"/>
      <c r="EO11" s="18"/>
    </row>
    <row r="12" spans="1:145" ht="12" hidden="1">
      <c r="A12" s="2">
        <v>42278</v>
      </c>
      <c r="C12" s="19"/>
      <c r="D12" s="19"/>
      <c r="E12" s="19">
        <f t="shared" si="0"/>
        <v>0</v>
      </c>
      <c r="F12" s="19"/>
      <c r="G12" s="19"/>
      <c r="I12" s="19">
        <v>0</v>
      </c>
      <c r="J12" s="19">
        <v>0</v>
      </c>
      <c r="K12" s="19">
        <v>0</v>
      </c>
      <c r="L12" s="19"/>
      <c r="M12" s="19"/>
      <c r="O12" s="18">
        <f t="shared" si="2"/>
        <v>0</v>
      </c>
      <c r="P12" s="18">
        <f t="shared" si="3"/>
        <v>0</v>
      </c>
      <c r="Q12" s="18">
        <f t="shared" si="4"/>
        <v>0</v>
      </c>
      <c r="R12" s="18"/>
      <c r="S12" s="18"/>
      <c r="U12" s="18">
        <f t="shared" si="46"/>
        <v>0</v>
      </c>
      <c r="V12" s="18">
        <f t="shared" si="6"/>
        <v>0</v>
      </c>
      <c r="W12" s="18">
        <f t="shared" si="7"/>
        <v>0</v>
      </c>
      <c r="X12" s="18"/>
      <c r="Y12" s="18"/>
      <c r="Z12" s="18"/>
      <c r="AA12" s="18">
        <f t="shared" si="47"/>
        <v>0</v>
      </c>
      <c r="AB12" s="18">
        <f t="shared" si="8"/>
        <v>0</v>
      </c>
      <c r="AC12" s="18">
        <f t="shared" si="9"/>
        <v>0</v>
      </c>
      <c r="AD12" s="18"/>
      <c r="AE12" s="18"/>
      <c r="AF12" s="18"/>
      <c r="AG12" s="18">
        <f t="shared" si="48"/>
        <v>0</v>
      </c>
      <c r="AH12" s="18">
        <f t="shared" si="10"/>
        <v>0</v>
      </c>
      <c r="AI12" s="18">
        <f t="shared" si="11"/>
        <v>0</v>
      </c>
      <c r="AJ12" s="18"/>
      <c r="AK12" s="18"/>
      <c r="AL12" s="18"/>
      <c r="AM12" s="18">
        <f t="shared" si="49"/>
        <v>0</v>
      </c>
      <c r="AN12" s="18">
        <f t="shared" si="12"/>
        <v>0</v>
      </c>
      <c r="AO12" s="18">
        <f t="shared" si="13"/>
        <v>0</v>
      </c>
      <c r="AP12" s="18"/>
      <c r="AQ12" s="18"/>
      <c r="AR12" s="18"/>
      <c r="AS12" s="18">
        <f t="shared" si="50"/>
        <v>0</v>
      </c>
      <c r="AT12" s="18">
        <f t="shared" si="14"/>
        <v>0</v>
      </c>
      <c r="AU12" s="18">
        <f t="shared" si="15"/>
        <v>0</v>
      </c>
      <c r="AV12" s="18"/>
      <c r="AW12" s="18"/>
      <c r="AX12" s="18"/>
      <c r="AY12" s="18">
        <f t="shared" si="51"/>
        <v>0</v>
      </c>
      <c r="AZ12" s="18">
        <f t="shared" si="16"/>
        <v>0</v>
      </c>
      <c r="BA12" s="18">
        <f t="shared" si="17"/>
        <v>0</v>
      </c>
      <c r="BB12" s="18"/>
      <c r="BC12" s="18"/>
      <c r="BD12" s="18"/>
      <c r="BE12" s="18">
        <f t="shared" si="52"/>
        <v>0</v>
      </c>
      <c r="BF12" s="18">
        <f t="shared" si="18"/>
        <v>0</v>
      </c>
      <c r="BG12" s="18">
        <f t="shared" si="19"/>
        <v>0</v>
      </c>
      <c r="BH12" s="18"/>
      <c r="BI12" s="18"/>
      <c r="BJ12" s="18"/>
      <c r="BK12" s="18">
        <f t="shared" si="53"/>
        <v>0</v>
      </c>
      <c r="BL12" s="18">
        <f t="shared" si="20"/>
        <v>0</v>
      </c>
      <c r="BM12" s="18">
        <f t="shared" si="21"/>
        <v>0</v>
      </c>
      <c r="BN12" s="18"/>
      <c r="BO12" s="18"/>
      <c r="BP12" s="18"/>
      <c r="BQ12" s="18">
        <f t="shared" si="54"/>
        <v>0</v>
      </c>
      <c r="BR12" s="18">
        <f t="shared" si="22"/>
        <v>0</v>
      </c>
      <c r="BS12" s="18">
        <f t="shared" si="23"/>
        <v>0</v>
      </c>
      <c r="BT12" s="18"/>
      <c r="BU12" s="18"/>
      <c r="BV12" s="18"/>
      <c r="BW12" s="18">
        <f t="shared" si="55"/>
        <v>0</v>
      </c>
      <c r="BX12" s="18">
        <f t="shared" si="24"/>
        <v>0</v>
      </c>
      <c r="BY12" s="18">
        <f t="shared" si="25"/>
        <v>0</v>
      </c>
      <c r="BZ12" s="18"/>
      <c r="CA12" s="18"/>
      <c r="CB12" s="18"/>
      <c r="CC12" s="18">
        <f t="shared" si="56"/>
        <v>0</v>
      </c>
      <c r="CD12" s="18">
        <f t="shared" si="26"/>
        <v>0</v>
      </c>
      <c r="CE12" s="18">
        <f t="shared" si="27"/>
        <v>0</v>
      </c>
      <c r="CF12" s="18"/>
      <c r="CG12" s="18"/>
      <c r="CH12" s="18"/>
      <c r="CI12" s="18">
        <f t="shared" si="57"/>
        <v>0</v>
      </c>
      <c r="CJ12" s="18">
        <f t="shared" si="28"/>
        <v>0</v>
      </c>
      <c r="CK12" s="18">
        <f t="shared" si="29"/>
        <v>0</v>
      </c>
      <c r="CL12" s="18"/>
      <c r="CM12" s="18"/>
      <c r="CN12" s="18"/>
      <c r="CO12" s="18">
        <f t="shared" si="58"/>
        <v>0</v>
      </c>
      <c r="CP12" s="18">
        <f t="shared" si="30"/>
        <v>0</v>
      </c>
      <c r="CQ12" s="18">
        <f t="shared" si="31"/>
        <v>0</v>
      </c>
      <c r="CR12" s="18"/>
      <c r="CS12" s="18"/>
      <c r="CT12" s="18"/>
      <c r="CU12" s="18">
        <f t="shared" si="59"/>
        <v>0</v>
      </c>
      <c r="CV12" s="18">
        <f t="shared" si="32"/>
        <v>0</v>
      </c>
      <c r="CW12" s="18">
        <f t="shared" si="33"/>
        <v>0</v>
      </c>
      <c r="CX12" s="18"/>
      <c r="CY12" s="18"/>
      <c r="CZ12" s="18"/>
      <c r="DA12" s="18">
        <f t="shared" si="60"/>
        <v>0</v>
      </c>
      <c r="DB12" s="18">
        <f t="shared" si="34"/>
        <v>0</v>
      </c>
      <c r="DC12" s="18">
        <f t="shared" si="35"/>
        <v>0</v>
      </c>
      <c r="DD12" s="18"/>
      <c r="DE12" s="18"/>
      <c r="DF12" s="18"/>
      <c r="DG12" s="18">
        <f t="shared" si="61"/>
        <v>0</v>
      </c>
      <c r="DH12" s="18">
        <f t="shared" si="36"/>
        <v>0</v>
      </c>
      <c r="DI12" s="18">
        <f t="shared" si="37"/>
        <v>0</v>
      </c>
      <c r="DJ12" s="18"/>
      <c r="DK12" s="18"/>
      <c r="DL12" s="18"/>
      <c r="DM12" s="18">
        <f t="shared" si="62"/>
        <v>0</v>
      </c>
      <c r="DN12" s="18">
        <f t="shared" si="38"/>
        <v>0</v>
      </c>
      <c r="DO12" s="18">
        <f t="shared" si="39"/>
        <v>0</v>
      </c>
      <c r="DP12" s="18"/>
      <c r="DQ12" s="18"/>
      <c r="DR12" s="18"/>
      <c r="DS12" s="18">
        <f t="shared" si="63"/>
        <v>0</v>
      </c>
      <c r="DT12" s="18">
        <f t="shared" si="40"/>
        <v>0</v>
      </c>
      <c r="DU12" s="18">
        <f t="shared" si="41"/>
        <v>0</v>
      </c>
      <c r="DV12" s="18"/>
      <c r="DW12" s="18"/>
      <c r="DX12" s="18"/>
      <c r="DY12" s="18">
        <f t="shared" si="64"/>
        <v>0</v>
      </c>
      <c r="DZ12" s="18">
        <f t="shared" si="42"/>
        <v>0</v>
      </c>
      <c r="EA12" s="18">
        <f t="shared" si="43"/>
        <v>0</v>
      </c>
      <c r="EB12" s="18"/>
      <c r="EC12" s="18"/>
      <c r="ED12" s="18"/>
      <c r="EE12" s="18">
        <f t="shared" si="65"/>
        <v>0</v>
      </c>
      <c r="EF12" s="18">
        <f t="shared" si="44"/>
        <v>0</v>
      </c>
      <c r="EG12" s="18">
        <f t="shared" si="45"/>
        <v>0</v>
      </c>
      <c r="EH12" s="18"/>
      <c r="EI12" s="18"/>
      <c r="EJ12" s="18"/>
      <c r="EK12" s="25"/>
      <c r="EL12" s="18"/>
      <c r="EM12" s="18"/>
      <c r="EN12" s="18"/>
      <c r="EO12" s="18"/>
    </row>
    <row r="13" spans="1:145" ht="12" hidden="1">
      <c r="A13" s="2">
        <v>42461</v>
      </c>
      <c r="C13" s="19"/>
      <c r="D13" s="19"/>
      <c r="E13" s="19">
        <f t="shared" si="0"/>
        <v>0</v>
      </c>
      <c r="F13" s="19"/>
      <c r="G13" s="19"/>
      <c r="I13" s="19">
        <v>0</v>
      </c>
      <c r="J13" s="19">
        <v>0</v>
      </c>
      <c r="K13" s="19">
        <v>0</v>
      </c>
      <c r="L13" s="19"/>
      <c r="M13" s="19"/>
      <c r="O13" s="18">
        <f t="shared" si="2"/>
        <v>0</v>
      </c>
      <c r="P13" s="18">
        <f t="shared" si="3"/>
        <v>0</v>
      </c>
      <c r="Q13" s="18">
        <f t="shared" si="4"/>
        <v>0</v>
      </c>
      <c r="R13" s="18"/>
      <c r="S13" s="18"/>
      <c r="U13" s="18"/>
      <c r="V13" s="18">
        <f t="shared" si="6"/>
        <v>0</v>
      </c>
      <c r="W13" s="18">
        <f t="shared" si="7"/>
        <v>0</v>
      </c>
      <c r="X13" s="18"/>
      <c r="Y13" s="18"/>
      <c r="Z13" s="18"/>
      <c r="AA13" s="18"/>
      <c r="AB13" s="18">
        <f t="shared" si="8"/>
        <v>0</v>
      </c>
      <c r="AC13" s="18">
        <f t="shared" si="9"/>
        <v>0</v>
      </c>
      <c r="AD13" s="18"/>
      <c r="AE13" s="18"/>
      <c r="AF13" s="18"/>
      <c r="AG13" s="18"/>
      <c r="AH13" s="18">
        <f t="shared" si="10"/>
        <v>0</v>
      </c>
      <c r="AI13" s="18">
        <f t="shared" si="11"/>
        <v>0</v>
      </c>
      <c r="AJ13" s="18"/>
      <c r="AK13" s="18"/>
      <c r="AL13" s="18"/>
      <c r="AM13" s="18"/>
      <c r="AN13" s="18">
        <f t="shared" si="12"/>
        <v>0</v>
      </c>
      <c r="AO13" s="18">
        <f t="shared" si="13"/>
        <v>0</v>
      </c>
      <c r="AP13" s="18"/>
      <c r="AQ13" s="18"/>
      <c r="AR13" s="18"/>
      <c r="AS13" s="18"/>
      <c r="AT13" s="18">
        <f t="shared" si="14"/>
        <v>0</v>
      </c>
      <c r="AU13" s="18">
        <f t="shared" si="15"/>
        <v>0</v>
      </c>
      <c r="AV13" s="18"/>
      <c r="AW13" s="18"/>
      <c r="AX13" s="18"/>
      <c r="AY13" s="18"/>
      <c r="AZ13" s="18">
        <f t="shared" si="16"/>
        <v>0</v>
      </c>
      <c r="BA13" s="18">
        <f t="shared" si="17"/>
        <v>0</v>
      </c>
      <c r="BB13" s="18"/>
      <c r="BC13" s="18"/>
      <c r="BD13" s="18"/>
      <c r="BE13" s="18"/>
      <c r="BF13" s="18">
        <f t="shared" si="18"/>
        <v>0</v>
      </c>
      <c r="BG13" s="18">
        <f t="shared" si="19"/>
        <v>0</v>
      </c>
      <c r="BH13" s="18"/>
      <c r="BI13" s="18"/>
      <c r="BJ13" s="18"/>
      <c r="BK13" s="18"/>
      <c r="BL13" s="18">
        <f t="shared" si="20"/>
        <v>0</v>
      </c>
      <c r="BM13" s="18">
        <f t="shared" si="21"/>
        <v>0</v>
      </c>
      <c r="BN13" s="18"/>
      <c r="BO13" s="18"/>
      <c r="BP13" s="18"/>
      <c r="BQ13" s="18"/>
      <c r="BR13" s="18">
        <f t="shared" si="22"/>
        <v>0</v>
      </c>
      <c r="BS13" s="18">
        <f t="shared" si="23"/>
        <v>0</v>
      </c>
      <c r="BT13" s="18"/>
      <c r="BU13" s="18"/>
      <c r="BV13" s="18"/>
      <c r="BW13" s="18"/>
      <c r="BX13" s="18">
        <f t="shared" si="24"/>
        <v>0</v>
      </c>
      <c r="BY13" s="18">
        <f t="shared" si="25"/>
        <v>0</v>
      </c>
      <c r="BZ13" s="18"/>
      <c r="CA13" s="18"/>
      <c r="CB13" s="18"/>
      <c r="CC13" s="18"/>
      <c r="CD13" s="18">
        <f t="shared" si="26"/>
        <v>0</v>
      </c>
      <c r="CE13" s="18">
        <f t="shared" si="27"/>
        <v>0</v>
      </c>
      <c r="CF13" s="18"/>
      <c r="CG13" s="18"/>
      <c r="CH13" s="18"/>
      <c r="CI13" s="18"/>
      <c r="CJ13" s="18">
        <f t="shared" si="28"/>
        <v>0</v>
      </c>
      <c r="CK13" s="18">
        <f t="shared" si="29"/>
        <v>0</v>
      </c>
      <c r="CL13" s="18"/>
      <c r="CM13" s="18"/>
      <c r="CN13" s="18"/>
      <c r="CO13" s="18"/>
      <c r="CP13" s="18">
        <f t="shared" si="30"/>
        <v>0</v>
      </c>
      <c r="CQ13" s="18">
        <f t="shared" si="31"/>
        <v>0</v>
      </c>
      <c r="CR13" s="18"/>
      <c r="CS13" s="18"/>
      <c r="CT13" s="18"/>
      <c r="CU13" s="18"/>
      <c r="CV13" s="18">
        <f t="shared" si="32"/>
        <v>0</v>
      </c>
      <c r="CW13" s="18">
        <f t="shared" si="33"/>
        <v>0</v>
      </c>
      <c r="CX13" s="18"/>
      <c r="CY13" s="18"/>
      <c r="CZ13" s="18"/>
      <c r="DA13" s="18"/>
      <c r="DB13" s="18">
        <f t="shared" si="34"/>
        <v>0</v>
      </c>
      <c r="DC13" s="18">
        <f t="shared" si="35"/>
        <v>0</v>
      </c>
      <c r="DD13" s="18"/>
      <c r="DE13" s="18"/>
      <c r="DF13" s="18"/>
      <c r="DG13" s="18"/>
      <c r="DH13" s="18">
        <f t="shared" si="36"/>
        <v>0</v>
      </c>
      <c r="DI13" s="18">
        <f t="shared" si="37"/>
        <v>0</v>
      </c>
      <c r="DJ13" s="18"/>
      <c r="DK13" s="18"/>
      <c r="DL13" s="18"/>
      <c r="DM13" s="18"/>
      <c r="DN13" s="18">
        <f t="shared" si="38"/>
        <v>0</v>
      </c>
      <c r="DO13" s="18">
        <f t="shared" si="39"/>
        <v>0</v>
      </c>
      <c r="DP13" s="18"/>
      <c r="DQ13" s="18"/>
      <c r="DR13" s="18"/>
      <c r="DS13" s="18"/>
      <c r="DT13" s="18">
        <f t="shared" si="40"/>
        <v>0</v>
      </c>
      <c r="DU13" s="18">
        <f t="shared" si="41"/>
        <v>0</v>
      </c>
      <c r="DV13" s="18"/>
      <c r="DW13" s="18"/>
      <c r="DX13" s="18"/>
      <c r="DY13" s="18"/>
      <c r="DZ13" s="18">
        <f t="shared" si="42"/>
        <v>0</v>
      </c>
      <c r="EA13" s="18">
        <f t="shared" si="43"/>
        <v>0</v>
      </c>
      <c r="EB13" s="18"/>
      <c r="EC13" s="18"/>
      <c r="ED13" s="18"/>
      <c r="EE13" s="18"/>
      <c r="EF13" s="18">
        <f t="shared" si="44"/>
        <v>0</v>
      </c>
      <c r="EG13" s="18">
        <f t="shared" si="45"/>
        <v>0</v>
      </c>
      <c r="EH13" s="18"/>
      <c r="EI13" s="18"/>
      <c r="EJ13" s="18"/>
      <c r="EK13" s="25"/>
      <c r="EL13" s="18"/>
      <c r="EM13" s="18"/>
      <c r="EN13" s="18"/>
      <c r="EO13" s="18"/>
    </row>
    <row r="14" spans="1:145" ht="12" hidden="1">
      <c r="A14" s="2">
        <v>42644</v>
      </c>
      <c r="C14" s="19"/>
      <c r="D14" s="19"/>
      <c r="E14" s="19">
        <f t="shared" si="0"/>
        <v>0</v>
      </c>
      <c r="F14" s="19"/>
      <c r="G14" s="19"/>
      <c r="I14" s="19">
        <v>0</v>
      </c>
      <c r="J14" s="19">
        <v>0</v>
      </c>
      <c r="K14" s="19">
        <v>0</v>
      </c>
      <c r="L14" s="19"/>
      <c r="M14" s="19"/>
      <c r="O14" s="18">
        <f t="shared" si="2"/>
        <v>0</v>
      </c>
      <c r="P14" s="18">
        <f t="shared" si="3"/>
        <v>0</v>
      </c>
      <c r="Q14" s="18">
        <f t="shared" si="4"/>
        <v>0</v>
      </c>
      <c r="R14" s="18"/>
      <c r="S14" s="18"/>
      <c r="U14" s="18">
        <f t="shared" si="46"/>
        <v>0</v>
      </c>
      <c r="V14" s="18">
        <f t="shared" si="6"/>
        <v>0</v>
      </c>
      <c r="W14" s="18">
        <f t="shared" si="7"/>
        <v>0</v>
      </c>
      <c r="X14" s="18"/>
      <c r="Y14" s="18"/>
      <c r="Z14" s="18"/>
      <c r="AA14" s="18">
        <f t="shared" si="47"/>
        <v>0</v>
      </c>
      <c r="AB14" s="18">
        <f t="shared" si="8"/>
        <v>0</v>
      </c>
      <c r="AC14" s="18">
        <f t="shared" si="9"/>
        <v>0</v>
      </c>
      <c r="AD14" s="18"/>
      <c r="AE14" s="18"/>
      <c r="AF14" s="18"/>
      <c r="AG14" s="18">
        <f t="shared" si="48"/>
        <v>0</v>
      </c>
      <c r="AH14" s="18">
        <f t="shared" si="10"/>
        <v>0</v>
      </c>
      <c r="AI14" s="18">
        <f t="shared" si="11"/>
        <v>0</v>
      </c>
      <c r="AJ14" s="18"/>
      <c r="AK14" s="18"/>
      <c r="AL14" s="18"/>
      <c r="AM14" s="18">
        <f t="shared" si="49"/>
        <v>0</v>
      </c>
      <c r="AN14" s="18">
        <f t="shared" si="12"/>
        <v>0</v>
      </c>
      <c r="AO14" s="18">
        <f t="shared" si="13"/>
        <v>0</v>
      </c>
      <c r="AP14" s="18"/>
      <c r="AQ14" s="18"/>
      <c r="AR14" s="18"/>
      <c r="AS14" s="18">
        <f t="shared" si="50"/>
        <v>0</v>
      </c>
      <c r="AT14" s="18">
        <f t="shared" si="14"/>
        <v>0</v>
      </c>
      <c r="AU14" s="18">
        <f t="shared" si="15"/>
        <v>0</v>
      </c>
      <c r="AV14" s="18"/>
      <c r="AW14" s="18"/>
      <c r="AX14" s="18"/>
      <c r="AY14" s="18">
        <f t="shared" si="51"/>
        <v>0</v>
      </c>
      <c r="AZ14" s="18">
        <f t="shared" si="16"/>
        <v>0</v>
      </c>
      <c r="BA14" s="18">
        <f t="shared" si="17"/>
        <v>0</v>
      </c>
      <c r="BB14" s="18"/>
      <c r="BC14" s="18"/>
      <c r="BD14" s="18"/>
      <c r="BE14" s="18">
        <f t="shared" si="52"/>
        <v>0</v>
      </c>
      <c r="BF14" s="18">
        <f t="shared" si="18"/>
        <v>0</v>
      </c>
      <c r="BG14" s="18">
        <f t="shared" si="19"/>
        <v>0</v>
      </c>
      <c r="BH14" s="18"/>
      <c r="BI14" s="18"/>
      <c r="BJ14" s="18"/>
      <c r="BK14" s="18">
        <f t="shared" si="53"/>
        <v>0</v>
      </c>
      <c r="BL14" s="18">
        <f t="shared" si="20"/>
        <v>0</v>
      </c>
      <c r="BM14" s="18">
        <f t="shared" si="21"/>
        <v>0</v>
      </c>
      <c r="BN14" s="18"/>
      <c r="BO14" s="18"/>
      <c r="BP14" s="18"/>
      <c r="BQ14" s="18">
        <f t="shared" si="54"/>
        <v>0</v>
      </c>
      <c r="BR14" s="18">
        <f t="shared" si="22"/>
        <v>0</v>
      </c>
      <c r="BS14" s="18">
        <f t="shared" si="23"/>
        <v>0</v>
      </c>
      <c r="BT14" s="18"/>
      <c r="BU14" s="18"/>
      <c r="BV14" s="18"/>
      <c r="BW14" s="18">
        <f t="shared" si="55"/>
        <v>0</v>
      </c>
      <c r="BX14" s="18">
        <f t="shared" si="24"/>
        <v>0</v>
      </c>
      <c r="BY14" s="18">
        <f t="shared" si="25"/>
        <v>0</v>
      </c>
      <c r="BZ14" s="18"/>
      <c r="CA14" s="18"/>
      <c r="CB14" s="18"/>
      <c r="CC14" s="18">
        <f t="shared" si="56"/>
        <v>0</v>
      </c>
      <c r="CD14" s="18">
        <f t="shared" si="26"/>
        <v>0</v>
      </c>
      <c r="CE14" s="18">
        <f t="shared" si="27"/>
        <v>0</v>
      </c>
      <c r="CF14" s="18"/>
      <c r="CG14" s="18"/>
      <c r="CH14" s="18"/>
      <c r="CI14" s="18">
        <f t="shared" si="57"/>
        <v>0</v>
      </c>
      <c r="CJ14" s="18">
        <f t="shared" si="28"/>
        <v>0</v>
      </c>
      <c r="CK14" s="18">
        <f t="shared" si="29"/>
        <v>0</v>
      </c>
      <c r="CL14" s="18"/>
      <c r="CM14" s="18"/>
      <c r="CN14" s="18"/>
      <c r="CO14" s="18">
        <f t="shared" si="58"/>
        <v>0</v>
      </c>
      <c r="CP14" s="18">
        <f t="shared" si="30"/>
        <v>0</v>
      </c>
      <c r="CQ14" s="18">
        <f t="shared" si="31"/>
        <v>0</v>
      </c>
      <c r="CR14" s="18"/>
      <c r="CS14" s="18"/>
      <c r="CT14" s="18"/>
      <c r="CU14" s="18">
        <f t="shared" si="59"/>
        <v>0</v>
      </c>
      <c r="CV14" s="18">
        <f t="shared" si="32"/>
        <v>0</v>
      </c>
      <c r="CW14" s="18">
        <f t="shared" si="33"/>
        <v>0</v>
      </c>
      <c r="CX14" s="18"/>
      <c r="CY14" s="18"/>
      <c r="CZ14" s="18"/>
      <c r="DA14" s="18">
        <f t="shared" si="60"/>
        <v>0</v>
      </c>
      <c r="DB14" s="18">
        <f t="shared" si="34"/>
        <v>0</v>
      </c>
      <c r="DC14" s="18">
        <f t="shared" si="35"/>
        <v>0</v>
      </c>
      <c r="DD14" s="18"/>
      <c r="DE14" s="18"/>
      <c r="DF14" s="18"/>
      <c r="DG14" s="18">
        <f t="shared" si="61"/>
        <v>0</v>
      </c>
      <c r="DH14" s="18">
        <f t="shared" si="36"/>
        <v>0</v>
      </c>
      <c r="DI14" s="18">
        <f t="shared" si="37"/>
        <v>0</v>
      </c>
      <c r="DJ14" s="18"/>
      <c r="DK14" s="18"/>
      <c r="DL14" s="18"/>
      <c r="DM14" s="18">
        <f t="shared" si="62"/>
        <v>0</v>
      </c>
      <c r="DN14" s="18">
        <f t="shared" si="38"/>
        <v>0</v>
      </c>
      <c r="DO14" s="18">
        <f t="shared" si="39"/>
        <v>0</v>
      </c>
      <c r="DP14" s="18"/>
      <c r="DQ14" s="18"/>
      <c r="DR14" s="18"/>
      <c r="DS14" s="18">
        <f t="shared" si="63"/>
        <v>0</v>
      </c>
      <c r="DT14" s="18">
        <f t="shared" si="40"/>
        <v>0</v>
      </c>
      <c r="DU14" s="18">
        <f t="shared" si="41"/>
        <v>0</v>
      </c>
      <c r="DV14" s="18"/>
      <c r="DW14" s="18"/>
      <c r="DX14" s="18"/>
      <c r="DY14" s="18">
        <f t="shared" si="64"/>
        <v>0</v>
      </c>
      <c r="DZ14" s="18">
        <f t="shared" si="42"/>
        <v>0</v>
      </c>
      <c r="EA14" s="18">
        <f t="shared" si="43"/>
        <v>0</v>
      </c>
      <c r="EB14" s="18"/>
      <c r="EC14" s="18"/>
      <c r="ED14" s="18"/>
      <c r="EE14" s="18">
        <f t="shared" si="65"/>
        <v>0</v>
      </c>
      <c r="EF14" s="18">
        <f t="shared" si="44"/>
        <v>0</v>
      </c>
      <c r="EG14" s="18">
        <f t="shared" si="45"/>
        <v>0</v>
      </c>
      <c r="EH14" s="18"/>
      <c r="EI14" s="18"/>
      <c r="EJ14" s="18"/>
      <c r="EK14" s="25"/>
      <c r="EL14" s="18"/>
      <c r="EM14" s="18"/>
      <c r="EN14" s="18"/>
      <c r="EO14" s="18"/>
    </row>
    <row r="15" spans="1:145" ht="12" hidden="1">
      <c r="A15" s="2">
        <v>42826</v>
      </c>
      <c r="C15" s="19"/>
      <c r="D15" s="19"/>
      <c r="E15" s="19">
        <f t="shared" si="0"/>
        <v>0</v>
      </c>
      <c r="F15" s="19"/>
      <c r="G15" s="19"/>
      <c r="I15" s="19">
        <v>0</v>
      </c>
      <c r="J15" s="19">
        <v>0</v>
      </c>
      <c r="K15" s="19">
        <v>0</v>
      </c>
      <c r="L15" s="19"/>
      <c r="M15" s="19"/>
      <c r="O15" s="18">
        <f t="shared" si="2"/>
        <v>0</v>
      </c>
      <c r="P15" s="18">
        <f t="shared" si="3"/>
        <v>0</v>
      </c>
      <c r="Q15" s="18">
        <f t="shared" si="4"/>
        <v>0</v>
      </c>
      <c r="R15" s="18"/>
      <c r="S15" s="18"/>
      <c r="U15" s="18"/>
      <c r="V15" s="18">
        <f t="shared" si="6"/>
        <v>0</v>
      </c>
      <c r="W15" s="18">
        <f t="shared" si="7"/>
        <v>0</v>
      </c>
      <c r="X15" s="18"/>
      <c r="Y15" s="18"/>
      <c r="Z15" s="18"/>
      <c r="AA15" s="18"/>
      <c r="AB15" s="18">
        <f t="shared" si="8"/>
        <v>0</v>
      </c>
      <c r="AC15" s="18">
        <f t="shared" si="9"/>
        <v>0</v>
      </c>
      <c r="AD15" s="18"/>
      <c r="AE15" s="18"/>
      <c r="AF15" s="18"/>
      <c r="AG15" s="18"/>
      <c r="AH15" s="18">
        <f t="shared" si="10"/>
        <v>0</v>
      </c>
      <c r="AI15" s="18">
        <f t="shared" si="11"/>
        <v>0</v>
      </c>
      <c r="AJ15" s="18"/>
      <c r="AK15" s="18"/>
      <c r="AL15" s="18"/>
      <c r="AM15" s="18"/>
      <c r="AN15" s="18">
        <f t="shared" si="12"/>
        <v>0</v>
      </c>
      <c r="AO15" s="18">
        <f t="shared" si="13"/>
        <v>0</v>
      </c>
      <c r="AP15" s="18"/>
      <c r="AQ15" s="18"/>
      <c r="AR15" s="18"/>
      <c r="AS15" s="18"/>
      <c r="AT15" s="18">
        <f t="shared" si="14"/>
        <v>0</v>
      </c>
      <c r="AU15" s="18">
        <f t="shared" si="15"/>
        <v>0</v>
      </c>
      <c r="AV15" s="18"/>
      <c r="AW15" s="18"/>
      <c r="AX15" s="18"/>
      <c r="AY15" s="18"/>
      <c r="AZ15" s="18">
        <f t="shared" si="16"/>
        <v>0</v>
      </c>
      <c r="BA15" s="18">
        <f t="shared" si="17"/>
        <v>0</v>
      </c>
      <c r="BB15" s="18"/>
      <c r="BC15" s="18"/>
      <c r="BD15" s="18"/>
      <c r="BE15" s="18"/>
      <c r="BF15" s="18">
        <f t="shared" si="18"/>
        <v>0</v>
      </c>
      <c r="BG15" s="18">
        <f t="shared" si="19"/>
        <v>0</v>
      </c>
      <c r="BH15" s="18"/>
      <c r="BI15" s="18"/>
      <c r="BJ15" s="18"/>
      <c r="BK15" s="18"/>
      <c r="BL15" s="18">
        <f t="shared" si="20"/>
        <v>0</v>
      </c>
      <c r="BM15" s="18">
        <f t="shared" si="21"/>
        <v>0</v>
      </c>
      <c r="BN15" s="18"/>
      <c r="BO15" s="18"/>
      <c r="BP15" s="18"/>
      <c r="BQ15" s="18"/>
      <c r="BR15" s="18">
        <f t="shared" si="22"/>
        <v>0</v>
      </c>
      <c r="BS15" s="18">
        <f t="shared" si="23"/>
        <v>0</v>
      </c>
      <c r="BT15" s="18"/>
      <c r="BU15" s="18"/>
      <c r="BV15" s="18"/>
      <c r="BW15" s="18"/>
      <c r="BX15" s="18">
        <f t="shared" si="24"/>
        <v>0</v>
      </c>
      <c r="BY15" s="18">
        <f t="shared" si="25"/>
        <v>0</v>
      </c>
      <c r="BZ15" s="18"/>
      <c r="CA15" s="18"/>
      <c r="CB15" s="18"/>
      <c r="CC15" s="18"/>
      <c r="CD15" s="18">
        <f t="shared" si="26"/>
        <v>0</v>
      </c>
      <c r="CE15" s="18">
        <f t="shared" si="27"/>
        <v>0</v>
      </c>
      <c r="CF15" s="18"/>
      <c r="CG15" s="18"/>
      <c r="CH15" s="18"/>
      <c r="CI15" s="18"/>
      <c r="CJ15" s="18">
        <f t="shared" si="28"/>
        <v>0</v>
      </c>
      <c r="CK15" s="18">
        <f t="shared" si="29"/>
        <v>0</v>
      </c>
      <c r="CL15" s="18"/>
      <c r="CM15" s="18"/>
      <c r="CN15" s="18"/>
      <c r="CO15" s="18"/>
      <c r="CP15" s="18">
        <f t="shared" si="30"/>
        <v>0</v>
      </c>
      <c r="CQ15" s="18">
        <f t="shared" si="31"/>
        <v>0</v>
      </c>
      <c r="CR15" s="18"/>
      <c r="CS15" s="18"/>
      <c r="CT15" s="18"/>
      <c r="CU15" s="18"/>
      <c r="CV15" s="18">
        <f t="shared" si="32"/>
        <v>0</v>
      </c>
      <c r="CW15" s="18">
        <f t="shared" si="33"/>
        <v>0</v>
      </c>
      <c r="CX15" s="18"/>
      <c r="CY15" s="18"/>
      <c r="CZ15" s="18"/>
      <c r="DA15" s="18"/>
      <c r="DB15" s="18">
        <f t="shared" si="34"/>
        <v>0</v>
      </c>
      <c r="DC15" s="18">
        <f t="shared" si="35"/>
        <v>0</v>
      </c>
      <c r="DD15" s="18"/>
      <c r="DE15" s="18"/>
      <c r="DF15" s="18"/>
      <c r="DG15" s="18"/>
      <c r="DH15" s="18">
        <f t="shared" si="36"/>
        <v>0</v>
      </c>
      <c r="DI15" s="18">
        <f t="shared" si="37"/>
        <v>0</v>
      </c>
      <c r="DJ15" s="18"/>
      <c r="DK15" s="18"/>
      <c r="DL15" s="18"/>
      <c r="DM15" s="18"/>
      <c r="DN15" s="18">
        <f t="shared" si="38"/>
        <v>0</v>
      </c>
      <c r="DO15" s="18">
        <f t="shared" si="39"/>
        <v>0</v>
      </c>
      <c r="DP15" s="18"/>
      <c r="DQ15" s="18"/>
      <c r="DR15" s="18"/>
      <c r="DS15" s="18"/>
      <c r="DT15" s="18">
        <f t="shared" si="40"/>
        <v>0</v>
      </c>
      <c r="DU15" s="18">
        <f t="shared" si="41"/>
        <v>0</v>
      </c>
      <c r="DV15" s="18"/>
      <c r="DW15" s="18"/>
      <c r="DX15" s="18"/>
      <c r="DY15" s="18"/>
      <c r="DZ15" s="18">
        <f t="shared" si="42"/>
        <v>0</v>
      </c>
      <c r="EA15" s="18">
        <f t="shared" si="43"/>
        <v>0</v>
      </c>
      <c r="EB15" s="18"/>
      <c r="EC15" s="18"/>
      <c r="ED15" s="18"/>
      <c r="EE15" s="18"/>
      <c r="EF15" s="18">
        <f t="shared" si="44"/>
        <v>0</v>
      </c>
      <c r="EG15" s="18">
        <f t="shared" si="45"/>
        <v>0</v>
      </c>
      <c r="EH15" s="18"/>
      <c r="EI15" s="18"/>
      <c r="EJ15" s="18"/>
      <c r="EK15" s="25"/>
      <c r="EL15" s="18"/>
      <c r="EM15" s="18"/>
      <c r="EN15" s="18"/>
      <c r="EO15" s="18"/>
    </row>
    <row r="16" spans="1:145" ht="12" hidden="1">
      <c r="A16" s="2">
        <v>43009</v>
      </c>
      <c r="C16" s="19"/>
      <c r="D16" s="19"/>
      <c r="E16" s="19">
        <f t="shared" si="0"/>
        <v>0</v>
      </c>
      <c r="F16" s="19"/>
      <c r="G16" s="19"/>
      <c r="I16" s="19">
        <v>0</v>
      </c>
      <c r="J16" s="19">
        <v>0</v>
      </c>
      <c r="K16" s="19">
        <v>0</v>
      </c>
      <c r="L16" s="19"/>
      <c r="M16" s="19"/>
      <c r="O16" s="18">
        <f t="shared" si="2"/>
        <v>0</v>
      </c>
      <c r="P16" s="18">
        <f t="shared" si="3"/>
        <v>0</v>
      </c>
      <c r="Q16" s="18">
        <f t="shared" si="4"/>
        <v>0</v>
      </c>
      <c r="R16" s="18"/>
      <c r="S16" s="18"/>
      <c r="U16" s="18">
        <f t="shared" si="46"/>
        <v>0</v>
      </c>
      <c r="V16" s="18">
        <f t="shared" si="6"/>
        <v>0</v>
      </c>
      <c r="W16" s="18">
        <f t="shared" si="7"/>
        <v>0</v>
      </c>
      <c r="X16" s="18"/>
      <c r="Y16" s="18"/>
      <c r="Z16" s="18"/>
      <c r="AA16" s="18">
        <f t="shared" si="47"/>
        <v>0</v>
      </c>
      <c r="AB16" s="18">
        <f t="shared" si="8"/>
        <v>0</v>
      </c>
      <c r="AC16" s="18">
        <f t="shared" si="9"/>
        <v>0</v>
      </c>
      <c r="AD16" s="18"/>
      <c r="AE16" s="18"/>
      <c r="AF16" s="18"/>
      <c r="AG16" s="18">
        <f t="shared" si="48"/>
        <v>0</v>
      </c>
      <c r="AH16" s="18">
        <f t="shared" si="10"/>
        <v>0</v>
      </c>
      <c r="AI16" s="18">
        <f t="shared" si="11"/>
        <v>0</v>
      </c>
      <c r="AJ16" s="18"/>
      <c r="AK16" s="18"/>
      <c r="AL16" s="18"/>
      <c r="AM16" s="18">
        <f t="shared" si="49"/>
        <v>0</v>
      </c>
      <c r="AN16" s="18">
        <f t="shared" si="12"/>
        <v>0</v>
      </c>
      <c r="AO16" s="18">
        <f t="shared" si="13"/>
        <v>0</v>
      </c>
      <c r="AP16" s="18"/>
      <c r="AQ16" s="18"/>
      <c r="AR16" s="18"/>
      <c r="AS16" s="18">
        <f t="shared" si="50"/>
        <v>0</v>
      </c>
      <c r="AT16" s="18">
        <f t="shared" si="14"/>
        <v>0</v>
      </c>
      <c r="AU16" s="18">
        <f t="shared" si="15"/>
        <v>0</v>
      </c>
      <c r="AV16" s="18"/>
      <c r="AW16" s="18"/>
      <c r="AX16" s="18"/>
      <c r="AY16" s="18">
        <f t="shared" si="51"/>
        <v>0</v>
      </c>
      <c r="AZ16" s="18">
        <f t="shared" si="16"/>
        <v>0</v>
      </c>
      <c r="BA16" s="18">
        <f t="shared" si="17"/>
        <v>0</v>
      </c>
      <c r="BB16" s="18"/>
      <c r="BC16" s="18"/>
      <c r="BD16" s="18"/>
      <c r="BE16" s="18">
        <f t="shared" si="52"/>
        <v>0</v>
      </c>
      <c r="BF16" s="18">
        <f t="shared" si="18"/>
        <v>0</v>
      </c>
      <c r="BG16" s="18">
        <f t="shared" si="19"/>
        <v>0</v>
      </c>
      <c r="BH16" s="18"/>
      <c r="BI16" s="18"/>
      <c r="BJ16" s="18"/>
      <c r="BK16" s="18">
        <f t="shared" si="53"/>
        <v>0</v>
      </c>
      <c r="BL16" s="18">
        <f t="shared" si="20"/>
        <v>0</v>
      </c>
      <c r="BM16" s="18">
        <f t="shared" si="21"/>
        <v>0</v>
      </c>
      <c r="BN16" s="18"/>
      <c r="BO16" s="18"/>
      <c r="BP16" s="18"/>
      <c r="BQ16" s="18">
        <f t="shared" si="54"/>
        <v>0</v>
      </c>
      <c r="BR16" s="18">
        <f t="shared" si="22"/>
        <v>0</v>
      </c>
      <c r="BS16" s="18">
        <f t="shared" si="23"/>
        <v>0</v>
      </c>
      <c r="BT16" s="18"/>
      <c r="BU16" s="18"/>
      <c r="BV16" s="18"/>
      <c r="BW16" s="18">
        <f t="shared" si="55"/>
        <v>0</v>
      </c>
      <c r="BX16" s="18">
        <f t="shared" si="24"/>
        <v>0</v>
      </c>
      <c r="BY16" s="18">
        <f t="shared" si="25"/>
        <v>0</v>
      </c>
      <c r="BZ16" s="18"/>
      <c r="CA16" s="18"/>
      <c r="CB16" s="18"/>
      <c r="CC16" s="18">
        <f t="shared" si="56"/>
        <v>0</v>
      </c>
      <c r="CD16" s="18">
        <f t="shared" si="26"/>
        <v>0</v>
      </c>
      <c r="CE16" s="18">
        <f t="shared" si="27"/>
        <v>0</v>
      </c>
      <c r="CF16" s="18"/>
      <c r="CG16" s="18"/>
      <c r="CH16" s="18"/>
      <c r="CI16" s="18">
        <f t="shared" si="57"/>
        <v>0</v>
      </c>
      <c r="CJ16" s="18">
        <f t="shared" si="28"/>
        <v>0</v>
      </c>
      <c r="CK16" s="18">
        <f t="shared" si="29"/>
        <v>0</v>
      </c>
      <c r="CL16" s="18"/>
      <c r="CM16" s="18"/>
      <c r="CN16" s="18"/>
      <c r="CO16" s="18">
        <f t="shared" si="58"/>
        <v>0</v>
      </c>
      <c r="CP16" s="18">
        <f t="shared" si="30"/>
        <v>0</v>
      </c>
      <c r="CQ16" s="18">
        <f t="shared" si="31"/>
        <v>0</v>
      </c>
      <c r="CR16" s="18"/>
      <c r="CS16" s="18"/>
      <c r="CT16" s="18"/>
      <c r="CU16" s="18">
        <f t="shared" si="59"/>
        <v>0</v>
      </c>
      <c r="CV16" s="18">
        <f t="shared" si="32"/>
        <v>0</v>
      </c>
      <c r="CW16" s="18">
        <f t="shared" si="33"/>
        <v>0</v>
      </c>
      <c r="CX16" s="18"/>
      <c r="CY16" s="18"/>
      <c r="CZ16" s="18"/>
      <c r="DA16" s="18">
        <f t="shared" si="60"/>
        <v>0</v>
      </c>
      <c r="DB16" s="18">
        <f t="shared" si="34"/>
        <v>0</v>
      </c>
      <c r="DC16" s="18">
        <f t="shared" si="35"/>
        <v>0</v>
      </c>
      <c r="DD16" s="18"/>
      <c r="DE16" s="18"/>
      <c r="DF16" s="18"/>
      <c r="DG16" s="18">
        <f t="shared" si="61"/>
        <v>0</v>
      </c>
      <c r="DH16" s="18">
        <f t="shared" si="36"/>
        <v>0</v>
      </c>
      <c r="DI16" s="18">
        <f t="shared" si="37"/>
        <v>0</v>
      </c>
      <c r="DJ16" s="18"/>
      <c r="DK16" s="18"/>
      <c r="DL16" s="18"/>
      <c r="DM16" s="18">
        <f t="shared" si="62"/>
        <v>0</v>
      </c>
      <c r="DN16" s="18">
        <f t="shared" si="38"/>
        <v>0</v>
      </c>
      <c r="DO16" s="18">
        <f t="shared" si="39"/>
        <v>0</v>
      </c>
      <c r="DP16" s="18"/>
      <c r="DQ16" s="18"/>
      <c r="DR16" s="18"/>
      <c r="DS16" s="18">
        <f t="shared" si="63"/>
        <v>0</v>
      </c>
      <c r="DT16" s="18">
        <f t="shared" si="40"/>
        <v>0</v>
      </c>
      <c r="DU16" s="18">
        <f t="shared" si="41"/>
        <v>0</v>
      </c>
      <c r="DV16" s="18"/>
      <c r="DW16" s="18"/>
      <c r="DX16" s="18"/>
      <c r="DY16" s="18">
        <f t="shared" si="64"/>
        <v>0</v>
      </c>
      <c r="DZ16" s="18">
        <f t="shared" si="42"/>
        <v>0</v>
      </c>
      <c r="EA16" s="18">
        <f t="shared" si="43"/>
        <v>0</v>
      </c>
      <c r="EB16" s="18"/>
      <c r="EC16" s="18"/>
      <c r="ED16" s="18"/>
      <c r="EE16" s="18">
        <f t="shared" si="65"/>
        <v>0</v>
      </c>
      <c r="EF16" s="18">
        <f t="shared" si="44"/>
        <v>0</v>
      </c>
      <c r="EG16" s="18">
        <f t="shared" si="45"/>
        <v>0</v>
      </c>
      <c r="EH16" s="18"/>
      <c r="EI16" s="18"/>
      <c r="EJ16" s="18"/>
      <c r="EK16" s="25"/>
      <c r="EL16" s="18"/>
      <c r="EM16" s="18"/>
      <c r="EN16" s="18"/>
      <c r="EO16" s="18"/>
    </row>
    <row r="17" spans="1:145" s="35" customFormat="1" ht="12" hidden="1">
      <c r="A17" s="34">
        <v>43191</v>
      </c>
      <c r="C17" s="25"/>
      <c r="D17" s="25"/>
      <c r="E17" s="19">
        <f t="shared" si="0"/>
        <v>0</v>
      </c>
      <c r="F17" s="19"/>
      <c r="G17" s="19"/>
      <c r="H17" s="33"/>
      <c r="I17" s="19">
        <v>0</v>
      </c>
      <c r="J17" s="19">
        <v>0</v>
      </c>
      <c r="K17" s="19">
        <v>0</v>
      </c>
      <c r="L17" s="19"/>
      <c r="M17" s="19"/>
      <c r="O17" s="18">
        <f t="shared" si="2"/>
        <v>0</v>
      </c>
      <c r="P17" s="18">
        <f t="shared" si="3"/>
        <v>0</v>
      </c>
      <c r="Q17" s="18">
        <f t="shared" si="4"/>
        <v>0</v>
      </c>
      <c r="R17" s="18"/>
      <c r="S17" s="18"/>
      <c r="U17" s="18"/>
      <c r="V17" s="18">
        <f t="shared" si="6"/>
        <v>0</v>
      </c>
      <c r="W17" s="18">
        <f t="shared" si="7"/>
        <v>0</v>
      </c>
      <c r="X17" s="18"/>
      <c r="Y17" s="18"/>
      <c r="Z17" s="33"/>
      <c r="AA17" s="18"/>
      <c r="AB17" s="18">
        <f t="shared" si="8"/>
        <v>0</v>
      </c>
      <c r="AC17" s="18">
        <f t="shared" si="9"/>
        <v>0</v>
      </c>
      <c r="AD17" s="18"/>
      <c r="AE17" s="18"/>
      <c r="AF17" s="33"/>
      <c r="AG17" s="18"/>
      <c r="AH17" s="18">
        <f t="shared" si="10"/>
        <v>0</v>
      </c>
      <c r="AI17" s="18">
        <f t="shared" si="11"/>
        <v>0</v>
      </c>
      <c r="AJ17" s="18"/>
      <c r="AK17" s="18"/>
      <c r="AL17" s="33"/>
      <c r="AM17" s="18"/>
      <c r="AN17" s="18">
        <f t="shared" si="12"/>
        <v>0</v>
      </c>
      <c r="AO17" s="18">
        <f t="shared" si="13"/>
        <v>0</v>
      </c>
      <c r="AP17" s="18"/>
      <c r="AQ17" s="18"/>
      <c r="AR17" s="33"/>
      <c r="AS17" s="18"/>
      <c r="AT17" s="18">
        <f t="shared" si="14"/>
        <v>0</v>
      </c>
      <c r="AU17" s="18">
        <f t="shared" si="15"/>
        <v>0</v>
      </c>
      <c r="AV17" s="18"/>
      <c r="AW17" s="18"/>
      <c r="AX17" s="33"/>
      <c r="AY17" s="18"/>
      <c r="AZ17" s="18">
        <f t="shared" si="16"/>
        <v>0</v>
      </c>
      <c r="BA17" s="18">
        <f t="shared" si="17"/>
        <v>0</v>
      </c>
      <c r="BB17" s="18"/>
      <c r="BC17" s="18"/>
      <c r="BD17" s="33"/>
      <c r="BE17" s="18"/>
      <c r="BF17" s="18">
        <f t="shared" si="18"/>
        <v>0</v>
      </c>
      <c r="BG17" s="18">
        <f t="shared" si="19"/>
        <v>0</v>
      </c>
      <c r="BH17" s="18"/>
      <c r="BI17" s="18"/>
      <c r="BJ17" s="33"/>
      <c r="BK17" s="18"/>
      <c r="BL17" s="18">
        <f t="shared" si="20"/>
        <v>0</v>
      </c>
      <c r="BM17" s="18">
        <f t="shared" si="21"/>
        <v>0</v>
      </c>
      <c r="BN17" s="18"/>
      <c r="BO17" s="18"/>
      <c r="BP17" s="33"/>
      <c r="BQ17" s="18"/>
      <c r="BR17" s="18">
        <f t="shared" si="22"/>
        <v>0</v>
      </c>
      <c r="BS17" s="18">
        <f t="shared" si="23"/>
        <v>0</v>
      </c>
      <c r="BT17" s="18"/>
      <c r="BU17" s="18"/>
      <c r="BV17" s="33"/>
      <c r="BW17" s="18"/>
      <c r="BX17" s="18">
        <f t="shared" si="24"/>
        <v>0</v>
      </c>
      <c r="BY17" s="18">
        <f t="shared" si="25"/>
        <v>0</v>
      </c>
      <c r="BZ17" s="18"/>
      <c r="CA17" s="18"/>
      <c r="CB17" s="33"/>
      <c r="CC17" s="18"/>
      <c r="CD17" s="18">
        <f t="shared" si="26"/>
        <v>0</v>
      </c>
      <c r="CE17" s="18">
        <f t="shared" si="27"/>
        <v>0</v>
      </c>
      <c r="CF17" s="18"/>
      <c r="CG17" s="18"/>
      <c r="CH17" s="33"/>
      <c r="CI17" s="18"/>
      <c r="CJ17" s="18">
        <f t="shared" si="28"/>
        <v>0</v>
      </c>
      <c r="CK17" s="18">
        <f t="shared" si="29"/>
        <v>0</v>
      </c>
      <c r="CL17" s="18"/>
      <c r="CM17" s="18"/>
      <c r="CN17" s="18"/>
      <c r="CO17" s="18"/>
      <c r="CP17" s="18">
        <f t="shared" si="30"/>
        <v>0</v>
      </c>
      <c r="CQ17" s="18">
        <f t="shared" si="31"/>
        <v>0</v>
      </c>
      <c r="CR17" s="18"/>
      <c r="CS17" s="18"/>
      <c r="CT17" s="33"/>
      <c r="CU17" s="18"/>
      <c r="CV17" s="18">
        <f t="shared" si="32"/>
        <v>0</v>
      </c>
      <c r="CW17" s="18">
        <f t="shared" si="33"/>
        <v>0</v>
      </c>
      <c r="CX17" s="18"/>
      <c r="CY17" s="18"/>
      <c r="CZ17" s="33"/>
      <c r="DA17" s="18"/>
      <c r="DB17" s="18">
        <f t="shared" si="34"/>
        <v>0</v>
      </c>
      <c r="DC17" s="18">
        <f t="shared" si="35"/>
        <v>0</v>
      </c>
      <c r="DD17" s="18"/>
      <c r="DE17" s="18"/>
      <c r="DF17" s="33"/>
      <c r="DG17" s="18"/>
      <c r="DH17" s="18">
        <f t="shared" si="36"/>
        <v>0</v>
      </c>
      <c r="DI17" s="18">
        <f t="shared" si="37"/>
        <v>0</v>
      </c>
      <c r="DJ17" s="18"/>
      <c r="DK17" s="18"/>
      <c r="DL17" s="33"/>
      <c r="DM17" s="18"/>
      <c r="DN17" s="18">
        <f t="shared" si="38"/>
        <v>0</v>
      </c>
      <c r="DO17" s="18">
        <f t="shared" si="39"/>
        <v>0</v>
      </c>
      <c r="DP17" s="18"/>
      <c r="DQ17" s="18"/>
      <c r="DR17" s="33"/>
      <c r="DS17" s="18"/>
      <c r="DT17" s="18">
        <f t="shared" si="40"/>
        <v>0</v>
      </c>
      <c r="DU17" s="18">
        <f t="shared" si="41"/>
        <v>0</v>
      </c>
      <c r="DV17" s="18"/>
      <c r="DW17" s="18"/>
      <c r="DX17" s="33"/>
      <c r="DY17" s="18"/>
      <c r="DZ17" s="18">
        <f t="shared" si="42"/>
        <v>0</v>
      </c>
      <c r="EA17" s="18">
        <f t="shared" si="43"/>
        <v>0</v>
      </c>
      <c r="EB17" s="18"/>
      <c r="EC17" s="18"/>
      <c r="ED17" s="33"/>
      <c r="EE17" s="18"/>
      <c r="EF17" s="18">
        <f t="shared" si="44"/>
        <v>0</v>
      </c>
      <c r="EG17" s="18">
        <f t="shared" si="45"/>
        <v>0</v>
      </c>
      <c r="EH17" s="18"/>
      <c r="EI17" s="18"/>
      <c r="EJ17" s="33"/>
      <c r="EK17" s="25"/>
      <c r="EL17" s="33"/>
      <c r="EM17" s="33"/>
      <c r="EN17" s="33"/>
      <c r="EO17" s="33"/>
    </row>
    <row r="18" spans="1:145" s="35" customFormat="1" ht="12" hidden="1">
      <c r="A18" s="34">
        <v>43374</v>
      </c>
      <c r="C18" s="25"/>
      <c r="D18" s="25"/>
      <c r="E18" s="19">
        <f t="shared" si="0"/>
        <v>0</v>
      </c>
      <c r="F18" s="19"/>
      <c r="G18" s="19"/>
      <c r="H18" s="33"/>
      <c r="I18" s="19">
        <v>0</v>
      </c>
      <c r="J18" s="19">
        <v>0</v>
      </c>
      <c r="K18" s="19">
        <v>0</v>
      </c>
      <c r="L18" s="19"/>
      <c r="M18" s="19"/>
      <c r="O18" s="18">
        <f t="shared" si="2"/>
        <v>0</v>
      </c>
      <c r="P18" s="18">
        <f t="shared" si="3"/>
        <v>0</v>
      </c>
      <c r="Q18" s="18">
        <f t="shared" si="4"/>
        <v>0</v>
      </c>
      <c r="R18" s="18"/>
      <c r="S18" s="18"/>
      <c r="U18" s="18">
        <f t="shared" si="46"/>
        <v>0</v>
      </c>
      <c r="V18" s="18">
        <f t="shared" si="6"/>
        <v>0</v>
      </c>
      <c r="W18" s="18">
        <f t="shared" si="7"/>
        <v>0</v>
      </c>
      <c r="X18" s="18"/>
      <c r="Y18" s="18"/>
      <c r="Z18" s="33"/>
      <c r="AA18" s="18">
        <f t="shared" si="47"/>
        <v>0</v>
      </c>
      <c r="AB18" s="18">
        <f t="shared" si="8"/>
        <v>0</v>
      </c>
      <c r="AC18" s="18">
        <f t="shared" si="9"/>
        <v>0</v>
      </c>
      <c r="AD18" s="18"/>
      <c r="AE18" s="18"/>
      <c r="AF18" s="33"/>
      <c r="AG18" s="18">
        <f t="shared" si="48"/>
        <v>0</v>
      </c>
      <c r="AH18" s="18">
        <f t="shared" si="10"/>
        <v>0</v>
      </c>
      <c r="AI18" s="18">
        <f t="shared" si="11"/>
        <v>0</v>
      </c>
      <c r="AJ18" s="18"/>
      <c r="AK18" s="18"/>
      <c r="AL18" s="33"/>
      <c r="AM18" s="18">
        <f t="shared" si="49"/>
        <v>0</v>
      </c>
      <c r="AN18" s="18">
        <f t="shared" si="12"/>
        <v>0</v>
      </c>
      <c r="AO18" s="18">
        <f t="shared" si="13"/>
        <v>0</v>
      </c>
      <c r="AP18" s="18"/>
      <c r="AQ18" s="18"/>
      <c r="AR18" s="33"/>
      <c r="AS18" s="18">
        <f t="shared" si="50"/>
        <v>0</v>
      </c>
      <c r="AT18" s="18">
        <f t="shared" si="14"/>
        <v>0</v>
      </c>
      <c r="AU18" s="18">
        <f t="shared" si="15"/>
        <v>0</v>
      </c>
      <c r="AV18" s="18"/>
      <c r="AW18" s="18"/>
      <c r="AX18" s="33"/>
      <c r="AY18" s="18">
        <f t="shared" si="51"/>
        <v>0</v>
      </c>
      <c r="AZ18" s="18">
        <f t="shared" si="16"/>
        <v>0</v>
      </c>
      <c r="BA18" s="18">
        <f t="shared" si="17"/>
        <v>0</v>
      </c>
      <c r="BB18" s="18"/>
      <c r="BC18" s="18"/>
      <c r="BD18" s="33"/>
      <c r="BE18" s="18">
        <f t="shared" si="52"/>
        <v>0</v>
      </c>
      <c r="BF18" s="18">
        <f t="shared" si="18"/>
        <v>0</v>
      </c>
      <c r="BG18" s="18">
        <f t="shared" si="19"/>
        <v>0</v>
      </c>
      <c r="BH18" s="18"/>
      <c r="BI18" s="18"/>
      <c r="BJ18" s="33"/>
      <c r="BK18" s="18">
        <f t="shared" si="53"/>
        <v>0</v>
      </c>
      <c r="BL18" s="18">
        <f t="shared" si="20"/>
        <v>0</v>
      </c>
      <c r="BM18" s="18">
        <f t="shared" si="21"/>
        <v>0</v>
      </c>
      <c r="BN18" s="18"/>
      <c r="BO18" s="18"/>
      <c r="BP18" s="33"/>
      <c r="BQ18" s="18">
        <f t="shared" si="54"/>
        <v>0</v>
      </c>
      <c r="BR18" s="18">
        <f t="shared" si="22"/>
        <v>0</v>
      </c>
      <c r="BS18" s="18">
        <f t="shared" si="23"/>
        <v>0</v>
      </c>
      <c r="BT18" s="18"/>
      <c r="BU18" s="18"/>
      <c r="BV18" s="33"/>
      <c r="BW18" s="18">
        <f t="shared" si="55"/>
        <v>0</v>
      </c>
      <c r="BX18" s="18">
        <f t="shared" si="24"/>
        <v>0</v>
      </c>
      <c r="BY18" s="18">
        <f t="shared" si="25"/>
        <v>0</v>
      </c>
      <c r="BZ18" s="18"/>
      <c r="CA18" s="18"/>
      <c r="CB18" s="33"/>
      <c r="CC18" s="18">
        <f t="shared" si="56"/>
        <v>0</v>
      </c>
      <c r="CD18" s="18">
        <f t="shared" si="26"/>
        <v>0</v>
      </c>
      <c r="CE18" s="18">
        <f t="shared" si="27"/>
        <v>0</v>
      </c>
      <c r="CF18" s="18"/>
      <c r="CG18" s="18"/>
      <c r="CH18" s="33"/>
      <c r="CI18" s="18">
        <f t="shared" si="57"/>
        <v>0</v>
      </c>
      <c r="CJ18" s="18">
        <f t="shared" si="28"/>
        <v>0</v>
      </c>
      <c r="CK18" s="18">
        <f t="shared" si="29"/>
        <v>0</v>
      </c>
      <c r="CL18" s="18"/>
      <c r="CM18" s="18"/>
      <c r="CN18" s="18"/>
      <c r="CO18" s="18">
        <f t="shared" si="58"/>
        <v>0</v>
      </c>
      <c r="CP18" s="18">
        <f t="shared" si="30"/>
        <v>0</v>
      </c>
      <c r="CQ18" s="18">
        <f t="shared" si="31"/>
        <v>0</v>
      </c>
      <c r="CR18" s="18"/>
      <c r="CS18" s="18"/>
      <c r="CT18" s="33"/>
      <c r="CU18" s="18">
        <f t="shared" si="59"/>
        <v>0</v>
      </c>
      <c r="CV18" s="18">
        <f t="shared" si="32"/>
        <v>0</v>
      </c>
      <c r="CW18" s="18">
        <f t="shared" si="33"/>
        <v>0</v>
      </c>
      <c r="CX18" s="18"/>
      <c r="CY18" s="18"/>
      <c r="CZ18" s="33"/>
      <c r="DA18" s="18">
        <f t="shared" si="60"/>
        <v>0</v>
      </c>
      <c r="DB18" s="18">
        <f t="shared" si="34"/>
        <v>0</v>
      </c>
      <c r="DC18" s="18">
        <f t="shared" si="35"/>
        <v>0</v>
      </c>
      <c r="DD18" s="18"/>
      <c r="DE18" s="18"/>
      <c r="DF18" s="33"/>
      <c r="DG18" s="18">
        <f t="shared" si="61"/>
        <v>0</v>
      </c>
      <c r="DH18" s="18">
        <f t="shared" si="36"/>
        <v>0</v>
      </c>
      <c r="DI18" s="18">
        <f t="shared" si="37"/>
        <v>0</v>
      </c>
      <c r="DJ18" s="18"/>
      <c r="DK18" s="18"/>
      <c r="DL18" s="33"/>
      <c r="DM18" s="18">
        <f t="shared" si="62"/>
        <v>0</v>
      </c>
      <c r="DN18" s="18">
        <f t="shared" si="38"/>
        <v>0</v>
      </c>
      <c r="DO18" s="18">
        <f t="shared" si="39"/>
        <v>0</v>
      </c>
      <c r="DP18" s="18"/>
      <c r="DQ18" s="18"/>
      <c r="DR18" s="33"/>
      <c r="DS18" s="18">
        <f t="shared" si="63"/>
        <v>0</v>
      </c>
      <c r="DT18" s="18">
        <f t="shared" si="40"/>
        <v>0</v>
      </c>
      <c r="DU18" s="18">
        <f t="shared" si="41"/>
        <v>0</v>
      </c>
      <c r="DV18" s="18"/>
      <c r="DW18" s="18"/>
      <c r="DX18" s="33"/>
      <c r="DY18" s="18">
        <f t="shared" si="64"/>
        <v>0</v>
      </c>
      <c r="DZ18" s="18">
        <f t="shared" si="42"/>
        <v>0</v>
      </c>
      <c r="EA18" s="18">
        <f t="shared" si="43"/>
        <v>0</v>
      </c>
      <c r="EB18" s="18"/>
      <c r="EC18" s="18"/>
      <c r="ED18" s="33"/>
      <c r="EE18" s="18">
        <f t="shared" si="65"/>
        <v>0</v>
      </c>
      <c r="EF18" s="18">
        <f t="shared" si="44"/>
        <v>0</v>
      </c>
      <c r="EG18" s="18">
        <f t="shared" si="45"/>
        <v>0</v>
      </c>
      <c r="EH18" s="18"/>
      <c r="EI18" s="18"/>
      <c r="EJ18" s="33"/>
      <c r="EK18" s="25"/>
      <c r="EL18" s="33"/>
      <c r="EM18" s="33"/>
      <c r="EN18" s="33"/>
      <c r="EO18" s="33"/>
    </row>
    <row r="19" spans="1:145" s="35" customFormat="1" ht="12" hidden="1">
      <c r="A19" s="34">
        <v>43556</v>
      </c>
      <c r="C19" s="25"/>
      <c r="D19" s="25"/>
      <c r="E19" s="19">
        <f t="shared" si="0"/>
        <v>0</v>
      </c>
      <c r="F19" s="19"/>
      <c r="G19" s="19"/>
      <c r="H19" s="33"/>
      <c r="I19" s="19">
        <v>0</v>
      </c>
      <c r="J19" s="19">
        <v>0</v>
      </c>
      <c r="K19" s="19">
        <v>0</v>
      </c>
      <c r="L19" s="19"/>
      <c r="M19" s="19"/>
      <c r="O19" s="18">
        <f t="shared" si="2"/>
        <v>0</v>
      </c>
      <c r="P19" s="18">
        <f t="shared" si="3"/>
        <v>0</v>
      </c>
      <c r="Q19" s="18">
        <f t="shared" si="4"/>
        <v>0</v>
      </c>
      <c r="R19" s="18"/>
      <c r="S19" s="18"/>
      <c r="U19" s="18"/>
      <c r="V19" s="18">
        <f t="shared" si="6"/>
        <v>0</v>
      </c>
      <c r="W19" s="18">
        <f t="shared" si="7"/>
        <v>0</v>
      </c>
      <c r="X19" s="18"/>
      <c r="Y19" s="18"/>
      <c r="Z19" s="33"/>
      <c r="AA19" s="18"/>
      <c r="AB19" s="18">
        <f t="shared" si="8"/>
        <v>0</v>
      </c>
      <c r="AC19" s="18">
        <f t="shared" si="9"/>
        <v>0</v>
      </c>
      <c r="AD19" s="18"/>
      <c r="AE19" s="18"/>
      <c r="AF19" s="33"/>
      <c r="AG19" s="18"/>
      <c r="AH19" s="18">
        <f t="shared" si="10"/>
        <v>0</v>
      </c>
      <c r="AI19" s="18">
        <f t="shared" si="11"/>
        <v>0</v>
      </c>
      <c r="AJ19" s="18"/>
      <c r="AK19" s="18"/>
      <c r="AL19" s="33"/>
      <c r="AM19" s="18"/>
      <c r="AN19" s="18">
        <f t="shared" si="12"/>
        <v>0</v>
      </c>
      <c r="AO19" s="18">
        <f t="shared" si="13"/>
        <v>0</v>
      </c>
      <c r="AP19" s="18"/>
      <c r="AQ19" s="18"/>
      <c r="AR19" s="33"/>
      <c r="AS19" s="18"/>
      <c r="AT19" s="18">
        <f t="shared" si="14"/>
        <v>0</v>
      </c>
      <c r="AU19" s="18">
        <f t="shared" si="15"/>
        <v>0</v>
      </c>
      <c r="AV19" s="18"/>
      <c r="AW19" s="18"/>
      <c r="AX19" s="33"/>
      <c r="AY19" s="18"/>
      <c r="AZ19" s="18">
        <f t="shared" si="16"/>
        <v>0</v>
      </c>
      <c r="BA19" s="18">
        <f t="shared" si="17"/>
        <v>0</v>
      </c>
      <c r="BB19" s="18"/>
      <c r="BC19" s="18"/>
      <c r="BD19" s="33"/>
      <c r="BE19" s="18"/>
      <c r="BF19" s="18">
        <f t="shared" si="18"/>
        <v>0</v>
      </c>
      <c r="BG19" s="18">
        <f t="shared" si="19"/>
        <v>0</v>
      </c>
      <c r="BH19" s="18"/>
      <c r="BI19" s="18"/>
      <c r="BJ19" s="33"/>
      <c r="BK19" s="18"/>
      <c r="BL19" s="18">
        <f t="shared" si="20"/>
        <v>0</v>
      </c>
      <c r="BM19" s="18">
        <f t="shared" si="21"/>
        <v>0</v>
      </c>
      <c r="BN19" s="18"/>
      <c r="BO19" s="18"/>
      <c r="BP19" s="33"/>
      <c r="BQ19" s="18"/>
      <c r="BR19" s="18">
        <f t="shared" si="22"/>
        <v>0</v>
      </c>
      <c r="BS19" s="18">
        <f t="shared" si="23"/>
        <v>0</v>
      </c>
      <c r="BT19" s="18"/>
      <c r="BU19" s="18"/>
      <c r="BV19" s="33"/>
      <c r="BW19" s="18"/>
      <c r="BX19" s="18">
        <f t="shared" si="24"/>
        <v>0</v>
      </c>
      <c r="BY19" s="18">
        <f t="shared" si="25"/>
        <v>0</v>
      </c>
      <c r="BZ19" s="18"/>
      <c r="CA19" s="18"/>
      <c r="CB19" s="33"/>
      <c r="CC19" s="18"/>
      <c r="CD19" s="18">
        <f t="shared" si="26"/>
        <v>0</v>
      </c>
      <c r="CE19" s="18">
        <f t="shared" si="27"/>
        <v>0</v>
      </c>
      <c r="CF19" s="18"/>
      <c r="CG19" s="18"/>
      <c r="CH19" s="33"/>
      <c r="CI19" s="18"/>
      <c r="CJ19" s="18">
        <f t="shared" si="28"/>
        <v>0</v>
      </c>
      <c r="CK19" s="18">
        <f t="shared" si="29"/>
        <v>0</v>
      </c>
      <c r="CL19" s="18"/>
      <c r="CM19" s="18"/>
      <c r="CN19" s="18"/>
      <c r="CO19" s="18"/>
      <c r="CP19" s="18">
        <f t="shared" si="30"/>
        <v>0</v>
      </c>
      <c r="CQ19" s="18">
        <f t="shared" si="31"/>
        <v>0</v>
      </c>
      <c r="CR19" s="18"/>
      <c r="CS19" s="18"/>
      <c r="CT19" s="33"/>
      <c r="CU19" s="18"/>
      <c r="CV19" s="18">
        <f t="shared" si="32"/>
        <v>0</v>
      </c>
      <c r="CW19" s="18">
        <f t="shared" si="33"/>
        <v>0</v>
      </c>
      <c r="CX19" s="18"/>
      <c r="CY19" s="18"/>
      <c r="CZ19" s="33"/>
      <c r="DA19" s="18"/>
      <c r="DB19" s="18">
        <f t="shared" si="34"/>
        <v>0</v>
      </c>
      <c r="DC19" s="18">
        <f t="shared" si="35"/>
        <v>0</v>
      </c>
      <c r="DD19" s="18"/>
      <c r="DE19" s="18"/>
      <c r="DF19" s="33"/>
      <c r="DG19" s="18"/>
      <c r="DH19" s="18">
        <f t="shared" si="36"/>
        <v>0</v>
      </c>
      <c r="DI19" s="18">
        <f t="shared" si="37"/>
        <v>0</v>
      </c>
      <c r="DJ19" s="18"/>
      <c r="DK19" s="18"/>
      <c r="DL19" s="33"/>
      <c r="DM19" s="18"/>
      <c r="DN19" s="18">
        <f t="shared" si="38"/>
        <v>0</v>
      </c>
      <c r="DO19" s="18">
        <f t="shared" si="39"/>
        <v>0</v>
      </c>
      <c r="DP19" s="18"/>
      <c r="DQ19" s="18"/>
      <c r="DR19" s="33"/>
      <c r="DS19" s="18"/>
      <c r="DT19" s="18">
        <f t="shared" si="40"/>
        <v>0</v>
      </c>
      <c r="DU19" s="18">
        <f t="shared" si="41"/>
        <v>0</v>
      </c>
      <c r="DV19" s="18"/>
      <c r="DW19" s="18"/>
      <c r="DX19" s="33"/>
      <c r="DY19" s="18"/>
      <c r="DZ19" s="18">
        <f t="shared" si="42"/>
        <v>0</v>
      </c>
      <c r="EA19" s="18">
        <f t="shared" si="43"/>
        <v>0</v>
      </c>
      <c r="EB19" s="18"/>
      <c r="EC19" s="18"/>
      <c r="ED19" s="33"/>
      <c r="EE19" s="18"/>
      <c r="EF19" s="18">
        <f t="shared" si="44"/>
        <v>0</v>
      </c>
      <c r="EG19" s="18">
        <f t="shared" si="45"/>
        <v>0</v>
      </c>
      <c r="EH19" s="18"/>
      <c r="EI19" s="18"/>
      <c r="EJ19" s="33"/>
      <c r="EK19" s="25"/>
      <c r="EL19" s="33"/>
      <c r="EM19" s="33"/>
      <c r="EN19" s="33"/>
      <c r="EO19" s="33"/>
    </row>
    <row r="20" spans="1:145" s="35" customFormat="1" ht="12" hidden="1">
      <c r="A20" s="34">
        <v>43739</v>
      </c>
      <c r="C20" s="25"/>
      <c r="D20" s="25"/>
      <c r="E20" s="19">
        <f t="shared" si="0"/>
        <v>0</v>
      </c>
      <c r="F20" s="19"/>
      <c r="G20" s="19"/>
      <c r="H20" s="33"/>
      <c r="I20" s="19">
        <v>0</v>
      </c>
      <c r="J20" s="19">
        <v>0</v>
      </c>
      <c r="K20" s="19">
        <v>0</v>
      </c>
      <c r="L20" s="19"/>
      <c r="M20" s="19"/>
      <c r="O20" s="18">
        <f t="shared" si="2"/>
        <v>0</v>
      </c>
      <c r="P20" s="18">
        <f t="shared" si="3"/>
        <v>0</v>
      </c>
      <c r="Q20" s="18">
        <f t="shared" si="4"/>
        <v>0</v>
      </c>
      <c r="R20" s="18"/>
      <c r="S20" s="18"/>
      <c r="U20" s="18">
        <f t="shared" si="46"/>
        <v>0</v>
      </c>
      <c r="V20" s="18">
        <f t="shared" si="6"/>
        <v>0</v>
      </c>
      <c r="W20" s="18">
        <f t="shared" si="7"/>
        <v>0</v>
      </c>
      <c r="X20" s="18"/>
      <c r="Y20" s="18"/>
      <c r="Z20" s="33"/>
      <c r="AA20" s="18">
        <f t="shared" si="47"/>
        <v>0</v>
      </c>
      <c r="AB20" s="18">
        <f t="shared" si="8"/>
        <v>0</v>
      </c>
      <c r="AC20" s="18">
        <f t="shared" si="9"/>
        <v>0</v>
      </c>
      <c r="AD20" s="18"/>
      <c r="AE20" s="18"/>
      <c r="AF20" s="33"/>
      <c r="AG20" s="18">
        <f t="shared" si="48"/>
        <v>0</v>
      </c>
      <c r="AH20" s="18">
        <f t="shared" si="10"/>
        <v>0</v>
      </c>
      <c r="AI20" s="18">
        <f t="shared" si="11"/>
        <v>0</v>
      </c>
      <c r="AJ20" s="18"/>
      <c r="AK20" s="18"/>
      <c r="AL20" s="33"/>
      <c r="AM20" s="18">
        <f t="shared" si="49"/>
        <v>0</v>
      </c>
      <c r="AN20" s="18">
        <f t="shared" si="12"/>
        <v>0</v>
      </c>
      <c r="AO20" s="18">
        <f t="shared" si="13"/>
        <v>0</v>
      </c>
      <c r="AP20" s="18"/>
      <c r="AQ20" s="18"/>
      <c r="AR20" s="33"/>
      <c r="AS20" s="18">
        <f t="shared" si="50"/>
        <v>0</v>
      </c>
      <c r="AT20" s="18">
        <f t="shared" si="14"/>
        <v>0</v>
      </c>
      <c r="AU20" s="18">
        <f t="shared" si="15"/>
        <v>0</v>
      </c>
      <c r="AV20" s="18"/>
      <c r="AW20" s="18"/>
      <c r="AX20" s="33"/>
      <c r="AY20" s="18">
        <f t="shared" si="51"/>
        <v>0</v>
      </c>
      <c r="AZ20" s="18">
        <f t="shared" si="16"/>
        <v>0</v>
      </c>
      <c r="BA20" s="18">
        <f t="shared" si="17"/>
        <v>0</v>
      </c>
      <c r="BB20" s="18"/>
      <c r="BC20" s="18"/>
      <c r="BD20" s="33"/>
      <c r="BE20" s="18">
        <f t="shared" si="52"/>
        <v>0</v>
      </c>
      <c r="BF20" s="18">
        <f t="shared" si="18"/>
        <v>0</v>
      </c>
      <c r="BG20" s="18">
        <f t="shared" si="19"/>
        <v>0</v>
      </c>
      <c r="BH20" s="18"/>
      <c r="BI20" s="18"/>
      <c r="BJ20" s="33"/>
      <c r="BK20" s="18">
        <f t="shared" si="53"/>
        <v>0</v>
      </c>
      <c r="BL20" s="18">
        <f t="shared" si="20"/>
        <v>0</v>
      </c>
      <c r="BM20" s="18">
        <f t="shared" si="21"/>
        <v>0</v>
      </c>
      <c r="BN20" s="18"/>
      <c r="BO20" s="18"/>
      <c r="BP20" s="33"/>
      <c r="BQ20" s="18">
        <f t="shared" si="54"/>
        <v>0</v>
      </c>
      <c r="BR20" s="18">
        <f t="shared" si="22"/>
        <v>0</v>
      </c>
      <c r="BS20" s="18">
        <f t="shared" si="23"/>
        <v>0</v>
      </c>
      <c r="BT20" s="18"/>
      <c r="BU20" s="18"/>
      <c r="BV20" s="33"/>
      <c r="BW20" s="18">
        <f t="shared" si="55"/>
        <v>0</v>
      </c>
      <c r="BX20" s="18">
        <f t="shared" si="24"/>
        <v>0</v>
      </c>
      <c r="BY20" s="18">
        <f t="shared" si="25"/>
        <v>0</v>
      </c>
      <c r="BZ20" s="18"/>
      <c r="CA20" s="18"/>
      <c r="CB20" s="33"/>
      <c r="CC20" s="18">
        <f t="shared" si="56"/>
        <v>0</v>
      </c>
      <c r="CD20" s="18">
        <f t="shared" si="26"/>
        <v>0</v>
      </c>
      <c r="CE20" s="18">
        <f t="shared" si="27"/>
        <v>0</v>
      </c>
      <c r="CF20" s="18"/>
      <c r="CG20" s="18"/>
      <c r="CH20" s="33"/>
      <c r="CI20" s="18">
        <f t="shared" si="57"/>
        <v>0</v>
      </c>
      <c r="CJ20" s="18">
        <f t="shared" si="28"/>
        <v>0</v>
      </c>
      <c r="CK20" s="18">
        <f t="shared" si="29"/>
        <v>0</v>
      </c>
      <c r="CL20" s="18"/>
      <c r="CM20" s="18"/>
      <c r="CN20" s="18"/>
      <c r="CO20" s="18">
        <f t="shared" si="58"/>
        <v>0</v>
      </c>
      <c r="CP20" s="18">
        <f t="shared" si="30"/>
        <v>0</v>
      </c>
      <c r="CQ20" s="18">
        <f t="shared" si="31"/>
        <v>0</v>
      </c>
      <c r="CR20" s="18"/>
      <c r="CS20" s="18"/>
      <c r="CT20" s="33"/>
      <c r="CU20" s="18">
        <f t="shared" si="59"/>
        <v>0</v>
      </c>
      <c r="CV20" s="18">
        <f t="shared" si="32"/>
        <v>0</v>
      </c>
      <c r="CW20" s="18">
        <f t="shared" si="33"/>
        <v>0</v>
      </c>
      <c r="CX20" s="18"/>
      <c r="CY20" s="18"/>
      <c r="CZ20" s="33"/>
      <c r="DA20" s="18">
        <f t="shared" si="60"/>
        <v>0</v>
      </c>
      <c r="DB20" s="18">
        <f t="shared" si="34"/>
        <v>0</v>
      </c>
      <c r="DC20" s="18">
        <f t="shared" si="35"/>
        <v>0</v>
      </c>
      <c r="DD20" s="18"/>
      <c r="DE20" s="18"/>
      <c r="DF20" s="33"/>
      <c r="DG20" s="18">
        <f t="shared" si="61"/>
        <v>0</v>
      </c>
      <c r="DH20" s="18">
        <f t="shared" si="36"/>
        <v>0</v>
      </c>
      <c r="DI20" s="18">
        <f t="shared" si="37"/>
        <v>0</v>
      </c>
      <c r="DJ20" s="18"/>
      <c r="DK20" s="18"/>
      <c r="DL20" s="33"/>
      <c r="DM20" s="18">
        <f t="shared" si="62"/>
        <v>0</v>
      </c>
      <c r="DN20" s="18">
        <f t="shared" si="38"/>
        <v>0</v>
      </c>
      <c r="DO20" s="18">
        <f t="shared" si="39"/>
        <v>0</v>
      </c>
      <c r="DP20" s="18"/>
      <c r="DQ20" s="18"/>
      <c r="DR20" s="33"/>
      <c r="DS20" s="18">
        <f t="shared" si="63"/>
        <v>0</v>
      </c>
      <c r="DT20" s="18">
        <f t="shared" si="40"/>
        <v>0</v>
      </c>
      <c r="DU20" s="18">
        <f t="shared" si="41"/>
        <v>0</v>
      </c>
      <c r="DV20" s="18"/>
      <c r="DW20" s="18"/>
      <c r="DX20" s="33"/>
      <c r="DY20" s="18">
        <f t="shared" si="64"/>
        <v>0</v>
      </c>
      <c r="DZ20" s="18">
        <f t="shared" si="42"/>
        <v>0</v>
      </c>
      <c r="EA20" s="18">
        <f t="shared" si="43"/>
        <v>0</v>
      </c>
      <c r="EB20" s="18"/>
      <c r="EC20" s="18"/>
      <c r="ED20" s="33"/>
      <c r="EE20" s="18">
        <f t="shared" si="65"/>
        <v>0</v>
      </c>
      <c r="EF20" s="18">
        <f t="shared" si="44"/>
        <v>0</v>
      </c>
      <c r="EG20" s="18">
        <f t="shared" si="45"/>
        <v>0</v>
      </c>
      <c r="EH20" s="18"/>
      <c r="EI20" s="18"/>
      <c r="EJ20" s="33"/>
      <c r="EK20" s="25"/>
      <c r="EL20" s="33"/>
      <c r="EM20" s="33"/>
      <c r="EN20" s="33"/>
      <c r="EO20" s="33"/>
    </row>
    <row r="21" spans="3:145" ht="12">
      <c r="C21" s="25"/>
      <c r="D21" s="25"/>
      <c r="E21" s="25"/>
      <c r="F21" s="25"/>
      <c r="G21" s="25"/>
      <c r="I21" s="25"/>
      <c r="J21" s="25"/>
      <c r="K21" s="25"/>
      <c r="L21" s="25"/>
      <c r="M21" s="25"/>
      <c r="U21" s="33"/>
      <c r="V21" s="33"/>
      <c r="W21" s="33"/>
      <c r="X21" s="33"/>
      <c r="Y21" s="33"/>
      <c r="Z21" s="18"/>
      <c r="AA21" s="33"/>
      <c r="AB21" s="33"/>
      <c r="AC21" s="33"/>
      <c r="AD21" s="33"/>
      <c r="AE21" s="33"/>
      <c r="AF21" s="18"/>
      <c r="AG21" s="33"/>
      <c r="AH21" s="33"/>
      <c r="AI21" s="33"/>
      <c r="AJ21" s="33"/>
      <c r="AK21" s="33"/>
      <c r="AL21" s="18"/>
      <c r="AM21" s="33"/>
      <c r="AN21" s="33"/>
      <c r="AO21" s="33"/>
      <c r="AP21" s="33"/>
      <c r="AQ21" s="33"/>
      <c r="AR21" s="18"/>
      <c r="AS21" s="33"/>
      <c r="AT21" s="33"/>
      <c r="AU21" s="33"/>
      <c r="AV21" s="33"/>
      <c r="AW21" s="33"/>
      <c r="AX21" s="18"/>
      <c r="AY21" s="33"/>
      <c r="AZ21" s="33"/>
      <c r="BA21" s="33"/>
      <c r="BB21" s="33"/>
      <c r="BC21" s="33"/>
      <c r="BD21" s="18"/>
      <c r="BE21" s="18"/>
      <c r="BF21" s="18"/>
      <c r="BG21" s="33"/>
      <c r="BH21" s="33"/>
      <c r="BI21" s="33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33"/>
      <c r="EF21" s="33"/>
      <c r="EG21" s="33"/>
      <c r="EH21" s="33"/>
      <c r="EI21" s="33"/>
      <c r="EJ21" s="18"/>
      <c r="EK21" s="33"/>
      <c r="EL21" s="33"/>
      <c r="EM21" s="33"/>
      <c r="EN21" s="33"/>
      <c r="EO21" s="33"/>
    </row>
    <row r="22" spans="1:145" ht="12.75" thickBot="1">
      <c r="A22" s="16" t="s">
        <v>0</v>
      </c>
      <c r="C22" s="32">
        <f>SUM(C8:C21)</f>
        <v>9490000</v>
      </c>
      <c r="D22" s="32">
        <f>SUM(D8:D21)</f>
        <v>717500</v>
      </c>
      <c r="E22" s="32">
        <f>SUM(E8:E21)</f>
        <v>10207500</v>
      </c>
      <c r="F22" s="32">
        <f>SUM(F8:F21)</f>
        <v>177261</v>
      </c>
      <c r="G22" s="32">
        <f>SUM(G8:G21)</f>
        <v>6836</v>
      </c>
      <c r="I22" s="32">
        <v>4916266.979</v>
      </c>
      <c r="J22" s="32">
        <v>2363469.7068227995</v>
      </c>
      <c r="K22" s="32">
        <v>7279736.6858228</v>
      </c>
      <c r="L22" s="32">
        <f>SUM(L8:L21)</f>
        <v>91837</v>
      </c>
      <c r="M22" s="32">
        <f>SUM(M8:M21)</f>
        <v>3540</v>
      </c>
      <c r="O22" s="32">
        <f>SUM(O8:O20)</f>
        <v>4573733.021</v>
      </c>
      <c r="P22" s="32">
        <f>SUM(P8:P20)</f>
        <v>345801.20575</v>
      </c>
      <c r="Q22" s="32">
        <f>SUM(Q8:Q20)</f>
        <v>4919534.22675</v>
      </c>
      <c r="R22" s="32">
        <f>SUM(R8:R20)</f>
        <v>85424</v>
      </c>
      <c r="S22" s="32">
        <f>SUM(S8:S20)</f>
        <v>3296</v>
      </c>
      <c r="U22" s="32">
        <f>SUM(U8:U21)</f>
        <v>353.028</v>
      </c>
      <c r="V22" s="32">
        <f>SUM(V8:V21)</f>
        <v>26.691000000000003</v>
      </c>
      <c r="W22" s="32">
        <f>SUM(W8:W21)</f>
        <v>379.71900000000005</v>
      </c>
      <c r="X22" s="32">
        <f>SUM(X8:X21)</f>
        <v>0</v>
      </c>
      <c r="Y22" s="32">
        <f>SUM(Y8:Y21)</f>
        <v>0</v>
      </c>
      <c r="Z22" s="18"/>
      <c r="AA22" s="32">
        <f>SUM(AA8:AA21)</f>
        <v>708.903</v>
      </c>
      <c r="AB22" s="32">
        <f>SUM(AB8:AB21)</f>
        <v>53.59725</v>
      </c>
      <c r="AC22" s="32">
        <f>SUM(AC8:AC21)</f>
        <v>762.50025</v>
      </c>
      <c r="AD22" s="32">
        <f>SUM(AD8:AD21)</f>
        <v>16</v>
      </c>
      <c r="AE22" s="32">
        <f>SUM(AE8:AE21)</f>
        <v>0</v>
      </c>
      <c r="AF22" s="18"/>
      <c r="AG22" s="32">
        <f>SUM(AG8:AG21)</f>
        <v>5759.481</v>
      </c>
      <c r="AH22" s="32">
        <f>SUM(AH8:AH21)</f>
        <v>435.45074999999997</v>
      </c>
      <c r="AI22" s="32">
        <f>SUM(AI8:AI21)</f>
        <v>6194.93175</v>
      </c>
      <c r="AJ22" s="32">
        <f>SUM(AJ8:AJ21)</f>
        <v>107</v>
      </c>
      <c r="AK22" s="32">
        <f>SUM(AK8:AK21)</f>
        <v>0</v>
      </c>
      <c r="AL22" s="18"/>
      <c r="AM22" s="32">
        <f>SUM(AM8:AM21)</f>
        <v>62.634</v>
      </c>
      <c r="AN22" s="32">
        <f>SUM(AN8:AN21)</f>
        <v>4.7355</v>
      </c>
      <c r="AO22" s="32">
        <f>SUM(AO8:AO21)</f>
        <v>67.36950000000002</v>
      </c>
      <c r="AP22" s="32">
        <f>SUM(AP8:AP21)</f>
        <v>0</v>
      </c>
      <c r="AQ22" s="32">
        <f>SUM(AQ8:AQ21)</f>
        <v>0</v>
      </c>
      <c r="AR22" s="18"/>
      <c r="AS22" s="32">
        <f>SUM(AS8:AS21)</f>
        <v>13826.93</v>
      </c>
      <c r="AT22" s="32">
        <f>SUM(AT8:AT21)</f>
        <v>1045.3975</v>
      </c>
      <c r="AU22" s="32">
        <f>SUM(AU8:AU21)</f>
        <v>14872.3275</v>
      </c>
      <c r="AV22" s="32">
        <f>SUM(AV8:AV21)</f>
        <v>254</v>
      </c>
      <c r="AW22" s="32">
        <f>SUM(AW8:AW21)</f>
        <v>5</v>
      </c>
      <c r="AX22" s="18"/>
      <c r="AY22" s="32">
        <f>SUM(AY8:AY21)</f>
        <v>754246.22</v>
      </c>
      <c r="AZ22" s="32">
        <f>SUM(AZ8:AZ21)</f>
        <v>57025.465</v>
      </c>
      <c r="BA22" s="32">
        <f>SUM(BA8:BA21)</f>
        <v>811271.685</v>
      </c>
      <c r="BB22" s="32">
        <f>SUM(BB8:BB21)</f>
        <v>14087</v>
      </c>
      <c r="BC22" s="32">
        <f>SUM(BC8:BC21)</f>
        <v>549</v>
      </c>
      <c r="BD22" s="18"/>
      <c r="BE22" s="32">
        <f>SUM(BE8:BE21)</f>
        <v>3437.2780000000002</v>
      </c>
      <c r="BF22" s="32">
        <f>SUM(BF8:BF21)</f>
        <v>259.87850000000003</v>
      </c>
      <c r="BG22" s="32">
        <f>SUM(BG8:BG21)</f>
        <v>3697.1565</v>
      </c>
      <c r="BH22" s="32">
        <f>SUM(BH8:BH21)</f>
        <v>65</v>
      </c>
      <c r="BI22" s="32">
        <f>SUM(BI8:BI21)</f>
        <v>0</v>
      </c>
      <c r="BJ22" s="18"/>
      <c r="BK22" s="32">
        <f>SUM(BK8:BK21)</f>
        <v>299077.35</v>
      </c>
      <c r="BL22" s="32">
        <f>SUM(BL8:BL21)</f>
        <v>22612.012500000004</v>
      </c>
      <c r="BM22" s="32">
        <f>SUM(BM8:BM21)</f>
        <v>321689.36250000005</v>
      </c>
      <c r="BN22" s="32">
        <f>SUM(BN8:BN21)</f>
        <v>5586</v>
      </c>
      <c r="BO22" s="32">
        <f>SUM(BO8:BO21)</f>
        <v>217</v>
      </c>
      <c r="BP22" s="18"/>
      <c r="BQ22" s="32">
        <f>SUM(BQ8:BQ21)</f>
        <v>165931.701</v>
      </c>
      <c r="BR22" s="32">
        <f>SUM(BR8:BR21)</f>
        <v>12545.41575</v>
      </c>
      <c r="BS22" s="32">
        <f>SUM(BS8:BS21)</f>
        <v>178477.11675</v>
      </c>
      <c r="BT22" s="32">
        <f>SUM(BT8:BT21)</f>
        <v>3100</v>
      </c>
      <c r="BU22" s="32">
        <f>SUM(BU8:BU21)</f>
        <v>120</v>
      </c>
      <c r="BV22" s="18"/>
      <c r="BW22" s="32">
        <f>SUM(BW8:BW21)</f>
        <v>26765.596</v>
      </c>
      <c r="BX22" s="32">
        <f>SUM(BX8:BX21)</f>
        <v>2023.637</v>
      </c>
      <c r="BY22" s="32">
        <f>SUM(BY8:BY21)</f>
        <v>28789.233</v>
      </c>
      <c r="BZ22" s="32">
        <f>SUM(BZ8:BZ21)</f>
        <v>500</v>
      </c>
      <c r="CA22" s="32">
        <f>SUM(CA8:CA21)</f>
        <v>18</v>
      </c>
      <c r="CB22" s="18"/>
      <c r="CC22" s="32">
        <f>SUM(CC8:CC21)</f>
        <v>74121.64499999999</v>
      </c>
      <c r="CD22" s="32">
        <f>SUM(CD8:CD21)</f>
        <v>5604.03375</v>
      </c>
      <c r="CE22" s="32">
        <f>SUM(CE8:CE21)</f>
        <v>79725.67874999999</v>
      </c>
      <c r="CF22" s="32">
        <f>SUM(CF8:CF21)</f>
        <v>1387</v>
      </c>
      <c r="CG22" s="32">
        <f>SUM(CG8:CG21)</f>
        <v>58</v>
      </c>
      <c r="CH22" s="18"/>
      <c r="CI22" s="32">
        <f>SUM(CI8:CI21)</f>
        <v>1718187.2759999996</v>
      </c>
      <c r="CJ22" s="32">
        <f>SUM(CJ8:CJ21)</f>
        <v>129905.09699999998</v>
      </c>
      <c r="CK22" s="32">
        <f>SUM(CK8:CK21)</f>
        <v>1848092.3729999997</v>
      </c>
      <c r="CL22" s="32">
        <f>SUM(CL8:CL21)</f>
        <v>32096</v>
      </c>
      <c r="CM22" s="32">
        <f>SUM(CM8:CM21)</f>
        <v>1239</v>
      </c>
      <c r="CN22" s="25"/>
      <c r="CO22" s="32">
        <f>SUM(CO8:CO21)</f>
        <v>79684.68299999999</v>
      </c>
      <c r="CP22" s="32">
        <f>SUM(CP8:CP21)</f>
        <v>6024.632250000001</v>
      </c>
      <c r="CQ22" s="32">
        <f>SUM(CQ8:CQ21)</f>
        <v>85709.31525000001</v>
      </c>
      <c r="CR22" s="32">
        <f>SUM(CR8:CR21)</f>
        <v>1490</v>
      </c>
      <c r="CS22" s="32">
        <f>SUM(CS8:CS21)</f>
        <v>62</v>
      </c>
      <c r="CT22" s="18"/>
      <c r="CU22" s="32">
        <f>SUM(CU8:CU21)</f>
        <v>235211.548</v>
      </c>
      <c r="CV22" s="32">
        <f>SUM(CV8:CV21)</f>
        <v>17783.381</v>
      </c>
      <c r="CW22" s="32">
        <f>SUM(CW8:CW21)</f>
        <v>252994.92900000003</v>
      </c>
      <c r="CX22" s="32">
        <f>SUM(CX8:CX21)</f>
        <v>4390</v>
      </c>
      <c r="CY22" s="32">
        <f>SUM(CY8:CY21)</f>
        <v>165</v>
      </c>
      <c r="CZ22" s="25"/>
      <c r="DA22" s="32">
        <f>SUM(DA8:DA21)</f>
        <v>640594.929</v>
      </c>
      <c r="DB22" s="32">
        <f>SUM(DB8:DB21)</f>
        <v>48432.75675</v>
      </c>
      <c r="DC22" s="32">
        <f>SUM(DC8:DC21)</f>
        <v>689027.68575</v>
      </c>
      <c r="DD22" s="32">
        <f>SUM(DD8:DD21)</f>
        <v>11966</v>
      </c>
      <c r="DE22" s="32">
        <f>SUM(DE8:DE21)</f>
        <v>462</v>
      </c>
      <c r="DF22" s="18"/>
      <c r="DG22" s="32">
        <f>SUM(DG8:DG21)</f>
        <v>365491.217</v>
      </c>
      <c r="DH22" s="32">
        <f>SUM(DH8:DH21)</f>
        <v>27633.292749999997</v>
      </c>
      <c r="DI22" s="32">
        <f>SUM(DI8:DI21)</f>
        <v>393124.50975</v>
      </c>
      <c r="DJ22" s="32">
        <f>SUM(DJ8:DJ21)</f>
        <v>6828</v>
      </c>
      <c r="DK22" s="32">
        <f>SUM(DK8:DK21)</f>
        <v>265</v>
      </c>
      <c r="DL22" s="18"/>
      <c r="DM22" s="32">
        <f>SUM(DM8:DM21)</f>
        <v>32656.038999999997</v>
      </c>
      <c r="DN22" s="32">
        <f>SUM(DN8:DN21)</f>
        <v>2468.9892499999996</v>
      </c>
      <c r="DO22" s="32">
        <f>SUM(DO8:DO21)</f>
        <v>35125.028249999996</v>
      </c>
      <c r="DP22" s="32">
        <f>SUM(DP8:DP21)</f>
        <v>606</v>
      </c>
      <c r="DQ22" s="32">
        <f>SUM(DQ8:DQ21)</f>
        <v>22</v>
      </c>
      <c r="DR22" s="18"/>
      <c r="DS22" s="32">
        <f>SUM(DS8:DS21)</f>
        <v>50179.324</v>
      </c>
      <c r="DT22" s="32">
        <f>SUM(DT8:DT21)</f>
        <v>3793.853</v>
      </c>
      <c r="DU22" s="32">
        <f>SUM(DU8:DU21)</f>
        <v>53973.177</v>
      </c>
      <c r="DV22" s="32">
        <f>SUM(DV8:DV21)</f>
        <v>941</v>
      </c>
      <c r="DW22" s="32">
        <f>SUM(DW8:DW21)</f>
        <v>37</v>
      </c>
      <c r="DX22" s="18"/>
      <c r="DY22" s="32">
        <f>SUM(DY8:DY21)</f>
        <v>1992.9</v>
      </c>
      <c r="DZ22" s="32">
        <f>SUM(DZ8:DZ21)</f>
        <v>150.675</v>
      </c>
      <c r="EA22" s="32">
        <f>SUM(EA8:EA21)</f>
        <v>2143.575</v>
      </c>
      <c r="EB22" s="32">
        <f>SUM(EB8:EB21)</f>
        <v>40</v>
      </c>
      <c r="EC22" s="32">
        <f>SUM(EC8:EC21)</f>
        <v>0</v>
      </c>
      <c r="ED22" s="18"/>
      <c r="EE22" s="32">
        <f>SUM(EE8:EE21)</f>
        <v>105444.339</v>
      </c>
      <c r="EF22" s="32">
        <f>SUM(EF8:EF21)</f>
        <v>7972.214250000001</v>
      </c>
      <c r="EG22" s="32">
        <f>SUM(EG8:EG21)</f>
        <v>113416.55325</v>
      </c>
      <c r="EH22" s="32">
        <f>SUM(EH8:EH21)</f>
        <v>1965</v>
      </c>
      <c r="EI22" s="32">
        <f>SUM(EI8:EI21)</f>
        <v>77</v>
      </c>
      <c r="EJ22" s="18"/>
      <c r="EK22" s="32">
        <f>SUM(EK8:EK21)</f>
        <v>0</v>
      </c>
      <c r="EL22" s="32">
        <f>SUM(EL8:EL21)</f>
        <v>0</v>
      </c>
      <c r="EM22" s="32">
        <f>SUM(EM8:EM21)</f>
        <v>0</v>
      </c>
      <c r="EN22" s="25"/>
      <c r="EO22" s="25"/>
    </row>
    <row r="23" ht="12.7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5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A25"/>
  <sheetViews>
    <sheetView zoomScale="150" zoomScaleNormal="150" workbookViewId="0" topLeftCell="A1">
      <pane xSplit="1" ySplit="7" topLeftCell="CU8" activePane="bottomRight" state="frozen"/>
      <selection pane="topLeft" activeCell="A1" sqref="A1"/>
      <selection pane="topRight" activeCell="B1" sqref="B1"/>
      <selection pane="bottomLeft" activeCell="A26" sqref="A26"/>
      <selection pane="bottomRight" activeCell="CU8" sqref="CU8:CU9"/>
    </sheetView>
  </sheetViews>
  <sheetFormatPr defaultColWidth="8.8515625" defaultRowHeight="12.75"/>
  <cols>
    <col min="1" max="1" width="8.8515625" style="0" customWidth="1"/>
    <col min="2" max="2" width="5.28125" style="0" customWidth="1"/>
    <col min="3" max="6" width="13.7109375" style="0" customWidth="1"/>
    <col min="7" max="7" width="15.7109375" style="0" customWidth="1"/>
    <col min="8" max="8" width="3.7109375" style="0" customWidth="1"/>
    <col min="9" max="12" width="13.7109375" style="0" customWidth="1"/>
    <col min="13" max="13" width="17.140625" style="0" customWidth="1"/>
    <col min="14" max="14" width="3.7109375" style="0" customWidth="1"/>
    <col min="15" max="18" width="13.7109375" style="0" customWidth="1"/>
    <col min="19" max="19" width="17.7109375" style="0" customWidth="1"/>
    <col min="20" max="20" width="3.7109375" style="0" customWidth="1"/>
    <col min="21" max="24" width="13.7109375" style="0" customWidth="1"/>
    <col min="25" max="25" width="16.28125" style="0" customWidth="1"/>
    <col min="26" max="26" width="3.7109375" style="0" customWidth="1"/>
    <col min="27" max="30" width="13.7109375" style="0" customWidth="1"/>
    <col min="31" max="31" width="16.421875" style="0" customWidth="1"/>
    <col min="32" max="32" width="3.7109375" style="0" customWidth="1"/>
    <col min="33" max="36" width="13.7109375" style="0" customWidth="1"/>
    <col min="37" max="37" width="16.00390625" style="0" customWidth="1"/>
    <col min="38" max="38" width="3.7109375" style="0" customWidth="1"/>
    <col min="39" max="42" width="13.7109375" style="0" customWidth="1"/>
    <col min="43" max="43" width="15.851562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6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5.8515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421875" style="0" customWidth="1"/>
    <col min="80" max="80" width="3.7109375" style="0" customWidth="1"/>
    <col min="81" max="84" width="13.7109375" style="0" customWidth="1"/>
    <col min="85" max="85" width="17.421875" style="0" customWidth="1"/>
    <col min="86" max="86" width="3.7109375" style="0" customWidth="1"/>
    <col min="87" max="90" width="13.7109375" style="0" customWidth="1"/>
    <col min="91" max="91" width="16.7109375" style="0" customWidth="1"/>
    <col min="92" max="92" width="3.7109375" style="0" customWidth="1"/>
    <col min="93" max="96" width="13.7109375" style="0" customWidth="1"/>
    <col min="97" max="97" width="16.28125" style="0" customWidth="1"/>
    <col min="98" max="98" width="3.7109375" style="0" customWidth="1"/>
    <col min="99" max="102" width="13.7109375" style="0" customWidth="1"/>
    <col min="103" max="103" width="16.00390625" style="0" customWidth="1"/>
    <col min="104" max="104" width="3.7109375" style="0" customWidth="1"/>
    <col min="105" max="108" width="13.7109375" style="0" customWidth="1"/>
    <col min="109" max="109" width="16.7109375" style="0" customWidth="1"/>
    <col min="110" max="110" width="3.7109375" style="0" customWidth="1"/>
    <col min="111" max="114" width="13.7109375" style="0" customWidth="1"/>
    <col min="115" max="115" width="16.00390625" style="0" customWidth="1"/>
    <col min="116" max="116" width="3.7109375" style="0" customWidth="1"/>
    <col min="117" max="120" width="13.7109375" style="0" customWidth="1"/>
    <col min="121" max="121" width="16.00390625" style="0" customWidth="1"/>
    <col min="122" max="122" width="3.7109375" style="0" customWidth="1"/>
    <col min="123" max="126" width="13.7109375" style="0" customWidth="1"/>
    <col min="127" max="127" width="16.8515625" style="0" customWidth="1"/>
    <col min="128" max="128" width="3.7109375" style="0" customWidth="1"/>
    <col min="129" max="132" width="13.7109375" style="0" customWidth="1"/>
    <col min="133" max="133" width="16.7109375" style="0" customWidth="1"/>
    <col min="134" max="134" width="3.7109375" style="0" customWidth="1"/>
    <col min="135" max="138" width="13.7109375" style="0" customWidth="1"/>
    <col min="139" max="139" width="16.00390625" style="0" customWidth="1"/>
    <col min="140" max="140" width="3.7109375" style="0" customWidth="1"/>
    <col min="141" max="144" width="13.7109375" style="0" customWidth="1"/>
    <col min="145" max="145" width="16.140625" style="0" customWidth="1"/>
    <col min="146" max="146" width="3.7109375" style="0" customWidth="1"/>
    <col min="147" max="150" width="13.7109375" style="0" customWidth="1"/>
    <col min="151" max="151" width="16.421875" style="0" customWidth="1"/>
    <col min="152" max="152" width="3.7109375" style="0" customWidth="1"/>
    <col min="153" max="155" width="13.7109375" style="0" customWidth="1"/>
    <col min="156" max="156" width="12.00390625" style="0" customWidth="1"/>
    <col min="157" max="157" width="17.00390625" style="0" customWidth="1"/>
  </cols>
  <sheetData>
    <row r="1" spans="1:123" ht="12">
      <c r="A1" s="27"/>
      <c r="B1" s="13"/>
      <c r="C1" s="26"/>
      <c r="D1" s="19"/>
      <c r="E1" s="19"/>
      <c r="F1" s="28"/>
      <c r="G1" s="28" t="s">
        <v>13</v>
      </c>
      <c r="H1" s="28"/>
      <c r="I1" s="28"/>
      <c r="J1" s="28"/>
      <c r="K1" s="28"/>
      <c r="L1" s="28"/>
      <c r="M1" s="19"/>
      <c r="N1" s="18"/>
      <c r="O1" s="28"/>
      <c r="P1" s="18"/>
      <c r="Q1" s="18"/>
      <c r="R1" s="18"/>
      <c r="S1" s="28"/>
      <c r="T1" s="28"/>
      <c r="U1" s="28" t="s">
        <v>13</v>
      </c>
      <c r="V1" s="18"/>
      <c r="W1" s="26"/>
      <c r="X1" s="28"/>
      <c r="Y1" s="19"/>
      <c r="Z1" s="18"/>
      <c r="AA1" s="28"/>
      <c r="AB1" s="18"/>
      <c r="AC1" s="18"/>
      <c r="AD1" s="18"/>
      <c r="AE1" s="28"/>
      <c r="AF1" s="28" t="s">
        <v>13</v>
      </c>
      <c r="AG1" s="18"/>
      <c r="AM1" s="28"/>
      <c r="AN1" s="4"/>
      <c r="AO1" s="3"/>
      <c r="AP1" s="3"/>
      <c r="AQ1" s="28"/>
      <c r="AR1" s="28" t="s">
        <v>13</v>
      </c>
      <c r="AS1" s="3"/>
      <c r="AT1" s="3"/>
      <c r="AU1" s="3"/>
      <c r="AV1" s="3"/>
      <c r="AW1" s="3"/>
      <c r="AX1" s="3"/>
      <c r="AY1" s="28"/>
      <c r="AZ1" s="4"/>
      <c r="BA1" s="3"/>
      <c r="BB1" s="3"/>
      <c r="BC1" s="28"/>
      <c r="BD1" s="28" t="s">
        <v>13</v>
      </c>
      <c r="BE1" s="3"/>
      <c r="BF1" s="3"/>
      <c r="BG1" s="28"/>
      <c r="BH1" s="4"/>
      <c r="BI1" s="3"/>
      <c r="BJ1" s="3"/>
      <c r="BK1" s="28"/>
      <c r="BL1" s="3"/>
      <c r="BM1" s="3"/>
      <c r="BN1" s="3"/>
      <c r="BO1" s="28"/>
      <c r="BP1" s="28" t="s">
        <v>13</v>
      </c>
      <c r="BQ1" s="3"/>
      <c r="BR1" s="3"/>
      <c r="BS1" s="3"/>
      <c r="BT1" s="3"/>
      <c r="BU1" s="3"/>
      <c r="BV1" s="3"/>
      <c r="BW1" s="28"/>
      <c r="BX1" s="3"/>
      <c r="BY1" s="3"/>
      <c r="BZ1" s="3"/>
      <c r="CA1" s="28"/>
      <c r="CB1" s="28" t="s">
        <v>13</v>
      </c>
      <c r="CC1" s="3"/>
      <c r="CD1" s="3"/>
      <c r="CE1" s="3"/>
      <c r="CF1" s="3"/>
      <c r="CG1" s="3"/>
      <c r="CH1" s="3"/>
      <c r="CI1" s="28"/>
      <c r="CJ1" s="3"/>
      <c r="CK1" s="3"/>
      <c r="CL1" s="3"/>
      <c r="CM1" s="28"/>
      <c r="CN1" s="28" t="s">
        <v>13</v>
      </c>
      <c r="CO1" s="3"/>
      <c r="CP1" s="3"/>
      <c r="CQ1" s="3"/>
      <c r="CR1" s="3"/>
      <c r="CS1" s="3"/>
      <c r="CT1" s="3"/>
      <c r="CU1" s="28"/>
      <c r="CV1" s="3"/>
      <c r="CW1" s="3"/>
      <c r="CX1" s="3"/>
      <c r="CY1" s="28"/>
      <c r="CZ1" s="28" t="s">
        <v>13</v>
      </c>
      <c r="DA1" s="3"/>
      <c r="DB1" s="3"/>
      <c r="DC1" s="3"/>
      <c r="DD1" s="3"/>
      <c r="DE1" s="3"/>
      <c r="DF1" s="3"/>
      <c r="DG1" s="28"/>
      <c r="DH1" s="3"/>
      <c r="DI1" s="3"/>
      <c r="DJ1" s="3"/>
      <c r="DK1" s="28"/>
      <c r="DL1" s="28" t="s">
        <v>13</v>
      </c>
      <c r="DM1" s="3"/>
      <c r="DN1" s="3"/>
      <c r="DO1" s="3"/>
      <c r="DP1" s="3"/>
      <c r="DQ1" s="3"/>
      <c r="DS1" s="28"/>
    </row>
    <row r="2" spans="1:123" ht="12">
      <c r="A2" s="27"/>
      <c r="B2" s="13"/>
      <c r="C2" s="26"/>
      <c r="D2" s="19"/>
      <c r="E2" s="19"/>
      <c r="F2" s="28" t="s">
        <v>63</v>
      </c>
      <c r="G2" s="28"/>
      <c r="H2" s="28"/>
      <c r="I2" s="28"/>
      <c r="J2" s="28"/>
      <c r="K2" s="28"/>
      <c r="L2" s="28"/>
      <c r="M2" s="19"/>
      <c r="N2" s="18"/>
      <c r="O2" s="28"/>
      <c r="P2" s="18"/>
      <c r="Q2" s="18"/>
      <c r="R2" s="18"/>
      <c r="S2" s="28"/>
      <c r="T2" s="28" t="s">
        <v>63</v>
      </c>
      <c r="U2" s="28"/>
      <c r="V2" s="18"/>
      <c r="W2" s="26"/>
      <c r="X2" s="28"/>
      <c r="Y2" s="19"/>
      <c r="Z2" s="18"/>
      <c r="AA2" s="28"/>
      <c r="AB2" s="18"/>
      <c r="AC2" s="18"/>
      <c r="AD2" s="18"/>
      <c r="AE2" s="28" t="s">
        <v>63</v>
      </c>
      <c r="AF2" s="28"/>
      <c r="AG2" s="18"/>
      <c r="AM2" s="28"/>
      <c r="AN2" s="4"/>
      <c r="AO2" s="3"/>
      <c r="AP2" s="3"/>
      <c r="AQ2" s="28" t="s">
        <v>63</v>
      </c>
      <c r="AR2" s="28"/>
      <c r="AS2" s="3"/>
      <c r="AT2" s="3"/>
      <c r="AU2" s="3"/>
      <c r="AV2" s="3"/>
      <c r="AW2" s="3"/>
      <c r="AX2" s="3"/>
      <c r="AY2" s="28"/>
      <c r="AZ2" s="4"/>
      <c r="BA2" s="3"/>
      <c r="BB2" s="3"/>
      <c r="BC2" s="28" t="s">
        <v>63</v>
      </c>
      <c r="BD2" s="28"/>
      <c r="BE2" s="3"/>
      <c r="BF2" s="3"/>
      <c r="BG2" s="28"/>
      <c r="BH2" s="4"/>
      <c r="BI2" s="3"/>
      <c r="BJ2" s="3"/>
      <c r="BK2" s="28"/>
      <c r="BL2" s="3"/>
      <c r="BM2" s="3"/>
      <c r="BN2" s="3"/>
      <c r="BO2" s="28" t="s">
        <v>63</v>
      </c>
      <c r="BP2" s="28"/>
      <c r="BQ2" s="3"/>
      <c r="BR2" s="3"/>
      <c r="BS2" s="3"/>
      <c r="BT2" s="3"/>
      <c r="BU2" s="3"/>
      <c r="BV2" s="3"/>
      <c r="BW2" s="28"/>
      <c r="BX2" s="3"/>
      <c r="BY2" s="3"/>
      <c r="BZ2" s="3"/>
      <c r="CA2" s="28" t="s">
        <v>63</v>
      </c>
      <c r="CB2" s="28"/>
      <c r="CC2" s="3"/>
      <c r="CD2" s="3"/>
      <c r="CE2" s="3"/>
      <c r="CF2" s="3"/>
      <c r="CG2" s="3"/>
      <c r="CH2" s="3"/>
      <c r="CI2" s="28"/>
      <c r="CJ2" s="3"/>
      <c r="CK2" s="3"/>
      <c r="CL2" s="3"/>
      <c r="CM2" s="28" t="s">
        <v>63</v>
      </c>
      <c r="CN2" s="28"/>
      <c r="CO2" s="3"/>
      <c r="CP2" s="3"/>
      <c r="CQ2" s="3"/>
      <c r="CR2" s="3"/>
      <c r="CS2" s="3"/>
      <c r="CT2" s="3"/>
      <c r="CU2" s="28"/>
      <c r="CV2" s="3"/>
      <c r="CW2" s="3"/>
      <c r="CX2" s="3"/>
      <c r="CY2" s="28" t="s">
        <v>63</v>
      </c>
      <c r="CZ2" s="28"/>
      <c r="DA2" s="3"/>
      <c r="DB2" s="3"/>
      <c r="DC2" s="3"/>
      <c r="DD2" s="3"/>
      <c r="DE2" s="3"/>
      <c r="DF2" s="3"/>
      <c r="DG2" s="28"/>
      <c r="DH2" s="3"/>
      <c r="DI2" s="3"/>
      <c r="DJ2" s="3"/>
      <c r="DK2" s="28" t="s">
        <v>63</v>
      </c>
      <c r="DL2" s="28"/>
      <c r="DM2" s="3"/>
      <c r="DN2" s="3"/>
      <c r="DO2" s="3"/>
      <c r="DP2" s="3"/>
      <c r="DQ2" s="3"/>
      <c r="DS2" s="28"/>
    </row>
    <row r="3" spans="1:123" ht="12">
      <c r="A3" s="27"/>
      <c r="B3" s="13"/>
      <c r="C3" s="26"/>
      <c r="D3" s="19"/>
      <c r="E3" s="19"/>
      <c r="F3" s="26"/>
      <c r="G3" s="28" t="s">
        <v>21</v>
      </c>
      <c r="H3" s="26"/>
      <c r="I3" s="26"/>
      <c r="J3" s="26"/>
      <c r="K3" s="26"/>
      <c r="L3" s="26"/>
      <c r="M3" s="19"/>
      <c r="N3" s="18"/>
      <c r="O3" s="28"/>
      <c r="P3" s="18"/>
      <c r="Q3" s="18"/>
      <c r="R3" s="18"/>
      <c r="S3" s="26"/>
      <c r="T3" s="26"/>
      <c r="U3" s="28" t="s">
        <v>21</v>
      </c>
      <c r="V3" s="18"/>
      <c r="W3" s="26"/>
      <c r="X3" s="26"/>
      <c r="Y3" s="19"/>
      <c r="Z3" s="18"/>
      <c r="AA3" s="28"/>
      <c r="AB3" s="18"/>
      <c r="AC3" s="18"/>
      <c r="AD3" s="18"/>
      <c r="AE3" s="26"/>
      <c r="AF3" s="28" t="s">
        <v>21</v>
      </c>
      <c r="AG3" s="18"/>
      <c r="AM3" s="28"/>
      <c r="AN3" s="3"/>
      <c r="AO3" s="3"/>
      <c r="AP3" s="3"/>
      <c r="AQ3" s="26"/>
      <c r="AR3" s="28" t="s">
        <v>21</v>
      </c>
      <c r="AS3" s="3"/>
      <c r="AT3" s="3"/>
      <c r="AU3" s="3"/>
      <c r="AV3" s="3"/>
      <c r="AW3" s="3"/>
      <c r="AX3" s="3"/>
      <c r="AY3" s="28"/>
      <c r="AZ3" s="3"/>
      <c r="BA3" s="3"/>
      <c r="BB3" s="3"/>
      <c r="BC3" s="26"/>
      <c r="BD3" s="28" t="s">
        <v>21</v>
      </c>
      <c r="BE3" s="3"/>
      <c r="BF3" s="3"/>
      <c r="BG3" s="18"/>
      <c r="BH3" s="3"/>
      <c r="BI3" s="3"/>
      <c r="BJ3" s="3"/>
      <c r="BK3" s="28"/>
      <c r="BL3" s="3"/>
      <c r="BM3" s="3"/>
      <c r="BN3" s="3"/>
      <c r="BO3" s="26"/>
      <c r="BP3" s="28" t="s">
        <v>21</v>
      </c>
      <c r="BQ3" s="3"/>
      <c r="BR3" s="3"/>
      <c r="BS3" s="3"/>
      <c r="BT3" s="3"/>
      <c r="BU3" s="3"/>
      <c r="BV3" s="3"/>
      <c r="BW3" s="28"/>
      <c r="BX3" s="3"/>
      <c r="BY3" s="3"/>
      <c r="BZ3" s="3"/>
      <c r="CA3" s="26"/>
      <c r="CB3" s="28" t="s">
        <v>21</v>
      </c>
      <c r="CC3" s="3"/>
      <c r="CD3" s="3"/>
      <c r="CE3" s="3"/>
      <c r="CF3" s="3"/>
      <c r="CG3" s="3"/>
      <c r="CH3" s="3"/>
      <c r="CI3" s="28"/>
      <c r="CJ3" s="3"/>
      <c r="CK3" s="3"/>
      <c r="CL3" s="3"/>
      <c r="CM3" s="26"/>
      <c r="CN3" s="28" t="s">
        <v>21</v>
      </c>
      <c r="CO3" s="3"/>
      <c r="CP3" s="3"/>
      <c r="CQ3" s="3"/>
      <c r="CR3" s="3"/>
      <c r="CS3" s="3"/>
      <c r="CT3" s="3"/>
      <c r="CU3" s="28"/>
      <c r="CV3" s="3"/>
      <c r="CW3" s="3"/>
      <c r="CX3" s="3"/>
      <c r="CY3" s="26"/>
      <c r="CZ3" s="28" t="s">
        <v>21</v>
      </c>
      <c r="DA3" s="3"/>
      <c r="DB3" s="3"/>
      <c r="DC3" s="3"/>
      <c r="DD3" s="3"/>
      <c r="DE3" s="3"/>
      <c r="DF3" s="3"/>
      <c r="DG3" s="28"/>
      <c r="DH3" s="3"/>
      <c r="DI3" s="3"/>
      <c r="DJ3" s="3"/>
      <c r="DK3" s="26"/>
      <c r="DL3" s="28" t="s">
        <v>21</v>
      </c>
      <c r="DM3" s="3"/>
      <c r="DN3" s="3"/>
      <c r="DO3" s="3"/>
      <c r="DP3" s="3"/>
      <c r="DQ3" s="3"/>
      <c r="DS3" s="28"/>
    </row>
    <row r="4" spans="1:121" ht="12">
      <c r="A4" s="27"/>
      <c r="B4" s="13"/>
      <c r="C4" s="26"/>
      <c r="D4" s="28"/>
      <c r="E4" s="28"/>
      <c r="F4" s="28"/>
      <c r="G4" s="28"/>
      <c r="H4" s="28"/>
      <c r="I4" s="28"/>
      <c r="J4" s="28"/>
      <c r="K4" s="28"/>
      <c r="L4" s="28"/>
      <c r="M4" s="19"/>
      <c r="N4" s="18"/>
      <c r="O4" s="18"/>
      <c r="P4" s="18"/>
      <c r="Q4" s="18"/>
      <c r="R4" s="18"/>
      <c r="S4" s="26"/>
      <c r="T4" s="28"/>
      <c r="U4" s="19"/>
      <c r="V4" s="18"/>
      <c r="W4" s="26"/>
      <c r="X4" s="28"/>
      <c r="Y4" s="19"/>
      <c r="Z4" s="18"/>
      <c r="AA4" s="18"/>
      <c r="AB4" s="18"/>
      <c r="AC4" s="18"/>
      <c r="AD4" s="18"/>
      <c r="AE4" s="18"/>
      <c r="AF4" s="28"/>
      <c r="AG4" s="19"/>
      <c r="AM4" s="3"/>
      <c r="AN4" s="4"/>
      <c r="AO4" s="3"/>
      <c r="AP4" s="3"/>
      <c r="AQ4" s="3"/>
      <c r="AR4" s="4"/>
      <c r="AS4" s="3"/>
      <c r="AT4" s="3"/>
      <c r="AU4" s="3"/>
      <c r="AV4" s="3"/>
      <c r="AW4" s="3"/>
      <c r="AX4" s="3"/>
      <c r="AY4" s="3"/>
      <c r="AZ4" s="4"/>
      <c r="BA4" s="3"/>
      <c r="BB4" s="3"/>
      <c r="BC4" s="3"/>
      <c r="BD4" s="3"/>
      <c r="BE4" s="3"/>
      <c r="BF4" s="3"/>
      <c r="BG4" s="3"/>
      <c r="BH4" s="4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4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59"/>
      <c r="DB4" s="59"/>
      <c r="DC4" s="59"/>
      <c r="DD4" s="59"/>
      <c r="DE4" s="59"/>
      <c r="DF4" s="3"/>
      <c r="DG4" s="3"/>
      <c r="DH4" s="3"/>
      <c r="DI4" s="3"/>
      <c r="DJ4" s="3"/>
      <c r="DK4" s="3"/>
      <c r="DL4" s="4"/>
      <c r="DM4" s="3"/>
      <c r="DN4" s="3"/>
      <c r="DO4" s="4"/>
      <c r="DP4" s="3"/>
      <c r="DQ4" s="3"/>
    </row>
    <row r="5" spans="1:157" ht="12">
      <c r="A5" s="5" t="s">
        <v>1</v>
      </c>
      <c r="C5" s="6" t="s">
        <v>30</v>
      </c>
      <c r="D5" s="7"/>
      <c r="E5" s="8"/>
      <c r="F5" s="24"/>
      <c r="G5" s="24"/>
      <c r="H5" s="3"/>
      <c r="I5" s="6" t="s">
        <v>31</v>
      </c>
      <c r="J5" s="7"/>
      <c r="K5" s="8"/>
      <c r="L5" s="24"/>
      <c r="M5" s="24"/>
      <c r="N5" s="3"/>
      <c r="O5" s="6" t="s">
        <v>32</v>
      </c>
      <c r="P5" s="7"/>
      <c r="Q5" s="8"/>
      <c r="R5" s="24"/>
      <c r="S5" s="24"/>
      <c r="T5" s="3"/>
      <c r="U5" s="6" t="s">
        <v>33</v>
      </c>
      <c r="V5" s="7"/>
      <c r="W5" s="8"/>
      <c r="X5" s="24"/>
      <c r="Y5" s="24"/>
      <c r="Z5" s="14"/>
      <c r="AA5" s="6" t="s">
        <v>34</v>
      </c>
      <c r="AB5" s="7"/>
      <c r="AC5" s="8"/>
      <c r="AD5" s="24"/>
      <c r="AE5" s="24"/>
      <c r="AF5" s="14"/>
      <c r="AG5" s="6" t="s">
        <v>35</v>
      </c>
      <c r="AH5" s="7"/>
      <c r="AI5" s="8"/>
      <c r="AJ5" s="24"/>
      <c r="AK5" s="24"/>
      <c r="AL5" s="14"/>
      <c r="AM5" s="6" t="s">
        <v>36</v>
      </c>
      <c r="AN5" s="7"/>
      <c r="AO5" s="8"/>
      <c r="AP5" s="24"/>
      <c r="AQ5" s="24"/>
      <c r="AR5" s="3"/>
      <c r="AS5" s="36" t="s">
        <v>37</v>
      </c>
      <c r="AT5" s="7"/>
      <c r="AU5" s="8"/>
      <c r="AV5" s="24"/>
      <c r="AW5" s="24"/>
      <c r="AX5" s="3"/>
      <c r="AY5" s="36" t="s">
        <v>38</v>
      </c>
      <c r="AZ5" s="7"/>
      <c r="BA5" s="8"/>
      <c r="BB5" s="24"/>
      <c r="BC5" s="24"/>
      <c r="BD5" s="3"/>
      <c r="BE5" s="38" t="s">
        <v>39</v>
      </c>
      <c r="BF5" s="39"/>
      <c r="BG5" s="40"/>
      <c r="BH5" s="24"/>
      <c r="BI5" s="24"/>
      <c r="BJ5" s="3"/>
      <c r="BK5" s="6" t="s">
        <v>40</v>
      </c>
      <c r="BL5" s="7"/>
      <c r="BM5" s="8"/>
      <c r="BN5" s="24"/>
      <c r="BO5" s="24"/>
      <c r="BP5" s="3"/>
      <c r="BQ5" s="6" t="s">
        <v>41</v>
      </c>
      <c r="BR5" s="7"/>
      <c r="BS5" s="8"/>
      <c r="BT5" s="24"/>
      <c r="BU5" s="24"/>
      <c r="BV5" s="14"/>
      <c r="BW5" s="6" t="s">
        <v>42</v>
      </c>
      <c r="BX5" s="7"/>
      <c r="BY5" s="8"/>
      <c r="BZ5" s="24"/>
      <c r="CA5" s="24"/>
      <c r="CB5" s="3"/>
      <c r="CC5" s="6" t="s">
        <v>43</v>
      </c>
      <c r="CD5" s="7"/>
      <c r="CE5" s="8"/>
      <c r="CF5" s="24"/>
      <c r="CG5" s="24"/>
      <c r="CH5" s="14"/>
      <c r="CI5" s="6" t="s">
        <v>44</v>
      </c>
      <c r="CJ5" s="7"/>
      <c r="CK5" s="8"/>
      <c r="CL5" s="24"/>
      <c r="CM5" s="24"/>
      <c r="CN5" s="3"/>
      <c r="CO5" s="6" t="s">
        <v>45</v>
      </c>
      <c r="CP5" s="7"/>
      <c r="CQ5" s="8"/>
      <c r="CR5" s="24"/>
      <c r="CS5" s="24"/>
      <c r="CT5" s="3"/>
      <c r="CU5" s="6" t="s">
        <v>46</v>
      </c>
      <c r="CV5" s="7"/>
      <c r="CW5" s="8"/>
      <c r="CX5" s="24"/>
      <c r="CY5" s="24"/>
      <c r="CZ5" s="3"/>
      <c r="DA5" s="60" t="s">
        <v>67</v>
      </c>
      <c r="DB5" s="48"/>
      <c r="DC5" s="49"/>
      <c r="DD5" s="50"/>
      <c r="DE5" s="50"/>
      <c r="DF5" s="3"/>
      <c r="DG5" s="6" t="s">
        <v>47</v>
      </c>
      <c r="DH5" s="7"/>
      <c r="DI5" s="8"/>
      <c r="DJ5" s="24"/>
      <c r="DK5" s="24"/>
      <c r="DL5" s="14"/>
      <c r="DM5" s="6" t="s">
        <v>48</v>
      </c>
      <c r="DN5" s="7"/>
      <c r="DO5" s="8"/>
      <c r="DP5" s="24"/>
      <c r="DQ5" s="24"/>
      <c r="DR5" s="14"/>
      <c r="DS5" s="6" t="s">
        <v>49</v>
      </c>
      <c r="DT5" s="7"/>
      <c r="DU5" s="8"/>
      <c r="DV5" s="24"/>
      <c r="DW5" s="24"/>
      <c r="DX5" s="14"/>
      <c r="DY5" s="6" t="s">
        <v>50</v>
      </c>
      <c r="DZ5" s="7"/>
      <c r="EA5" s="8"/>
      <c r="EB5" s="24"/>
      <c r="EC5" s="24"/>
      <c r="ED5" s="14"/>
      <c r="EE5" s="6" t="s">
        <v>51</v>
      </c>
      <c r="EF5" s="7"/>
      <c r="EG5" s="8"/>
      <c r="EH5" s="24"/>
      <c r="EI5" s="24"/>
      <c r="EJ5" s="14"/>
      <c r="EK5" s="6" t="s">
        <v>52</v>
      </c>
      <c r="EL5" s="7"/>
      <c r="EM5" s="8"/>
      <c r="EN5" s="24"/>
      <c r="EO5" s="24"/>
      <c r="EP5" s="14"/>
      <c r="EQ5" s="6" t="s">
        <v>53</v>
      </c>
      <c r="ER5" s="7"/>
      <c r="ES5" s="8"/>
      <c r="ET5" s="24"/>
      <c r="EU5" s="24"/>
      <c r="EV5" s="14"/>
      <c r="EW5" s="6" t="s">
        <v>54</v>
      </c>
      <c r="EX5" s="7"/>
      <c r="EY5" s="8"/>
      <c r="EZ5" s="24"/>
      <c r="FA5" s="24"/>
    </row>
    <row r="6" spans="1:157" ht="12">
      <c r="A6" s="29" t="s">
        <v>6</v>
      </c>
      <c r="C6" s="30"/>
      <c r="D6" s="17">
        <v>0.2694139</v>
      </c>
      <c r="E6" s="31"/>
      <c r="F6" s="24" t="s">
        <v>60</v>
      </c>
      <c r="G6" s="24" t="s">
        <v>60</v>
      </c>
      <c r="H6" s="1"/>
      <c r="I6" s="30"/>
      <c r="J6" s="17">
        <v>0.0480194</v>
      </c>
      <c r="K6" s="31"/>
      <c r="L6" s="24" t="s">
        <v>60</v>
      </c>
      <c r="M6" s="24" t="s">
        <v>60</v>
      </c>
      <c r="N6" s="1"/>
      <c r="O6" s="30"/>
      <c r="P6" s="17">
        <v>0.0060045</v>
      </c>
      <c r="Q6" s="31"/>
      <c r="R6" s="24" t="s">
        <v>60</v>
      </c>
      <c r="S6" s="24" t="s">
        <v>60</v>
      </c>
      <c r="T6" s="1"/>
      <c r="U6" s="30"/>
      <c r="V6" s="17">
        <v>0.0002699</v>
      </c>
      <c r="W6" s="31"/>
      <c r="X6" s="24" t="s">
        <v>60</v>
      </c>
      <c r="Y6" s="24" t="s">
        <v>60</v>
      </c>
      <c r="Z6" s="12"/>
      <c r="AA6" s="30"/>
      <c r="AB6" s="17">
        <v>0.010719</v>
      </c>
      <c r="AC6" s="31"/>
      <c r="AD6" s="24" t="s">
        <v>60</v>
      </c>
      <c r="AE6" s="24" t="s">
        <v>60</v>
      </c>
      <c r="AF6" s="12"/>
      <c r="AG6" s="30"/>
      <c r="AH6" s="17">
        <v>6.8E-06</v>
      </c>
      <c r="AI6" s="31"/>
      <c r="AJ6" s="24" t="s">
        <v>60</v>
      </c>
      <c r="AK6" s="24" t="s">
        <v>60</v>
      </c>
      <c r="AL6" s="12"/>
      <c r="AM6" s="30"/>
      <c r="AN6" s="17">
        <v>0.0018211</v>
      </c>
      <c r="AO6" s="31"/>
      <c r="AP6" s="24" t="s">
        <v>60</v>
      </c>
      <c r="AQ6" s="24" t="s">
        <v>60</v>
      </c>
      <c r="AR6" s="1"/>
      <c r="AS6" s="30"/>
      <c r="AT6" s="17">
        <v>0.000555</v>
      </c>
      <c r="AU6" s="31"/>
      <c r="AV6" s="24" t="s">
        <v>60</v>
      </c>
      <c r="AW6" s="24" t="s">
        <v>60</v>
      </c>
      <c r="AX6" s="1"/>
      <c r="AY6" s="30"/>
      <c r="AZ6" s="17">
        <v>0.0030906</v>
      </c>
      <c r="BA6" s="31"/>
      <c r="BB6" s="24" t="s">
        <v>60</v>
      </c>
      <c r="BC6" s="24" t="s">
        <v>60</v>
      </c>
      <c r="BD6" s="1"/>
      <c r="BE6" s="41"/>
      <c r="BF6" s="42">
        <v>0.028881</v>
      </c>
      <c r="BG6" s="43"/>
      <c r="BH6" s="24" t="s">
        <v>60</v>
      </c>
      <c r="BI6" s="24" t="s">
        <v>60</v>
      </c>
      <c r="BJ6" s="1"/>
      <c r="BK6" s="30"/>
      <c r="BL6" s="17">
        <v>0.0009515</v>
      </c>
      <c r="BM6" s="31"/>
      <c r="BN6" s="24" t="s">
        <v>60</v>
      </c>
      <c r="BO6" s="24" t="s">
        <v>60</v>
      </c>
      <c r="BP6" s="1"/>
      <c r="BQ6" s="30"/>
      <c r="BR6" s="17">
        <v>0.0130202</v>
      </c>
      <c r="BS6" s="31"/>
      <c r="BT6" s="24" t="s">
        <v>60</v>
      </c>
      <c r="BU6" s="24" t="s">
        <v>60</v>
      </c>
      <c r="BV6" s="12"/>
      <c r="BW6" s="30"/>
      <c r="BX6" s="17">
        <v>0.0074946</v>
      </c>
      <c r="BY6" s="31"/>
      <c r="BZ6" s="24" t="s">
        <v>60</v>
      </c>
      <c r="CA6" s="24" t="s">
        <v>60</v>
      </c>
      <c r="CB6" s="1"/>
      <c r="CC6" s="30"/>
      <c r="CD6" s="17">
        <v>0.0100725</v>
      </c>
      <c r="CE6" s="31"/>
      <c r="CF6" s="24" t="s">
        <v>60</v>
      </c>
      <c r="CG6" s="24" t="s">
        <v>60</v>
      </c>
      <c r="CH6" s="12"/>
      <c r="CI6" s="30"/>
      <c r="CJ6" s="17">
        <v>0.0250406</v>
      </c>
      <c r="CK6" s="31"/>
      <c r="CL6" s="24" t="s">
        <v>60</v>
      </c>
      <c r="CM6" s="24" t="s">
        <v>60</v>
      </c>
      <c r="CN6" s="1"/>
      <c r="CO6" s="30"/>
      <c r="CP6" s="17">
        <v>0.0038333</v>
      </c>
      <c r="CQ6" s="31"/>
      <c r="CR6" s="24" t="s">
        <v>60</v>
      </c>
      <c r="CS6" s="24" t="s">
        <v>60</v>
      </c>
      <c r="CT6" s="1"/>
      <c r="CU6" s="30"/>
      <c r="CV6" s="17">
        <v>0.0425121</v>
      </c>
      <c r="CW6" s="31"/>
      <c r="CX6" s="24" t="s">
        <v>60</v>
      </c>
      <c r="CY6" s="24" t="s">
        <v>60</v>
      </c>
      <c r="CZ6" s="1"/>
      <c r="DA6" s="51"/>
      <c r="DB6" s="52">
        <v>0.0004894</v>
      </c>
      <c r="DC6" s="53"/>
      <c r="DD6" s="50" t="s">
        <v>60</v>
      </c>
      <c r="DE6" s="50" t="s">
        <v>60</v>
      </c>
      <c r="DF6" s="1"/>
      <c r="DG6" s="30"/>
      <c r="DH6" s="17">
        <v>0.000823</v>
      </c>
      <c r="DI6" s="31"/>
      <c r="DJ6" s="24" t="s">
        <v>60</v>
      </c>
      <c r="DK6" s="24" t="s">
        <v>60</v>
      </c>
      <c r="DL6" s="12"/>
      <c r="DM6" s="30"/>
      <c r="DN6" s="17">
        <v>8.7E-06</v>
      </c>
      <c r="DO6" s="31"/>
      <c r="DP6" s="24" t="s">
        <v>60</v>
      </c>
      <c r="DQ6" s="24" t="s">
        <v>60</v>
      </c>
      <c r="DR6" s="12"/>
      <c r="DS6" s="30"/>
      <c r="DT6" s="17">
        <v>0.0024301</v>
      </c>
      <c r="DU6" s="31"/>
      <c r="DV6" s="24" t="s">
        <v>60</v>
      </c>
      <c r="DW6" s="24" t="s">
        <v>60</v>
      </c>
      <c r="DX6" s="12"/>
      <c r="DY6" s="30"/>
      <c r="DZ6" s="17">
        <v>0.0078281</v>
      </c>
      <c r="EA6" s="31"/>
      <c r="EB6" s="24" t="s">
        <v>60</v>
      </c>
      <c r="EC6" s="24" t="s">
        <v>60</v>
      </c>
      <c r="ED6" s="12"/>
      <c r="EE6" s="30"/>
      <c r="EF6" s="17">
        <v>0.0172778</v>
      </c>
      <c r="EG6" s="31"/>
      <c r="EH6" s="24" t="s">
        <v>60</v>
      </c>
      <c r="EI6" s="24" t="s">
        <v>60</v>
      </c>
      <c r="EJ6" s="12"/>
      <c r="EK6" s="30"/>
      <c r="EL6" s="17">
        <v>0.0021223</v>
      </c>
      <c r="EM6" s="31"/>
      <c r="EN6" s="24" t="s">
        <v>60</v>
      </c>
      <c r="EO6" s="24" t="s">
        <v>60</v>
      </c>
      <c r="EP6" s="12"/>
      <c r="EQ6" s="30"/>
      <c r="ER6" s="17">
        <v>0.0109199</v>
      </c>
      <c r="ES6" s="31"/>
      <c r="ET6" s="24" t="s">
        <v>60</v>
      </c>
      <c r="EU6" s="24" t="s">
        <v>60</v>
      </c>
      <c r="EV6" s="12"/>
      <c r="EW6" s="30"/>
      <c r="EX6" s="17">
        <v>0.0044418</v>
      </c>
      <c r="EY6" s="31"/>
      <c r="EZ6" s="24" t="s">
        <v>60</v>
      </c>
      <c r="FA6" s="24" t="s">
        <v>60</v>
      </c>
    </row>
    <row r="7" spans="1:157" ht="12">
      <c r="A7" s="9"/>
      <c r="C7" s="10" t="s">
        <v>7</v>
      </c>
      <c r="D7" s="10" t="s">
        <v>8</v>
      </c>
      <c r="E7" s="10" t="s">
        <v>0</v>
      </c>
      <c r="F7" s="24" t="s">
        <v>61</v>
      </c>
      <c r="G7" s="24" t="s">
        <v>62</v>
      </c>
      <c r="H7" s="3"/>
      <c r="I7" s="10" t="s">
        <v>7</v>
      </c>
      <c r="J7" s="10" t="s">
        <v>8</v>
      </c>
      <c r="K7" s="10" t="s">
        <v>0</v>
      </c>
      <c r="L7" s="24" t="s">
        <v>61</v>
      </c>
      <c r="M7" s="24" t="s">
        <v>62</v>
      </c>
      <c r="N7" s="3"/>
      <c r="O7" s="10" t="s">
        <v>7</v>
      </c>
      <c r="P7" s="10" t="s">
        <v>8</v>
      </c>
      <c r="Q7" s="10" t="s">
        <v>0</v>
      </c>
      <c r="R7" s="24" t="s">
        <v>61</v>
      </c>
      <c r="S7" s="24" t="s">
        <v>62</v>
      </c>
      <c r="T7" s="3"/>
      <c r="U7" s="10" t="s">
        <v>7</v>
      </c>
      <c r="V7" s="10" t="s">
        <v>8</v>
      </c>
      <c r="W7" s="10" t="s">
        <v>0</v>
      </c>
      <c r="X7" s="24" t="s">
        <v>61</v>
      </c>
      <c r="Y7" s="24" t="s">
        <v>62</v>
      </c>
      <c r="Z7" s="15"/>
      <c r="AA7" s="10" t="s">
        <v>7</v>
      </c>
      <c r="AB7" s="10" t="s">
        <v>8</v>
      </c>
      <c r="AC7" s="10" t="s">
        <v>0</v>
      </c>
      <c r="AD7" s="24" t="s">
        <v>61</v>
      </c>
      <c r="AE7" s="24" t="s">
        <v>62</v>
      </c>
      <c r="AF7" s="15"/>
      <c r="AG7" s="10" t="s">
        <v>7</v>
      </c>
      <c r="AH7" s="10" t="s">
        <v>8</v>
      </c>
      <c r="AI7" s="10" t="s">
        <v>0</v>
      </c>
      <c r="AJ7" s="24" t="s">
        <v>61</v>
      </c>
      <c r="AK7" s="24" t="s">
        <v>62</v>
      </c>
      <c r="AL7" s="15"/>
      <c r="AM7" s="10" t="s">
        <v>7</v>
      </c>
      <c r="AN7" s="10" t="s">
        <v>8</v>
      </c>
      <c r="AO7" s="10" t="s">
        <v>0</v>
      </c>
      <c r="AP7" s="24" t="s">
        <v>61</v>
      </c>
      <c r="AQ7" s="24" t="s">
        <v>62</v>
      </c>
      <c r="AR7" s="3"/>
      <c r="AS7" s="10" t="s">
        <v>7</v>
      </c>
      <c r="AT7" s="10" t="s">
        <v>8</v>
      </c>
      <c r="AU7" s="10" t="s">
        <v>0</v>
      </c>
      <c r="AV7" s="24" t="s">
        <v>61</v>
      </c>
      <c r="AW7" s="24" t="s">
        <v>62</v>
      </c>
      <c r="AX7" s="3"/>
      <c r="AY7" s="10" t="s">
        <v>7</v>
      </c>
      <c r="AZ7" s="10" t="s">
        <v>8</v>
      </c>
      <c r="BA7" s="10" t="s">
        <v>0</v>
      </c>
      <c r="BB7" s="24" t="s">
        <v>61</v>
      </c>
      <c r="BC7" s="24" t="s">
        <v>62</v>
      </c>
      <c r="BD7" s="3"/>
      <c r="BE7" s="10" t="s">
        <v>7</v>
      </c>
      <c r="BF7" s="10" t="s">
        <v>8</v>
      </c>
      <c r="BG7" s="10" t="s">
        <v>0</v>
      </c>
      <c r="BH7" s="24" t="s">
        <v>61</v>
      </c>
      <c r="BI7" s="24" t="s">
        <v>62</v>
      </c>
      <c r="BJ7" s="3"/>
      <c r="BK7" s="10" t="s">
        <v>7</v>
      </c>
      <c r="BL7" s="10" t="s">
        <v>8</v>
      </c>
      <c r="BM7" s="10" t="s">
        <v>0</v>
      </c>
      <c r="BN7" s="24" t="s">
        <v>61</v>
      </c>
      <c r="BO7" s="24" t="s">
        <v>62</v>
      </c>
      <c r="BP7" s="3"/>
      <c r="BQ7" s="10" t="s">
        <v>7</v>
      </c>
      <c r="BR7" s="10" t="s">
        <v>8</v>
      </c>
      <c r="BS7" s="10" t="s">
        <v>0</v>
      </c>
      <c r="BT7" s="24" t="s">
        <v>61</v>
      </c>
      <c r="BU7" s="24" t="s">
        <v>62</v>
      </c>
      <c r="BV7" s="15"/>
      <c r="BW7" s="10" t="s">
        <v>7</v>
      </c>
      <c r="BX7" s="10" t="s">
        <v>8</v>
      </c>
      <c r="BY7" s="10" t="s">
        <v>0</v>
      </c>
      <c r="BZ7" s="24" t="s">
        <v>61</v>
      </c>
      <c r="CA7" s="24" t="s">
        <v>62</v>
      </c>
      <c r="CB7" s="3"/>
      <c r="CC7" s="10" t="s">
        <v>7</v>
      </c>
      <c r="CD7" s="10" t="s">
        <v>8</v>
      </c>
      <c r="CE7" s="10" t="s">
        <v>0</v>
      </c>
      <c r="CF7" s="24" t="s">
        <v>61</v>
      </c>
      <c r="CG7" s="24" t="s">
        <v>62</v>
      </c>
      <c r="CH7" s="15"/>
      <c r="CI7" s="10" t="s">
        <v>7</v>
      </c>
      <c r="CJ7" s="10" t="s">
        <v>8</v>
      </c>
      <c r="CK7" s="10" t="s">
        <v>0</v>
      </c>
      <c r="CL7" s="24" t="s">
        <v>61</v>
      </c>
      <c r="CM7" s="24" t="s">
        <v>62</v>
      </c>
      <c r="CN7" s="3"/>
      <c r="CO7" s="10" t="s">
        <v>7</v>
      </c>
      <c r="CP7" s="10" t="s">
        <v>8</v>
      </c>
      <c r="CQ7" s="10" t="s">
        <v>0</v>
      </c>
      <c r="CR7" s="24" t="s">
        <v>61</v>
      </c>
      <c r="CS7" s="24" t="s">
        <v>62</v>
      </c>
      <c r="CT7" s="3"/>
      <c r="CU7" s="10" t="s">
        <v>7</v>
      </c>
      <c r="CV7" s="10" t="s">
        <v>8</v>
      </c>
      <c r="CW7" s="10" t="s">
        <v>0</v>
      </c>
      <c r="CX7" s="24" t="s">
        <v>61</v>
      </c>
      <c r="CY7" s="24" t="s">
        <v>62</v>
      </c>
      <c r="CZ7" s="3"/>
      <c r="DA7" s="54" t="s">
        <v>7</v>
      </c>
      <c r="DB7" s="54" t="s">
        <v>8</v>
      </c>
      <c r="DC7" s="54" t="s">
        <v>0</v>
      </c>
      <c r="DD7" s="50" t="s">
        <v>61</v>
      </c>
      <c r="DE7" s="50" t="s">
        <v>62</v>
      </c>
      <c r="DF7" s="3"/>
      <c r="DG7" s="10" t="s">
        <v>7</v>
      </c>
      <c r="DH7" s="10" t="s">
        <v>8</v>
      </c>
      <c r="DI7" s="10" t="s">
        <v>0</v>
      </c>
      <c r="DJ7" s="24" t="s">
        <v>61</v>
      </c>
      <c r="DK7" s="24" t="s">
        <v>62</v>
      </c>
      <c r="DL7" s="15"/>
      <c r="DM7" s="10" t="s">
        <v>7</v>
      </c>
      <c r="DN7" s="10" t="s">
        <v>8</v>
      </c>
      <c r="DO7" s="10" t="s">
        <v>0</v>
      </c>
      <c r="DP7" s="24" t="s">
        <v>61</v>
      </c>
      <c r="DQ7" s="24" t="s">
        <v>62</v>
      </c>
      <c r="DR7" s="15"/>
      <c r="DS7" s="10" t="s">
        <v>7</v>
      </c>
      <c r="DT7" s="10" t="s">
        <v>8</v>
      </c>
      <c r="DU7" s="10" t="s">
        <v>0</v>
      </c>
      <c r="DV7" s="24" t="s">
        <v>61</v>
      </c>
      <c r="DW7" s="24" t="s">
        <v>62</v>
      </c>
      <c r="DX7" s="15"/>
      <c r="DY7" s="10" t="s">
        <v>7</v>
      </c>
      <c r="DZ7" s="10" t="s">
        <v>8</v>
      </c>
      <c r="EA7" s="10" t="s">
        <v>0</v>
      </c>
      <c r="EB7" s="24" t="s">
        <v>61</v>
      </c>
      <c r="EC7" s="24" t="s">
        <v>62</v>
      </c>
      <c r="ED7" s="15"/>
      <c r="EE7" s="10" t="s">
        <v>7</v>
      </c>
      <c r="EF7" s="10" t="s">
        <v>8</v>
      </c>
      <c r="EG7" s="10" t="s">
        <v>0</v>
      </c>
      <c r="EH7" s="24" t="s">
        <v>61</v>
      </c>
      <c r="EI7" s="24" t="s">
        <v>62</v>
      </c>
      <c r="EJ7" s="15"/>
      <c r="EK7" s="10" t="s">
        <v>7</v>
      </c>
      <c r="EL7" s="10" t="s">
        <v>8</v>
      </c>
      <c r="EM7" s="10" t="s">
        <v>0</v>
      </c>
      <c r="EN7" s="24" t="s">
        <v>61</v>
      </c>
      <c r="EO7" s="24" t="s">
        <v>62</v>
      </c>
      <c r="EP7" s="15"/>
      <c r="EQ7" s="10" t="s">
        <v>7</v>
      </c>
      <c r="ER7" s="10" t="s">
        <v>8</v>
      </c>
      <c r="ES7" s="10" t="s">
        <v>0</v>
      </c>
      <c r="ET7" s="24" t="s">
        <v>61</v>
      </c>
      <c r="EU7" s="24" t="s">
        <v>62</v>
      </c>
      <c r="EV7" s="15"/>
      <c r="EW7" s="10" t="s">
        <v>7</v>
      </c>
      <c r="EX7" s="10" t="s">
        <v>8</v>
      </c>
      <c r="EY7" s="10" t="s">
        <v>0</v>
      </c>
      <c r="EZ7" s="24" t="s">
        <v>61</v>
      </c>
      <c r="FA7" s="24" t="s">
        <v>62</v>
      </c>
    </row>
    <row r="8" spans="1:157" ht="12">
      <c r="A8" s="2">
        <v>41548</v>
      </c>
      <c r="C8" s="47">
        <v>0</v>
      </c>
      <c r="D8" s="18">
        <v>63918.44777499999</v>
      </c>
      <c r="E8" s="18">
        <f>SUM(C8:D8)</f>
        <v>63918.44777499999</v>
      </c>
      <c r="F8" s="18">
        <v>11941</v>
      </c>
      <c r="G8" s="18">
        <v>462</v>
      </c>
      <c r="H8" s="18"/>
      <c r="I8" s="47">
        <v>0</v>
      </c>
      <c r="J8" s="47">
        <v>11392.602649999999</v>
      </c>
      <c r="K8" s="47">
        <f>SUM(I8:J8)</f>
        <v>11392.602649999999</v>
      </c>
      <c r="L8" s="47">
        <v>2128</v>
      </c>
      <c r="M8" s="47">
        <v>82</v>
      </c>
      <c r="N8" s="47"/>
      <c r="O8" s="47">
        <v>0</v>
      </c>
      <c r="P8" s="47">
        <v>1424.5676250000001</v>
      </c>
      <c r="Q8" s="47">
        <f>SUM(O8:P8)</f>
        <v>1424.5676250000001</v>
      </c>
      <c r="R8" s="47">
        <v>266</v>
      </c>
      <c r="S8" s="47">
        <v>10</v>
      </c>
      <c r="T8" s="47"/>
      <c r="U8" s="47">
        <v>0</v>
      </c>
      <c r="V8" s="47">
        <v>64.033775</v>
      </c>
      <c r="W8" s="47">
        <f>SUM(U8:V8)</f>
        <v>64.033775</v>
      </c>
      <c r="X8" s="47">
        <v>12</v>
      </c>
      <c r="Y8" s="47"/>
      <c r="Z8" s="47"/>
      <c r="AA8" s="47">
        <v>0</v>
      </c>
      <c r="AB8" s="47">
        <v>2543.08275</v>
      </c>
      <c r="AC8" s="47">
        <f>SUM(AA8:AB8)</f>
        <v>2543.08275</v>
      </c>
      <c r="AD8" s="47">
        <v>475</v>
      </c>
      <c r="AE8" s="47">
        <v>18</v>
      </c>
      <c r="AF8" s="47"/>
      <c r="AG8" s="47">
        <v>0</v>
      </c>
      <c r="AH8" s="47">
        <v>1.6133</v>
      </c>
      <c r="AI8" s="47">
        <f>SUM(AG8:AH8)</f>
        <v>1.6133</v>
      </c>
      <c r="AJ8" s="47"/>
      <c r="AK8" s="47"/>
      <c r="AL8" s="47"/>
      <c r="AM8" s="47">
        <v>0</v>
      </c>
      <c r="AN8" s="47">
        <v>432.055975</v>
      </c>
      <c r="AO8" s="47">
        <f>SUM(AM8:AN8)</f>
        <v>432.055975</v>
      </c>
      <c r="AP8" s="47">
        <v>81</v>
      </c>
      <c r="AQ8" s="47">
        <v>3</v>
      </c>
      <c r="AR8" s="47"/>
      <c r="AS8" s="47">
        <v>0</v>
      </c>
      <c r="AT8" s="47">
        <v>131.67375</v>
      </c>
      <c r="AU8" s="47">
        <f>SUM(AS8:AT8)</f>
        <v>131.67375</v>
      </c>
      <c r="AV8" s="47">
        <v>25</v>
      </c>
      <c r="AW8" s="47"/>
      <c r="AX8" s="47"/>
      <c r="AY8" s="47">
        <v>0</v>
      </c>
      <c r="AZ8" s="47">
        <v>733.24485</v>
      </c>
      <c r="BA8" s="47">
        <f>SUM(AY8:AZ8)</f>
        <v>733.24485</v>
      </c>
      <c r="BB8" s="47">
        <v>137</v>
      </c>
      <c r="BC8" s="47">
        <v>5</v>
      </c>
      <c r="BD8" s="47"/>
      <c r="BE8" s="47">
        <v>0</v>
      </c>
      <c r="BF8" s="47">
        <v>6852.01725</v>
      </c>
      <c r="BG8" s="47">
        <f>SUM(BE8:BF8)</f>
        <v>6852.01725</v>
      </c>
      <c r="BH8" s="47">
        <v>1280</v>
      </c>
      <c r="BI8" s="47">
        <v>50</v>
      </c>
      <c r="BJ8" s="47"/>
      <c r="BK8" s="47">
        <v>0</v>
      </c>
      <c r="BL8" s="47">
        <v>225.743375</v>
      </c>
      <c r="BM8" s="47">
        <f>SUM(BK8:BL8)</f>
        <v>225.743375</v>
      </c>
      <c r="BN8" s="47">
        <v>42</v>
      </c>
      <c r="BO8" s="47"/>
      <c r="BP8" s="47"/>
      <c r="BQ8" s="47">
        <v>0</v>
      </c>
      <c r="BR8" s="47">
        <v>3089.04245</v>
      </c>
      <c r="BS8" s="47">
        <f>SUM(BQ8:BR8)</f>
        <v>3089.04245</v>
      </c>
      <c r="BT8" s="47">
        <v>577</v>
      </c>
      <c r="BU8" s="47">
        <v>22</v>
      </c>
      <c r="BV8" s="47"/>
      <c r="BW8" s="47">
        <v>0</v>
      </c>
      <c r="BX8" s="47">
        <v>1778.09385</v>
      </c>
      <c r="BY8" s="47">
        <f>SUM(BW8:BX8)</f>
        <v>1778.09385</v>
      </c>
      <c r="BZ8" s="47">
        <v>332</v>
      </c>
      <c r="CA8" s="47">
        <v>13</v>
      </c>
      <c r="CB8" s="47"/>
      <c r="CC8" s="47">
        <v>0</v>
      </c>
      <c r="CD8" s="47">
        <v>2389.700625</v>
      </c>
      <c r="CE8" s="47">
        <f>SUM(CC8:CD8)</f>
        <v>2389.700625</v>
      </c>
      <c r="CF8" s="47">
        <v>446</v>
      </c>
      <c r="CG8" s="47">
        <v>17</v>
      </c>
      <c r="CH8" s="47"/>
      <c r="CI8" s="47">
        <v>0</v>
      </c>
      <c r="CJ8" s="47">
        <v>5940.88235</v>
      </c>
      <c r="CK8" s="47">
        <f>SUM(CI8:CJ8)</f>
        <v>5940.88235</v>
      </c>
      <c r="CL8" s="47">
        <v>1110</v>
      </c>
      <c r="CM8" s="47">
        <v>43</v>
      </c>
      <c r="CN8" s="47"/>
      <c r="CO8" s="47">
        <v>0</v>
      </c>
      <c r="CP8" s="47">
        <v>909.450425</v>
      </c>
      <c r="CQ8" s="47">
        <f>SUM(CO8:CP8)</f>
        <v>909.450425</v>
      </c>
      <c r="CR8" s="47">
        <v>170</v>
      </c>
      <c r="CS8" s="47">
        <v>7</v>
      </c>
      <c r="CT8" s="47"/>
      <c r="CU8" s="47">
        <v>0</v>
      </c>
      <c r="CV8" s="47">
        <v>10085.995724999999</v>
      </c>
      <c r="CW8" s="47">
        <f>SUM(CU8:CV8)</f>
        <v>10085.995724999999</v>
      </c>
      <c r="CX8" s="47">
        <v>1884</v>
      </c>
      <c r="CY8" s="47">
        <v>73</v>
      </c>
      <c r="CZ8" s="47"/>
      <c r="DA8" s="55">
        <v>0</v>
      </c>
      <c r="DB8" s="55">
        <v>116.11014999999999</v>
      </c>
      <c r="DC8" s="55">
        <f>SUM(DA8:DB8)</f>
        <v>116.11014999999999</v>
      </c>
      <c r="DD8" s="55">
        <v>22</v>
      </c>
      <c r="DE8" s="55"/>
      <c r="DF8" s="47"/>
      <c r="DG8" s="47">
        <v>0</v>
      </c>
      <c r="DH8" s="47">
        <v>195.25674999999998</v>
      </c>
      <c r="DI8" s="47">
        <f>SUM(DG8:DH8)</f>
        <v>195.25674999999998</v>
      </c>
      <c r="DJ8" s="47">
        <v>37</v>
      </c>
      <c r="DK8" s="47"/>
      <c r="DL8" s="47"/>
      <c r="DM8" s="47">
        <v>0</v>
      </c>
      <c r="DN8" s="47">
        <v>2.064075</v>
      </c>
      <c r="DO8" s="47">
        <f>SUM(DM8:DN8)</f>
        <v>2.064075</v>
      </c>
      <c r="DP8" s="47"/>
      <c r="DQ8" s="47"/>
      <c r="DR8" s="47"/>
      <c r="DS8" s="47">
        <v>0</v>
      </c>
      <c r="DT8" s="47">
        <v>576.541225</v>
      </c>
      <c r="DU8" s="47">
        <f>SUM(DS8:DT8)</f>
        <v>576.541225</v>
      </c>
      <c r="DV8" s="47">
        <v>108</v>
      </c>
      <c r="DW8" s="47">
        <v>4</v>
      </c>
      <c r="DX8" s="47"/>
      <c r="DY8" s="47">
        <v>0</v>
      </c>
      <c r="DZ8" s="47">
        <v>1857.2167249999998</v>
      </c>
      <c r="EA8" s="47">
        <f>SUM(DY8:DZ8)</f>
        <v>1857.2167249999998</v>
      </c>
      <c r="EB8" s="47">
        <v>347</v>
      </c>
      <c r="EC8" s="47">
        <v>13</v>
      </c>
      <c r="ED8" s="47"/>
      <c r="EE8" s="47">
        <v>0</v>
      </c>
      <c r="EF8" s="47">
        <v>4099.15805</v>
      </c>
      <c r="EG8" s="47">
        <f>SUM(EE8:EF8)</f>
        <v>4099.15805</v>
      </c>
      <c r="EH8" s="47">
        <v>766</v>
      </c>
      <c r="EI8" s="47">
        <v>30</v>
      </c>
      <c r="EJ8" s="47"/>
      <c r="EK8" s="47">
        <v>0</v>
      </c>
      <c r="EL8" s="47">
        <v>503.51567500000004</v>
      </c>
      <c r="EM8" s="47">
        <f>SUM(EK8:EL8)</f>
        <v>503.51567500000004</v>
      </c>
      <c r="EN8" s="47">
        <v>94</v>
      </c>
      <c r="EO8" s="47">
        <v>4</v>
      </c>
      <c r="EP8" s="47"/>
      <c r="EQ8" s="47">
        <v>0</v>
      </c>
      <c r="ER8" s="47">
        <v>2590.746275</v>
      </c>
      <c r="ES8" s="47">
        <f>SUM(EQ8:ER8)</f>
        <v>2590.746275</v>
      </c>
      <c r="ET8" s="47">
        <v>484</v>
      </c>
      <c r="EU8" s="47">
        <v>19</v>
      </c>
      <c r="EV8" s="47"/>
      <c r="EW8" s="47">
        <v>0</v>
      </c>
      <c r="EX8" s="47">
        <v>1053.81705</v>
      </c>
      <c r="EY8" s="47">
        <f>SUM(EW8:EX8)</f>
        <v>1053.81705</v>
      </c>
      <c r="EZ8" s="47">
        <v>197</v>
      </c>
      <c r="FA8" s="47">
        <v>8</v>
      </c>
    </row>
    <row r="9" spans="1:157" ht="12">
      <c r="A9" s="2">
        <v>41730</v>
      </c>
      <c r="C9" s="47">
        <v>1247386.3569999998</v>
      </c>
      <c r="D9" s="18">
        <v>63918.44777499999</v>
      </c>
      <c r="E9" s="18">
        <f>SUM(C9:D9)</f>
        <v>1311304.8047749999</v>
      </c>
      <c r="F9" s="18">
        <v>11941</v>
      </c>
      <c r="G9" s="18">
        <v>462</v>
      </c>
      <c r="H9" s="18"/>
      <c r="I9" s="47">
        <v>222329.822</v>
      </c>
      <c r="J9" s="47">
        <v>11392.602649999999</v>
      </c>
      <c r="K9" s="47">
        <f>SUM(I9:J9)</f>
        <v>233722.42464999997</v>
      </c>
      <c r="L9" s="47">
        <v>2128</v>
      </c>
      <c r="M9" s="47">
        <v>82</v>
      </c>
      <c r="N9" s="47"/>
      <c r="O9" s="47">
        <v>27800.835000000003</v>
      </c>
      <c r="P9" s="47">
        <v>1424.5676250000001</v>
      </c>
      <c r="Q9" s="47">
        <f>SUM(O9:P9)</f>
        <v>29225.402625000002</v>
      </c>
      <c r="R9" s="47">
        <v>266</v>
      </c>
      <c r="S9" s="47">
        <v>10</v>
      </c>
      <c r="T9" s="47"/>
      <c r="U9" s="47">
        <v>1249.637</v>
      </c>
      <c r="V9" s="47">
        <v>64.033775</v>
      </c>
      <c r="W9" s="47">
        <f>SUM(U9:V9)</f>
        <v>1313.670775</v>
      </c>
      <c r="X9" s="47">
        <v>12</v>
      </c>
      <c r="Y9" s="47"/>
      <c r="Z9" s="47"/>
      <c r="AA9" s="47">
        <v>49628.969999999994</v>
      </c>
      <c r="AB9" s="47">
        <v>2543.08275</v>
      </c>
      <c r="AC9" s="47">
        <f>SUM(AA9:AB9)</f>
        <v>52172.052749999995</v>
      </c>
      <c r="AD9" s="47">
        <v>475</v>
      </c>
      <c r="AE9" s="47">
        <v>18</v>
      </c>
      <c r="AF9" s="47"/>
      <c r="AG9" s="47">
        <v>31.484</v>
      </c>
      <c r="AH9" s="47">
        <v>1.6133</v>
      </c>
      <c r="AI9" s="47">
        <f>SUM(AG9:AH9)</f>
        <v>33.097300000000004</v>
      </c>
      <c r="AJ9" s="47"/>
      <c r="AK9" s="47"/>
      <c r="AL9" s="47"/>
      <c r="AM9" s="47">
        <v>8431.693</v>
      </c>
      <c r="AN9" s="47">
        <v>432.055975</v>
      </c>
      <c r="AO9" s="47">
        <f>SUM(AM9:AN9)</f>
        <v>8863.748974999999</v>
      </c>
      <c r="AP9" s="47">
        <v>81</v>
      </c>
      <c r="AQ9" s="47">
        <v>3</v>
      </c>
      <c r="AR9" s="47"/>
      <c r="AS9" s="47">
        <v>2569.65</v>
      </c>
      <c r="AT9" s="47">
        <v>131.67375</v>
      </c>
      <c r="AU9" s="47">
        <f>SUM(AS9:AT9)</f>
        <v>2701.32375</v>
      </c>
      <c r="AV9" s="47">
        <v>25</v>
      </c>
      <c r="AW9" s="47"/>
      <c r="AX9" s="47"/>
      <c r="AY9" s="47">
        <v>14309.478000000001</v>
      </c>
      <c r="AZ9" s="47">
        <v>733.24485</v>
      </c>
      <c r="BA9" s="47">
        <f>SUM(AY9:AZ9)</f>
        <v>15042.722850000002</v>
      </c>
      <c r="BB9" s="47">
        <v>137</v>
      </c>
      <c r="BC9" s="47">
        <v>5</v>
      </c>
      <c r="BD9" s="47"/>
      <c r="BE9" s="47">
        <v>133719.03</v>
      </c>
      <c r="BF9" s="47">
        <v>6852.01725</v>
      </c>
      <c r="BG9" s="47">
        <f>SUM(BE9:BF9)</f>
        <v>140571.04725</v>
      </c>
      <c r="BH9" s="47">
        <v>1280</v>
      </c>
      <c r="BI9" s="47">
        <v>50</v>
      </c>
      <c r="BJ9" s="47"/>
      <c r="BK9" s="47">
        <v>4405.445</v>
      </c>
      <c r="BL9" s="47">
        <v>225.743375</v>
      </c>
      <c r="BM9" s="47">
        <f>SUM(BK9:BL9)</f>
        <v>4631.188375</v>
      </c>
      <c r="BN9" s="47">
        <v>42</v>
      </c>
      <c r="BO9" s="47"/>
      <c r="BP9" s="47"/>
      <c r="BQ9" s="47">
        <v>60283.526</v>
      </c>
      <c r="BR9" s="47">
        <v>3089.04245</v>
      </c>
      <c r="BS9" s="47">
        <f>SUM(BQ9:BR9)</f>
        <v>63372.56845</v>
      </c>
      <c r="BT9" s="47">
        <v>577</v>
      </c>
      <c r="BU9" s="47">
        <v>22</v>
      </c>
      <c r="BV9" s="47"/>
      <c r="BW9" s="47">
        <v>34699.998</v>
      </c>
      <c r="BX9" s="47">
        <v>1778.09385</v>
      </c>
      <c r="BY9" s="47">
        <f>SUM(BW9:BX9)</f>
        <v>36478.09185</v>
      </c>
      <c r="BZ9" s="47">
        <v>332</v>
      </c>
      <c r="CA9" s="47">
        <v>13</v>
      </c>
      <c r="CB9" s="47"/>
      <c r="CC9" s="47">
        <v>46635.675</v>
      </c>
      <c r="CD9" s="47">
        <v>2389.700625</v>
      </c>
      <c r="CE9" s="47">
        <f>SUM(CC9:CD9)</f>
        <v>49025.375625</v>
      </c>
      <c r="CF9" s="47">
        <v>446</v>
      </c>
      <c r="CG9" s="47">
        <v>17</v>
      </c>
      <c r="CH9" s="47"/>
      <c r="CI9" s="47">
        <v>115937.978</v>
      </c>
      <c r="CJ9" s="47">
        <v>5940.88235</v>
      </c>
      <c r="CK9" s="47">
        <f>SUM(CI9:CJ9)</f>
        <v>121878.86035</v>
      </c>
      <c r="CL9" s="47">
        <v>1110</v>
      </c>
      <c r="CM9" s="47">
        <v>43</v>
      </c>
      <c r="CN9" s="47"/>
      <c r="CO9" s="47">
        <v>17748.179</v>
      </c>
      <c r="CP9" s="47">
        <v>909.450425</v>
      </c>
      <c r="CQ9" s="47">
        <f>SUM(CO9:CP9)</f>
        <v>18657.629425</v>
      </c>
      <c r="CR9" s="47">
        <v>170</v>
      </c>
      <c r="CS9" s="47">
        <v>7</v>
      </c>
      <c r="CT9" s="47"/>
      <c r="CU9" s="47">
        <v>196831.023</v>
      </c>
      <c r="CV9" s="47">
        <v>10085.995724999999</v>
      </c>
      <c r="CW9" s="47">
        <f>SUM(CU9:CV9)</f>
        <v>206917.01872499997</v>
      </c>
      <c r="CX9" s="47">
        <v>1884</v>
      </c>
      <c r="CY9" s="47">
        <v>73</v>
      </c>
      <c r="CZ9" s="47"/>
      <c r="DA9" s="55">
        <v>2265.922</v>
      </c>
      <c r="DB9" s="55">
        <v>116.11014999999999</v>
      </c>
      <c r="DC9" s="55">
        <f>SUM(DA9:DB9)</f>
        <v>2382.03215</v>
      </c>
      <c r="DD9" s="55">
        <v>22</v>
      </c>
      <c r="DE9" s="55"/>
      <c r="DF9" s="47"/>
      <c r="DG9" s="47">
        <v>3810.49</v>
      </c>
      <c r="DH9" s="47">
        <v>195.25674999999998</v>
      </c>
      <c r="DI9" s="47">
        <f>SUM(DG9:DH9)</f>
        <v>4005.74675</v>
      </c>
      <c r="DJ9" s="47">
        <v>37</v>
      </c>
      <c r="DK9" s="47"/>
      <c r="DL9" s="47"/>
      <c r="DM9" s="47">
        <v>40.281</v>
      </c>
      <c r="DN9" s="47">
        <v>2.064075</v>
      </c>
      <c r="DO9" s="47">
        <f>SUM(DM9:DN9)</f>
        <v>42.345075</v>
      </c>
      <c r="DP9" s="47"/>
      <c r="DQ9" s="47"/>
      <c r="DR9" s="47"/>
      <c r="DS9" s="47">
        <v>11251.363000000001</v>
      </c>
      <c r="DT9" s="47">
        <v>576.541225</v>
      </c>
      <c r="DU9" s="47">
        <f>SUM(DS9:DT9)</f>
        <v>11827.904225000002</v>
      </c>
      <c r="DV9" s="47">
        <v>108</v>
      </c>
      <c r="DW9" s="47">
        <v>4</v>
      </c>
      <c r="DX9" s="47"/>
      <c r="DY9" s="47">
        <v>36244.102999999996</v>
      </c>
      <c r="DZ9" s="47">
        <v>1857.2167249999998</v>
      </c>
      <c r="EA9" s="47">
        <f>SUM(DY9:DZ9)</f>
        <v>38101.319724999994</v>
      </c>
      <c r="EB9" s="47">
        <v>347</v>
      </c>
      <c r="EC9" s="47">
        <v>13</v>
      </c>
      <c r="ED9" s="47"/>
      <c r="EE9" s="47">
        <v>79996.21399999999</v>
      </c>
      <c r="EF9" s="47">
        <v>4099.15805</v>
      </c>
      <c r="EG9" s="47">
        <f>SUM(EE9:EF9)</f>
        <v>84095.37204999999</v>
      </c>
      <c r="EH9" s="47">
        <v>766</v>
      </c>
      <c r="EI9" s="47">
        <v>30</v>
      </c>
      <c r="EJ9" s="47"/>
      <c r="EK9" s="47">
        <v>9826.249</v>
      </c>
      <c r="EL9" s="47">
        <v>503.51567500000004</v>
      </c>
      <c r="EM9" s="47">
        <f>SUM(EK9:EL9)</f>
        <v>10329.764675</v>
      </c>
      <c r="EN9" s="47">
        <v>94</v>
      </c>
      <c r="EO9" s="47">
        <v>4</v>
      </c>
      <c r="EP9" s="47"/>
      <c r="EQ9" s="47">
        <v>50559.137</v>
      </c>
      <c r="ER9" s="47">
        <v>2590.746275</v>
      </c>
      <c r="ES9" s="47">
        <f>SUM(EQ9:ER9)</f>
        <v>53149.883275</v>
      </c>
      <c r="ET9" s="47">
        <v>484</v>
      </c>
      <c r="EU9" s="47">
        <v>19</v>
      </c>
      <c r="EV9" s="47"/>
      <c r="EW9" s="47">
        <v>20565.534</v>
      </c>
      <c r="EX9" s="47">
        <v>1053.81705</v>
      </c>
      <c r="EY9" s="47">
        <f>SUM(EW9:EX9)</f>
        <v>21619.35105</v>
      </c>
      <c r="EZ9" s="47">
        <v>197</v>
      </c>
      <c r="FA9" s="47">
        <v>8</v>
      </c>
    </row>
    <row r="10" spans="1:157" ht="12">
      <c r="A10" s="2">
        <v>41913</v>
      </c>
      <c r="C10" s="47">
        <v>0</v>
      </c>
      <c r="D10" s="18">
        <v>32733.788849999997</v>
      </c>
      <c r="E10" s="18">
        <f>SUM(C10:D10)</f>
        <v>32733.788849999997</v>
      </c>
      <c r="F10" s="18">
        <v>11941</v>
      </c>
      <c r="G10" s="18">
        <v>462</v>
      </c>
      <c r="H10" s="18"/>
      <c r="I10" s="47">
        <v>0</v>
      </c>
      <c r="J10" s="47">
        <v>5834.357099999999</v>
      </c>
      <c r="K10" s="47">
        <f>SUM(I10:J10)</f>
        <v>5834.357099999999</v>
      </c>
      <c r="L10" s="47">
        <v>2128</v>
      </c>
      <c r="M10" s="47">
        <v>82</v>
      </c>
      <c r="N10" s="47"/>
      <c r="O10" s="47">
        <v>0</v>
      </c>
      <c r="P10" s="47">
        <v>729.5467500000001</v>
      </c>
      <c r="Q10" s="47">
        <f>SUM(O10:P10)</f>
        <v>729.5467500000001</v>
      </c>
      <c r="R10" s="47">
        <v>266</v>
      </c>
      <c r="S10" s="47">
        <v>10</v>
      </c>
      <c r="T10" s="47"/>
      <c r="U10" s="47">
        <v>0</v>
      </c>
      <c r="V10" s="47">
        <v>32.79285</v>
      </c>
      <c r="W10" s="47">
        <f>SUM(U10:V10)</f>
        <v>32.79285</v>
      </c>
      <c r="X10" s="47">
        <v>12</v>
      </c>
      <c r="Y10" s="47"/>
      <c r="Z10" s="47"/>
      <c r="AA10" s="47">
        <v>0</v>
      </c>
      <c r="AB10" s="47">
        <v>1302.3584999999998</v>
      </c>
      <c r="AC10" s="47">
        <f>SUM(AA10:AB10)</f>
        <v>1302.3584999999998</v>
      </c>
      <c r="AD10" s="47">
        <v>475</v>
      </c>
      <c r="AE10" s="47">
        <v>18</v>
      </c>
      <c r="AF10" s="47"/>
      <c r="AG10" s="47">
        <v>0</v>
      </c>
      <c r="AH10" s="47">
        <v>0.8262</v>
      </c>
      <c r="AI10" s="47">
        <f>SUM(AG10:AH10)</f>
        <v>0.8262</v>
      </c>
      <c r="AJ10" s="47"/>
      <c r="AK10" s="47"/>
      <c r="AL10" s="47"/>
      <c r="AM10" s="47">
        <v>0</v>
      </c>
      <c r="AN10" s="47">
        <v>221.26364999999998</v>
      </c>
      <c r="AO10" s="47">
        <f>SUM(AM10:AN10)</f>
        <v>221.26364999999998</v>
      </c>
      <c r="AP10" s="47">
        <v>81</v>
      </c>
      <c r="AQ10" s="47">
        <v>3</v>
      </c>
      <c r="AR10" s="47"/>
      <c r="AS10" s="47">
        <v>0</v>
      </c>
      <c r="AT10" s="47">
        <v>67.4325</v>
      </c>
      <c r="AU10" s="47">
        <f>SUM(AS10:AT10)</f>
        <v>67.4325</v>
      </c>
      <c r="AV10" s="47">
        <v>25</v>
      </c>
      <c r="AW10" s="47"/>
      <c r="AX10" s="47"/>
      <c r="AY10" s="47">
        <v>0</v>
      </c>
      <c r="AZ10" s="47">
        <v>375.5079</v>
      </c>
      <c r="BA10" s="47">
        <f>SUM(AY10:AZ10)</f>
        <v>375.5079</v>
      </c>
      <c r="BB10" s="47">
        <v>137</v>
      </c>
      <c r="BC10" s="47">
        <v>5</v>
      </c>
      <c r="BD10" s="47"/>
      <c r="BE10" s="47">
        <v>0</v>
      </c>
      <c r="BF10" s="47">
        <v>3509.0415000000003</v>
      </c>
      <c r="BG10" s="47">
        <f>SUM(BE10:BF10)</f>
        <v>3509.0415000000003</v>
      </c>
      <c r="BH10" s="47">
        <v>1280</v>
      </c>
      <c r="BI10" s="47">
        <v>50</v>
      </c>
      <c r="BJ10" s="47"/>
      <c r="BK10" s="47">
        <v>0</v>
      </c>
      <c r="BL10" s="47">
        <v>115.60725</v>
      </c>
      <c r="BM10" s="47">
        <f>SUM(BK10:BL10)</f>
        <v>115.60725</v>
      </c>
      <c r="BN10" s="47">
        <v>42</v>
      </c>
      <c r="BO10" s="47"/>
      <c r="BP10" s="47"/>
      <c r="BQ10" s="47">
        <v>0</v>
      </c>
      <c r="BR10" s="47">
        <v>1581.9542999999999</v>
      </c>
      <c r="BS10" s="47">
        <f>SUM(BQ10:BR10)</f>
        <v>1581.9542999999999</v>
      </c>
      <c r="BT10" s="47">
        <v>577</v>
      </c>
      <c r="BU10" s="47">
        <v>22</v>
      </c>
      <c r="BV10" s="47"/>
      <c r="BW10" s="47">
        <v>0</v>
      </c>
      <c r="BX10" s="47">
        <v>910.5939</v>
      </c>
      <c r="BY10" s="47">
        <f>SUM(BW10:BX10)</f>
        <v>910.5939</v>
      </c>
      <c r="BZ10" s="47">
        <v>332</v>
      </c>
      <c r="CA10" s="47">
        <v>13</v>
      </c>
      <c r="CB10" s="47"/>
      <c r="CC10" s="47">
        <v>0</v>
      </c>
      <c r="CD10" s="47">
        <v>1223.80875</v>
      </c>
      <c r="CE10" s="47">
        <f>SUM(CC10:CD10)</f>
        <v>1223.80875</v>
      </c>
      <c r="CF10" s="47">
        <v>446</v>
      </c>
      <c r="CG10" s="47">
        <v>17</v>
      </c>
      <c r="CH10" s="47"/>
      <c r="CI10" s="47">
        <v>0</v>
      </c>
      <c r="CJ10" s="47">
        <v>3042.4329</v>
      </c>
      <c r="CK10" s="47">
        <f>SUM(CI10:CJ10)</f>
        <v>3042.4329</v>
      </c>
      <c r="CL10" s="47">
        <v>1110</v>
      </c>
      <c r="CM10" s="47">
        <v>43</v>
      </c>
      <c r="CN10" s="47"/>
      <c r="CO10" s="47">
        <v>0</v>
      </c>
      <c r="CP10" s="47">
        <v>465.74595</v>
      </c>
      <c r="CQ10" s="47">
        <f>SUM(CO10:CP10)</f>
        <v>465.74595</v>
      </c>
      <c r="CR10" s="47">
        <v>170</v>
      </c>
      <c r="CS10" s="47">
        <v>7</v>
      </c>
      <c r="CT10" s="47"/>
      <c r="CU10" s="47">
        <v>0</v>
      </c>
      <c r="CV10" s="47">
        <v>5165.22015</v>
      </c>
      <c r="CW10" s="47">
        <f>SUM(CU10:CV10)</f>
        <v>5165.22015</v>
      </c>
      <c r="CX10" s="47">
        <v>1884</v>
      </c>
      <c r="CY10" s="47">
        <v>73</v>
      </c>
      <c r="CZ10" s="47"/>
      <c r="DA10" s="55">
        <v>0</v>
      </c>
      <c r="DB10" s="55">
        <v>59.4621</v>
      </c>
      <c r="DC10" s="55">
        <f>SUM(DA10:DB10)</f>
        <v>59.4621</v>
      </c>
      <c r="DD10" s="55">
        <v>22</v>
      </c>
      <c r="DE10" s="55"/>
      <c r="DF10" s="47"/>
      <c r="DG10" s="47">
        <v>0</v>
      </c>
      <c r="DH10" s="47">
        <v>99.99449999999999</v>
      </c>
      <c r="DI10" s="47">
        <f>SUM(DG10:DH10)</f>
        <v>99.99449999999999</v>
      </c>
      <c r="DJ10" s="47">
        <v>37</v>
      </c>
      <c r="DK10" s="47"/>
      <c r="DL10" s="47"/>
      <c r="DM10" s="47">
        <v>0</v>
      </c>
      <c r="DN10" s="47">
        <v>1.05705</v>
      </c>
      <c r="DO10" s="47">
        <f>SUM(DM10:DN10)</f>
        <v>1.05705</v>
      </c>
      <c r="DP10" s="47"/>
      <c r="DQ10" s="47"/>
      <c r="DR10" s="47"/>
      <c r="DS10" s="47">
        <v>0</v>
      </c>
      <c r="DT10" s="47">
        <v>295.25715</v>
      </c>
      <c r="DU10" s="47">
        <f>SUM(DS10:DT10)</f>
        <v>295.25715</v>
      </c>
      <c r="DV10" s="47">
        <v>108</v>
      </c>
      <c r="DW10" s="47">
        <v>4</v>
      </c>
      <c r="DX10" s="47"/>
      <c r="DY10" s="47">
        <v>0</v>
      </c>
      <c r="DZ10" s="47">
        <v>951.1141499999999</v>
      </c>
      <c r="EA10" s="47">
        <f>SUM(DY10:DZ10)</f>
        <v>951.1141499999999</v>
      </c>
      <c r="EB10" s="47">
        <v>347</v>
      </c>
      <c r="EC10" s="47">
        <v>13</v>
      </c>
      <c r="ED10" s="47"/>
      <c r="EE10" s="47">
        <v>0</v>
      </c>
      <c r="EF10" s="47">
        <v>2099.2527</v>
      </c>
      <c r="EG10" s="47">
        <f>SUM(EE10:EF10)</f>
        <v>2099.2527</v>
      </c>
      <c r="EH10" s="47">
        <v>766</v>
      </c>
      <c r="EI10" s="47">
        <v>30</v>
      </c>
      <c r="EJ10" s="47"/>
      <c r="EK10" s="47">
        <v>0</v>
      </c>
      <c r="EL10" s="47">
        <v>257.85945000000004</v>
      </c>
      <c r="EM10" s="47">
        <f>SUM(EK10:EL10)</f>
        <v>257.85945000000004</v>
      </c>
      <c r="EN10" s="47">
        <v>94</v>
      </c>
      <c r="EO10" s="47">
        <v>3</v>
      </c>
      <c r="EP10" s="47"/>
      <c r="EQ10" s="47">
        <v>0</v>
      </c>
      <c r="ER10" s="47">
        <v>1326.76785</v>
      </c>
      <c r="ES10" s="47">
        <f>SUM(EQ10:ER10)</f>
        <v>1326.76785</v>
      </c>
      <c r="ET10" s="47">
        <v>484</v>
      </c>
      <c r="EU10" s="47">
        <v>19</v>
      </c>
      <c r="EV10" s="47"/>
      <c r="EW10" s="47">
        <v>0</v>
      </c>
      <c r="EX10" s="47">
        <v>539.6787</v>
      </c>
      <c r="EY10" s="47">
        <f>SUM(EW10:EX10)</f>
        <v>539.6787</v>
      </c>
      <c r="EZ10" s="47">
        <v>197</v>
      </c>
      <c r="FA10" s="47">
        <v>8</v>
      </c>
    </row>
    <row r="11" spans="1:157" ht="12">
      <c r="A11" s="2">
        <v>42095</v>
      </c>
      <c r="C11" s="47">
        <v>1309351.554</v>
      </c>
      <c r="D11" s="18">
        <v>32733.788849999997</v>
      </c>
      <c r="E11" s="18">
        <f>SUM(C11:D11)</f>
        <v>1342085.34285</v>
      </c>
      <c r="F11" s="18">
        <v>11943</v>
      </c>
      <c r="G11" s="18">
        <v>466</v>
      </c>
      <c r="H11" s="18"/>
      <c r="I11" s="47">
        <v>233374.28399999999</v>
      </c>
      <c r="J11" s="47">
        <v>5834.357099999999</v>
      </c>
      <c r="K11" s="47">
        <f>SUM(I11:J11)</f>
        <v>239208.64109999998</v>
      </c>
      <c r="L11" s="47">
        <v>2133</v>
      </c>
      <c r="M11" s="47">
        <v>88</v>
      </c>
      <c r="N11" s="47"/>
      <c r="O11" s="47">
        <v>29181.870000000003</v>
      </c>
      <c r="P11" s="47">
        <v>729.5467500000001</v>
      </c>
      <c r="Q11" s="47">
        <f>SUM(O11:P11)</f>
        <v>29911.416750000004</v>
      </c>
      <c r="R11" s="47">
        <v>268</v>
      </c>
      <c r="S11" s="47">
        <v>14</v>
      </c>
      <c r="T11" s="47"/>
      <c r="U11" s="47">
        <v>1311.714</v>
      </c>
      <c r="V11" s="47">
        <v>32.79285</v>
      </c>
      <c r="W11" s="47">
        <f>SUM(U11:V11)</f>
        <v>1344.50685</v>
      </c>
      <c r="X11" s="47">
        <v>11</v>
      </c>
      <c r="Y11" s="47"/>
      <c r="Z11" s="47"/>
      <c r="AA11" s="47">
        <v>52094.34</v>
      </c>
      <c r="AB11" s="47">
        <v>1302.3584999999998</v>
      </c>
      <c r="AC11" s="47">
        <f>SUM(AA11:AB11)</f>
        <v>53396.6985</v>
      </c>
      <c r="AD11" s="47">
        <v>476</v>
      </c>
      <c r="AE11" s="47">
        <v>23</v>
      </c>
      <c r="AF11" s="47"/>
      <c r="AG11" s="47">
        <v>33.048</v>
      </c>
      <c r="AH11" s="47">
        <v>0.8262</v>
      </c>
      <c r="AI11" s="47">
        <f>SUM(AG11:AH11)</f>
        <v>33.8742</v>
      </c>
      <c r="AJ11" s="47"/>
      <c r="AK11" s="47"/>
      <c r="AL11" s="47"/>
      <c r="AM11" s="47">
        <v>8850.546</v>
      </c>
      <c r="AN11" s="47">
        <v>221.26364999999998</v>
      </c>
      <c r="AO11" s="47">
        <f>SUM(AM11:AN11)</f>
        <v>9071.809650000001</v>
      </c>
      <c r="AP11" s="47">
        <v>77</v>
      </c>
      <c r="AQ11" s="47">
        <v>5</v>
      </c>
      <c r="AR11" s="47"/>
      <c r="AS11" s="47">
        <v>2697.3</v>
      </c>
      <c r="AT11" s="47">
        <v>67.4325</v>
      </c>
      <c r="AU11" s="47">
        <f>SUM(AS11:AT11)</f>
        <v>2764.7325</v>
      </c>
      <c r="AV11" s="47">
        <v>19</v>
      </c>
      <c r="AW11" s="47"/>
      <c r="AX11" s="47"/>
      <c r="AY11" s="47">
        <v>15020.316</v>
      </c>
      <c r="AZ11" s="47">
        <v>375.5079</v>
      </c>
      <c r="BA11" s="47">
        <f>SUM(AY11:AZ11)</f>
        <v>15395.823900000001</v>
      </c>
      <c r="BB11" s="47">
        <v>137</v>
      </c>
      <c r="BC11" s="47">
        <v>9</v>
      </c>
      <c r="BD11" s="47"/>
      <c r="BE11" s="47">
        <v>140361.66</v>
      </c>
      <c r="BF11" s="47">
        <v>3509.0415000000003</v>
      </c>
      <c r="BG11" s="47">
        <f>SUM(BE11:BF11)</f>
        <v>143870.7015</v>
      </c>
      <c r="BH11" s="47">
        <v>1281</v>
      </c>
      <c r="BI11" s="47">
        <v>44</v>
      </c>
      <c r="BJ11" s="47"/>
      <c r="BK11" s="47">
        <v>4624.29</v>
      </c>
      <c r="BL11" s="47">
        <v>115.60725</v>
      </c>
      <c r="BM11" s="47">
        <f>SUM(BK11:BL11)</f>
        <v>4739.89725</v>
      </c>
      <c r="BN11" s="47">
        <v>44</v>
      </c>
      <c r="BO11" s="47"/>
      <c r="BP11" s="47"/>
      <c r="BQ11" s="47">
        <v>63278.172</v>
      </c>
      <c r="BR11" s="47">
        <v>1581.9542999999999</v>
      </c>
      <c r="BS11" s="47">
        <f>SUM(BQ11:BR11)</f>
        <v>64860.126299999996</v>
      </c>
      <c r="BT11" s="47">
        <v>578</v>
      </c>
      <c r="BU11" s="47">
        <v>27</v>
      </c>
      <c r="BV11" s="47"/>
      <c r="BW11" s="47">
        <v>36423.756</v>
      </c>
      <c r="BX11" s="47">
        <v>910.5939</v>
      </c>
      <c r="BY11" s="47">
        <f>SUM(BW11:BX11)</f>
        <v>37334.3499</v>
      </c>
      <c r="BZ11" s="47">
        <v>335</v>
      </c>
      <c r="CA11" s="47">
        <v>11</v>
      </c>
      <c r="CB11" s="47"/>
      <c r="CC11" s="47">
        <v>48952.35</v>
      </c>
      <c r="CD11" s="47">
        <v>1223.80875</v>
      </c>
      <c r="CE11" s="47">
        <f>SUM(CC11:CD11)</f>
        <v>50176.158749999995</v>
      </c>
      <c r="CF11" s="47">
        <v>452</v>
      </c>
      <c r="CG11" s="47">
        <v>21</v>
      </c>
      <c r="CH11" s="47"/>
      <c r="CI11" s="47">
        <v>121697.31599999999</v>
      </c>
      <c r="CJ11" s="47">
        <v>3042.4329</v>
      </c>
      <c r="CK11" s="47">
        <f>SUM(CI11:CJ11)</f>
        <v>124739.74889999999</v>
      </c>
      <c r="CL11" s="47">
        <v>1108</v>
      </c>
      <c r="CM11" s="47">
        <v>43</v>
      </c>
      <c r="CN11" s="47"/>
      <c r="CO11" s="47">
        <v>18629.838</v>
      </c>
      <c r="CP11" s="47">
        <v>465.74595</v>
      </c>
      <c r="CQ11" s="47">
        <f>SUM(CO11:CP11)</f>
        <v>19095.58395</v>
      </c>
      <c r="CR11" s="47">
        <v>169</v>
      </c>
      <c r="CS11" s="47">
        <v>1</v>
      </c>
      <c r="CT11" s="47"/>
      <c r="CU11" s="47">
        <v>206608.80599999998</v>
      </c>
      <c r="CV11" s="47">
        <v>5165.22015</v>
      </c>
      <c r="CW11" s="47">
        <f>SUM(CU11:CV11)</f>
        <v>211774.02615</v>
      </c>
      <c r="CX11" s="47">
        <v>1888</v>
      </c>
      <c r="CY11" s="47">
        <v>72</v>
      </c>
      <c r="CZ11" s="47"/>
      <c r="DA11" s="55">
        <v>2378.484</v>
      </c>
      <c r="DB11" s="55">
        <v>59.4621</v>
      </c>
      <c r="DC11" s="55">
        <f>SUM(DA11:DB11)</f>
        <v>2437.9461</v>
      </c>
      <c r="DD11" s="55">
        <v>18</v>
      </c>
      <c r="DE11" s="55"/>
      <c r="DF11" s="47"/>
      <c r="DG11" s="47">
        <v>3999.7799999999997</v>
      </c>
      <c r="DH11" s="47">
        <v>99.99449999999999</v>
      </c>
      <c r="DI11" s="47">
        <f>SUM(DG11:DH11)</f>
        <v>4099.7744999999995</v>
      </c>
      <c r="DJ11" s="47">
        <v>30</v>
      </c>
      <c r="DK11" s="47"/>
      <c r="DL11" s="47"/>
      <c r="DM11" s="47">
        <v>42.282</v>
      </c>
      <c r="DN11" s="47">
        <v>1.05705</v>
      </c>
      <c r="DO11" s="47">
        <f>SUM(DM11:DN11)</f>
        <v>43.33904999999999</v>
      </c>
      <c r="DP11" s="47"/>
      <c r="DQ11" s="47"/>
      <c r="DR11" s="47"/>
      <c r="DS11" s="47">
        <v>11810.286</v>
      </c>
      <c r="DT11" s="47">
        <v>295.25715</v>
      </c>
      <c r="DU11" s="47">
        <f>SUM(DS11:DT11)</f>
        <v>12105.54315</v>
      </c>
      <c r="DV11" s="47">
        <v>104</v>
      </c>
      <c r="DW11" s="47">
        <v>6</v>
      </c>
      <c r="DX11" s="47"/>
      <c r="DY11" s="47">
        <v>38044.566</v>
      </c>
      <c r="DZ11" s="47">
        <v>951.1141499999999</v>
      </c>
      <c r="EA11" s="47">
        <f>SUM(DY11:DZ11)</f>
        <v>38995.68015</v>
      </c>
      <c r="EB11" s="47">
        <v>346</v>
      </c>
      <c r="EC11" s="47">
        <v>19</v>
      </c>
      <c r="ED11" s="47"/>
      <c r="EE11" s="47">
        <v>83970.108</v>
      </c>
      <c r="EF11" s="47">
        <v>2099.2527</v>
      </c>
      <c r="EG11" s="47">
        <f>SUM(EE11:EF11)</f>
        <v>86069.36069999999</v>
      </c>
      <c r="EH11" s="47">
        <v>763</v>
      </c>
      <c r="EI11" s="47">
        <v>25</v>
      </c>
      <c r="EJ11" s="47"/>
      <c r="EK11" s="47">
        <v>10314.378</v>
      </c>
      <c r="EL11" s="47">
        <v>257.85945000000004</v>
      </c>
      <c r="EM11" s="47">
        <f>SUM(EK11:EL11)</f>
        <v>10572.23745</v>
      </c>
      <c r="EN11" s="47">
        <v>95</v>
      </c>
      <c r="EO11" s="47"/>
      <c r="EP11" s="47"/>
      <c r="EQ11" s="47">
        <v>53070.714</v>
      </c>
      <c r="ER11" s="47">
        <v>1326.76785</v>
      </c>
      <c r="ES11" s="47">
        <f>SUM(EQ11:ER11)</f>
        <v>54397.48185</v>
      </c>
      <c r="ET11" s="47">
        <v>484</v>
      </c>
      <c r="EU11" s="47">
        <v>15</v>
      </c>
      <c r="EV11" s="47"/>
      <c r="EW11" s="47">
        <v>21587.148</v>
      </c>
      <c r="EX11" s="47">
        <v>539.6787</v>
      </c>
      <c r="EY11" s="47">
        <f>SUM(EW11:EX11)</f>
        <v>22126.8267</v>
      </c>
      <c r="EZ11" s="47">
        <v>195</v>
      </c>
      <c r="FA11" s="47">
        <v>3</v>
      </c>
    </row>
    <row r="12" spans="1:155" ht="12" hidden="1">
      <c r="A12" s="2">
        <v>42278</v>
      </c>
      <c r="C12" s="18">
        <v>0</v>
      </c>
      <c r="D12" s="18">
        <v>0</v>
      </c>
      <c r="E12" s="18">
        <v>0</v>
      </c>
      <c r="F12" s="18"/>
      <c r="G12" s="18"/>
      <c r="H12" s="18"/>
      <c r="I12" s="18">
        <v>0</v>
      </c>
      <c r="J12" s="18">
        <v>0</v>
      </c>
      <c r="K12" s="18">
        <v>0</v>
      </c>
      <c r="L12" s="18"/>
      <c r="M12" s="18"/>
      <c r="N12" s="18"/>
      <c r="O12" s="18">
        <v>0</v>
      </c>
      <c r="P12" s="18">
        <v>0</v>
      </c>
      <c r="Q12" s="18">
        <v>0</v>
      </c>
      <c r="R12" s="18"/>
      <c r="S12" s="18"/>
      <c r="T12" s="18"/>
      <c r="U12" s="18">
        <v>0</v>
      </c>
      <c r="V12" s="18">
        <v>0</v>
      </c>
      <c r="W12" s="18">
        <v>0</v>
      </c>
      <c r="X12" s="18"/>
      <c r="Y12" s="18"/>
      <c r="Z12" s="18"/>
      <c r="AA12" s="18">
        <v>0</v>
      </c>
      <c r="AB12" s="18">
        <v>0</v>
      </c>
      <c r="AC12" s="18">
        <v>0</v>
      </c>
      <c r="AD12" s="18"/>
      <c r="AE12" s="18"/>
      <c r="AF12" s="18"/>
      <c r="AG12" s="18">
        <v>0</v>
      </c>
      <c r="AH12" s="18">
        <v>0</v>
      </c>
      <c r="AI12" s="18">
        <v>0</v>
      </c>
      <c r="AJ12" s="18"/>
      <c r="AK12" s="18"/>
      <c r="AL12" s="18"/>
      <c r="AM12" s="18">
        <v>0</v>
      </c>
      <c r="AN12" s="18">
        <v>0</v>
      </c>
      <c r="AO12" s="18">
        <v>0</v>
      </c>
      <c r="AP12" s="18"/>
      <c r="AQ12" s="18"/>
      <c r="AR12" s="18"/>
      <c r="AS12" s="18">
        <v>0</v>
      </c>
      <c r="AT12" s="18">
        <v>0</v>
      </c>
      <c r="AU12" s="18">
        <v>0</v>
      </c>
      <c r="AV12" s="18"/>
      <c r="AW12" s="18"/>
      <c r="AX12" s="18"/>
      <c r="AY12" s="18">
        <v>0</v>
      </c>
      <c r="AZ12" s="18">
        <v>0</v>
      </c>
      <c r="BA12" s="18">
        <v>0</v>
      </c>
      <c r="BB12" s="18"/>
      <c r="BC12" s="18"/>
      <c r="BD12" s="18"/>
      <c r="BE12" s="18">
        <v>0</v>
      </c>
      <c r="BF12" s="18">
        <v>0</v>
      </c>
      <c r="BG12" s="18">
        <v>0</v>
      </c>
      <c r="BH12" s="18"/>
      <c r="BI12" s="18"/>
      <c r="BJ12" s="18"/>
      <c r="BK12" s="18">
        <v>0</v>
      </c>
      <c r="BL12" s="18">
        <v>0</v>
      </c>
      <c r="BM12" s="18">
        <v>0</v>
      </c>
      <c r="BN12" s="18"/>
      <c r="BO12" s="18"/>
      <c r="BP12" s="18"/>
      <c r="BQ12" s="18">
        <v>0</v>
      </c>
      <c r="BR12" s="18">
        <v>0</v>
      </c>
      <c r="BS12" s="18">
        <v>0</v>
      </c>
      <c r="BT12" s="18"/>
      <c r="BU12" s="18"/>
      <c r="BV12" s="18"/>
      <c r="BW12" s="18">
        <v>0</v>
      </c>
      <c r="BX12" s="18">
        <v>0</v>
      </c>
      <c r="BY12" s="18">
        <v>0</v>
      </c>
      <c r="BZ12" s="18"/>
      <c r="CA12" s="18"/>
      <c r="CB12" s="18"/>
      <c r="CC12" s="18">
        <v>0</v>
      </c>
      <c r="CD12" s="18">
        <v>0</v>
      </c>
      <c r="CE12" s="18">
        <v>0</v>
      </c>
      <c r="CF12" s="18"/>
      <c r="CG12" s="18"/>
      <c r="CH12" s="18"/>
      <c r="CI12" s="18">
        <v>0</v>
      </c>
      <c r="CJ12" s="18">
        <v>0</v>
      </c>
      <c r="CK12" s="18">
        <v>0</v>
      </c>
      <c r="CL12" s="18"/>
      <c r="CM12" s="18"/>
      <c r="CN12" s="18"/>
      <c r="CO12" s="18">
        <v>0</v>
      </c>
      <c r="CP12" s="18">
        <v>0</v>
      </c>
      <c r="CQ12" s="18">
        <v>0</v>
      </c>
      <c r="CR12" s="18"/>
      <c r="CS12" s="18"/>
      <c r="CT12" s="18"/>
      <c r="CU12" s="18">
        <v>0</v>
      </c>
      <c r="CV12" s="18">
        <v>0</v>
      </c>
      <c r="CW12" s="18">
        <v>0</v>
      </c>
      <c r="CX12" s="18"/>
      <c r="CY12" s="18"/>
      <c r="CZ12" s="18"/>
      <c r="DA12" s="56">
        <v>0</v>
      </c>
      <c r="DB12" s="56">
        <v>0</v>
      </c>
      <c r="DC12" s="56">
        <v>0</v>
      </c>
      <c r="DD12" s="56"/>
      <c r="DE12" s="56"/>
      <c r="DF12" s="18"/>
      <c r="DG12" s="18">
        <v>0</v>
      </c>
      <c r="DH12" s="18">
        <v>0</v>
      </c>
      <c r="DI12" s="18">
        <v>0</v>
      </c>
      <c r="DJ12" s="18"/>
      <c r="DK12" s="18"/>
      <c r="DL12" s="18"/>
      <c r="DM12" s="18">
        <v>0</v>
      </c>
      <c r="DN12" s="18">
        <v>0</v>
      </c>
      <c r="DO12" s="18">
        <v>0</v>
      </c>
      <c r="DP12" s="18"/>
      <c r="DQ12" s="18"/>
      <c r="DR12" s="18"/>
      <c r="DS12" s="18">
        <v>0</v>
      </c>
      <c r="DT12" s="18">
        <v>0</v>
      </c>
      <c r="DU12" s="18">
        <v>0</v>
      </c>
      <c r="DV12" s="18"/>
      <c r="DW12" s="18"/>
      <c r="DX12" s="18"/>
      <c r="DY12" s="18">
        <v>0</v>
      </c>
      <c r="DZ12" s="18">
        <v>0</v>
      </c>
      <c r="EA12" s="18">
        <v>0</v>
      </c>
      <c r="EB12" s="18"/>
      <c r="EC12" s="18"/>
      <c r="ED12" s="18"/>
      <c r="EE12" s="18">
        <v>0</v>
      </c>
      <c r="EF12" s="18">
        <v>0</v>
      </c>
      <c r="EG12" s="18">
        <v>0</v>
      </c>
      <c r="EH12" s="18"/>
      <c r="EI12" s="18"/>
      <c r="EJ12" s="18"/>
      <c r="EK12" s="18">
        <v>0</v>
      </c>
      <c r="EL12" s="18">
        <v>0</v>
      </c>
      <c r="EM12" s="18">
        <v>0</v>
      </c>
      <c r="EN12" s="18"/>
      <c r="EO12" s="18"/>
      <c r="EP12" s="18"/>
      <c r="EQ12" s="18">
        <v>0</v>
      </c>
      <c r="ER12" s="18">
        <v>0</v>
      </c>
      <c r="ES12" s="18">
        <v>0</v>
      </c>
      <c r="ET12" s="18"/>
      <c r="EU12" s="18"/>
      <c r="EV12" s="18"/>
      <c r="EW12" s="18">
        <v>0</v>
      </c>
      <c r="EX12" s="18">
        <v>0</v>
      </c>
      <c r="EY12" s="18">
        <v>0</v>
      </c>
    </row>
    <row r="13" spans="1:155" ht="12" hidden="1">
      <c r="A13" s="2">
        <v>42461</v>
      </c>
      <c r="C13" s="18">
        <v>0</v>
      </c>
      <c r="D13" s="18">
        <v>0</v>
      </c>
      <c r="E13" s="18">
        <v>0</v>
      </c>
      <c r="F13" s="18"/>
      <c r="G13" s="18"/>
      <c r="H13" s="18"/>
      <c r="I13" s="18">
        <v>0</v>
      </c>
      <c r="J13" s="18">
        <v>0</v>
      </c>
      <c r="K13" s="18">
        <v>0</v>
      </c>
      <c r="L13" s="18"/>
      <c r="M13" s="18"/>
      <c r="N13" s="18"/>
      <c r="O13" s="18">
        <v>0</v>
      </c>
      <c r="P13" s="18">
        <v>0</v>
      </c>
      <c r="Q13" s="18">
        <v>0</v>
      </c>
      <c r="R13" s="18"/>
      <c r="S13" s="18"/>
      <c r="T13" s="18"/>
      <c r="U13" s="18">
        <v>0</v>
      </c>
      <c r="V13" s="18">
        <v>0</v>
      </c>
      <c r="W13" s="18">
        <v>0</v>
      </c>
      <c r="X13" s="18"/>
      <c r="Y13" s="18"/>
      <c r="Z13" s="18"/>
      <c r="AA13" s="18">
        <v>0</v>
      </c>
      <c r="AB13" s="18">
        <v>0</v>
      </c>
      <c r="AC13" s="18">
        <v>0</v>
      </c>
      <c r="AD13" s="18"/>
      <c r="AE13" s="18"/>
      <c r="AF13" s="18"/>
      <c r="AG13" s="18">
        <v>0</v>
      </c>
      <c r="AH13" s="18">
        <v>0</v>
      </c>
      <c r="AI13" s="18">
        <v>0</v>
      </c>
      <c r="AJ13" s="18"/>
      <c r="AK13" s="18"/>
      <c r="AL13" s="18"/>
      <c r="AM13" s="18">
        <v>0</v>
      </c>
      <c r="AN13" s="18">
        <v>0</v>
      </c>
      <c r="AO13" s="18">
        <v>0</v>
      </c>
      <c r="AP13" s="18"/>
      <c r="AQ13" s="18"/>
      <c r="AR13" s="18"/>
      <c r="AS13" s="18">
        <v>0</v>
      </c>
      <c r="AT13" s="18">
        <v>0</v>
      </c>
      <c r="AU13" s="18">
        <v>0</v>
      </c>
      <c r="AV13" s="18"/>
      <c r="AW13" s="18"/>
      <c r="AX13" s="18"/>
      <c r="AY13" s="18">
        <v>0</v>
      </c>
      <c r="AZ13" s="18">
        <v>0</v>
      </c>
      <c r="BA13" s="18">
        <v>0</v>
      </c>
      <c r="BB13" s="18"/>
      <c r="BC13" s="18"/>
      <c r="BD13" s="18"/>
      <c r="BE13" s="18">
        <v>0</v>
      </c>
      <c r="BF13" s="18">
        <v>0</v>
      </c>
      <c r="BG13" s="18">
        <v>0</v>
      </c>
      <c r="BH13" s="18"/>
      <c r="BI13" s="18"/>
      <c r="BJ13" s="18"/>
      <c r="BK13" s="18">
        <v>0</v>
      </c>
      <c r="BL13" s="18">
        <v>0</v>
      </c>
      <c r="BM13" s="18">
        <v>0</v>
      </c>
      <c r="BN13" s="18"/>
      <c r="BO13" s="18"/>
      <c r="BP13" s="18"/>
      <c r="BQ13" s="18">
        <v>0</v>
      </c>
      <c r="BR13" s="18">
        <v>0</v>
      </c>
      <c r="BS13" s="18">
        <v>0</v>
      </c>
      <c r="BT13" s="18"/>
      <c r="BU13" s="18"/>
      <c r="BV13" s="18"/>
      <c r="BW13" s="18">
        <v>0</v>
      </c>
      <c r="BX13" s="18">
        <v>0</v>
      </c>
      <c r="BY13" s="18">
        <v>0</v>
      </c>
      <c r="BZ13" s="18"/>
      <c r="CA13" s="18"/>
      <c r="CB13" s="18"/>
      <c r="CC13" s="18">
        <v>0</v>
      </c>
      <c r="CD13" s="18">
        <v>0</v>
      </c>
      <c r="CE13" s="18">
        <v>0</v>
      </c>
      <c r="CF13" s="18"/>
      <c r="CG13" s="18"/>
      <c r="CH13" s="18"/>
      <c r="CI13" s="18">
        <v>0</v>
      </c>
      <c r="CJ13" s="18">
        <v>0</v>
      </c>
      <c r="CK13" s="18">
        <v>0</v>
      </c>
      <c r="CL13" s="18"/>
      <c r="CM13" s="18"/>
      <c r="CN13" s="18"/>
      <c r="CO13" s="18">
        <v>0</v>
      </c>
      <c r="CP13" s="18">
        <v>0</v>
      </c>
      <c r="CQ13" s="18">
        <v>0</v>
      </c>
      <c r="CR13" s="18"/>
      <c r="CS13" s="18"/>
      <c r="CT13" s="18"/>
      <c r="CU13" s="18">
        <v>0</v>
      </c>
      <c r="CV13" s="18">
        <v>0</v>
      </c>
      <c r="CW13" s="18">
        <v>0</v>
      </c>
      <c r="CX13" s="18"/>
      <c r="CY13" s="18"/>
      <c r="CZ13" s="18"/>
      <c r="DA13" s="56">
        <v>0</v>
      </c>
      <c r="DB13" s="56">
        <v>0</v>
      </c>
      <c r="DC13" s="56">
        <v>0</v>
      </c>
      <c r="DD13" s="56"/>
      <c r="DE13" s="56"/>
      <c r="DF13" s="18"/>
      <c r="DG13" s="18">
        <v>0</v>
      </c>
      <c r="DH13" s="18">
        <v>0</v>
      </c>
      <c r="DI13" s="18">
        <v>0</v>
      </c>
      <c r="DJ13" s="18"/>
      <c r="DK13" s="18"/>
      <c r="DL13" s="18"/>
      <c r="DM13" s="18">
        <v>0</v>
      </c>
      <c r="DN13" s="18">
        <v>0</v>
      </c>
      <c r="DO13" s="18">
        <v>0</v>
      </c>
      <c r="DP13" s="18"/>
      <c r="DQ13" s="18"/>
      <c r="DR13" s="18"/>
      <c r="DS13" s="18">
        <v>0</v>
      </c>
      <c r="DT13" s="18">
        <v>0</v>
      </c>
      <c r="DU13" s="18">
        <v>0</v>
      </c>
      <c r="DV13" s="18"/>
      <c r="DW13" s="18"/>
      <c r="DX13" s="18"/>
      <c r="DY13" s="18">
        <v>0</v>
      </c>
      <c r="DZ13" s="18">
        <v>0</v>
      </c>
      <c r="EA13" s="18">
        <v>0</v>
      </c>
      <c r="EB13" s="18"/>
      <c r="EC13" s="18"/>
      <c r="ED13" s="18"/>
      <c r="EE13" s="18">
        <v>0</v>
      </c>
      <c r="EF13" s="18">
        <v>0</v>
      </c>
      <c r="EG13" s="18">
        <v>0</v>
      </c>
      <c r="EH13" s="18"/>
      <c r="EI13" s="18"/>
      <c r="EJ13" s="18"/>
      <c r="EK13" s="18">
        <v>0</v>
      </c>
      <c r="EL13" s="18">
        <v>0</v>
      </c>
      <c r="EM13" s="18">
        <v>0</v>
      </c>
      <c r="EN13" s="18"/>
      <c r="EO13" s="18"/>
      <c r="EP13" s="18"/>
      <c r="EQ13" s="18">
        <v>0</v>
      </c>
      <c r="ER13" s="18">
        <v>0</v>
      </c>
      <c r="ES13" s="18">
        <v>0</v>
      </c>
      <c r="ET13" s="18"/>
      <c r="EU13" s="18"/>
      <c r="EV13" s="18"/>
      <c r="EW13" s="18">
        <v>0</v>
      </c>
      <c r="EX13" s="18">
        <v>0</v>
      </c>
      <c r="EY13" s="18">
        <v>0</v>
      </c>
    </row>
    <row r="14" spans="1:155" ht="12" hidden="1">
      <c r="A14" s="2">
        <v>42644</v>
      </c>
      <c r="C14" s="18">
        <v>0</v>
      </c>
      <c r="D14" s="18">
        <v>0</v>
      </c>
      <c r="E14" s="18">
        <v>0</v>
      </c>
      <c r="F14" s="18"/>
      <c r="G14" s="18"/>
      <c r="H14" s="18"/>
      <c r="I14" s="18">
        <v>0</v>
      </c>
      <c r="J14" s="18">
        <v>0</v>
      </c>
      <c r="K14" s="18">
        <v>0</v>
      </c>
      <c r="L14" s="18"/>
      <c r="M14" s="18"/>
      <c r="N14" s="18"/>
      <c r="O14" s="18">
        <v>0</v>
      </c>
      <c r="P14" s="18">
        <v>0</v>
      </c>
      <c r="Q14" s="18">
        <v>0</v>
      </c>
      <c r="R14" s="18"/>
      <c r="S14" s="18"/>
      <c r="T14" s="18"/>
      <c r="U14" s="18">
        <v>0</v>
      </c>
      <c r="V14" s="18">
        <v>0</v>
      </c>
      <c r="W14" s="18">
        <v>0</v>
      </c>
      <c r="X14" s="18"/>
      <c r="Y14" s="18"/>
      <c r="Z14" s="18"/>
      <c r="AA14" s="18">
        <v>0</v>
      </c>
      <c r="AB14" s="18">
        <v>0</v>
      </c>
      <c r="AC14" s="18">
        <v>0</v>
      </c>
      <c r="AD14" s="18"/>
      <c r="AE14" s="18"/>
      <c r="AF14" s="18"/>
      <c r="AG14" s="18">
        <v>0</v>
      </c>
      <c r="AH14" s="18">
        <v>0</v>
      </c>
      <c r="AI14" s="18">
        <v>0</v>
      </c>
      <c r="AJ14" s="18"/>
      <c r="AK14" s="18"/>
      <c r="AL14" s="18"/>
      <c r="AM14" s="18">
        <v>0</v>
      </c>
      <c r="AN14" s="18">
        <v>0</v>
      </c>
      <c r="AO14" s="18">
        <v>0</v>
      </c>
      <c r="AP14" s="18"/>
      <c r="AQ14" s="18"/>
      <c r="AR14" s="18"/>
      <c r="AS14" s="18">
        <v>0</v>
      </c>
      <c r="AT14" s="18">
        <v>0</v>
      </c>
      <c r="AU14" s="18">
        <v>0</v>
      </c>
      <c r="AV14" s="18"/>
      <c r="AW14" s="18"/>
      <c r="AX14" s="18"/>
      <c r="AY14" s="18">
        <v>0</v>
      </c>
      <c r="AZ14" s="18">
        <v>0</v>
      </c>
      <c r="BA14" s="18">
        <v>0</v>
      </c>
      <c r="BB14" s="18"/>
      <c r="BC14" s="18"/>
      <c r="BD14" s="18"/>
      <c r="BE14" s="18">
        <v>0</v>
      </c>
      <c r="BF14" s="18">
        <v>0</v>
      </c>
      <c r="BG14" s="18">
        <v>0</v>
      </c>
      <c r="BH14" s="18"/>
      <c r="BI14" s="18"/>
      <c r="BJ14" s="18"/>
      <c r="BK14" s="18">
        <v>0</v>
      </c>
      <c r="BL14" s="18">
        <v>0</v>
      </c>
      <c r="BM14" s="18">
        <v>0</v>
      </c>
      <c r="BN14" s="18"/>
      <c r="BO14" s="18"/>
      <c r="BP14" s="18"/>
      <c r="BQ14" s="18">
        <v>0</v>
      </c>
      <c r="BR14" s="18">
        <v>0</v>
      </c>
      <c r="BS14" s="18">
        <v>0</v>
      </c>
      <c r="BT14" s="18"/>
      <c r="BU14" s="18"/>
      <c r="BV14" s="18"/>
      <c r="BW14" s="18">
        <v>0</v>
      </c>
      <c r="BX14" s="18">
        <v>0</v>
      </c>
      <c r="BY14" s="18">
        <v>0</v>
      </c>
      <c r="BZ14" s="18"/>
      <c r="CA14" s="18"/>
      <c r="CB14" s="18"/>
      <c r="CC14" s="18">
        <v>0</v>
      </c>
      <c r="CD14" s="18">
        <v>0</v>
      </c>
      <c r="CE14" s="18">
        <v>0</v>
      </c>
      <c r="CF14" s="18"/>
      <c r="CG14" s="18"/>
      <c r="CH14" s="18"/>
      <c r="CI14" s="18">
        <v>0</v>
      </c>
      <c r="CJ14" s="18">
        <v>0</v>
      </c>
      <c r="CK14" s="18">
        <v>0</v>
      </c>
      <c r="CL14" s="18"/>
      <c r="CM14" s="18"/>
      <c r="CN14" s="18"/>
      <c r="CO14" s="18">
        <v>0</v>
      </c>
      <c r="CP14" s="18">
        <v>0</v>
      </c>
      <c r="CQ14" s="18">
        <v>0</v>
      </c>
      <c r="CR14" s="18"/>
      <c r="CS14" s="18"/>
      <c r="CT14" s="18"/>
      <c r="CU14" s="18">
        <v>0</v>
      </c>
      <c r="CV14" s="18">
        <v>0</v>
      </c>
      <c r="CW14" s="18">
        <v>0</v>
      </c>
      <c r="CX14" s="18"/>
      <c r="CY14" s="18"/>
      <c r="CZ14" s="18"/>
      <c r="DA14" s="56">
        <v>0</v>
      </c>
      <c r="DB14" s="56">
        <v>0</v>
      </c>
      <c r="DC14" s="56">
        <v>0</v>
      </c>
      <c r="DD14" s="56"/>
      <c r="DE14" s="56"/>
      <c r="DF14" s="18"/>
      <c r="DG14" s="18">
        <v>0</v>
      </c>
      <c r="DH14" s="18">
        <v>0</v>
      </c>
      <c r="DI14" s="18">
        <v>0</v>
      </c>
      <c r="DJ14" s="18"/>
      <c r="DK14" s="18"/>
      <c r="DL14" s="18"/>
      <c r="DM14" s="18">
        <v>0</v>
      </c>
      <c r="DN14" s="18">
        <v>0</v>
      </c>
      <c r="DO14" s="18">
        <v>0</v>
      </c>
      <c r="DP14" s="18"/>
      <c r="DQ14" s="18"/>
      <c r="DR14" s="18"/>
      <c r="DS14" s="18">
        <v>0</v>
      </c>
      <c r="DT14" s="18">
        <v>0</v>
      </c>
      <c r="DU14" s="18">
        <v>0</v>
      </c>
      <c r="DV14" s="18"/>
      <c r="DW14" s="18"/>
      <c r="DX14" s="18"/>
      <c r="DY14" s="18">
        <v>0</v>
      </c>
      <c r="DZ14" s="18">
        <v>0</v>
      </c>
      <c r="EA14" s="18">
        <v>0</v>
      </c>
      <c r="EB14" s="18"/>
      <c r="EC14" s="18"/>
      <c r="ED14" s="18"/>
      <c r="EE14" s="18">
        <v>0</v>
      </c>
      <c r="EF14" s="18">
        <v>0</v>
      </c>
      <c r="EG14" s="18">
        <v>0</v>
      </c>
      <c r="EH14" s="18"/>
      <c r="EI14" s="18"/>
      <c r="EJ14" s="18"/>
      <c r="EK14" s="18">
        <v>0</v>
      </c>
      <c r="EL14" s="18">
        <v>0</v>
      </c>
      <c r="EM14" s="18">
        <v>0</v>
      </c>
      <c r="EN14" s="18"/>
      <c r="EO14" s="18"/>
      <c r="EP14" s="18"/>
      <c r="EQ14" s="18">
        <v>0</v>
      </c>
      <c r="ER14" s="18">
        <v>0</v>
      </c>
      <c r="ES14" s="18">
        <v>0</v>
      </c>
      <c r="ET14" s="18"/>
      <c r="EU14" s="18"/>
      <c r="EV14" s="18"/>
      <c r="EW14" s="18">
        <v>0</v>
      </c>
      <c r="EX14" s="18">
        <v>0</v>
      </c>
      <c r="EY14" s="18">
        <v>0</v>
      </c>
    </row>
    <row r="15" spans="1:155" ht="12" hidden="1">
      <c r="A15" s="2">
        <v>42826</v>
      </c>
      <c r="C15" s="18">
        <v>0</v>
      </c>
      <c r="D15" s="18">
        <v>0</v>
      </c>
      <c r="E15" s="18">
        <v>0</v>
      </c>
      <c r="F15" s="18"/>
      <c r="G15" s="18"/>
      <c r="H15" s="18"/>
      <c r="I15" s="18">
        <v>0</v>
      </c>
      <c r="J15" s="18">
        <v>0</v>
      </c>
      <c r="K15" s="18">
        <v>0</v>
      </c>
      <c r="L15" s="18"/>
      <c r="M15" s="18"/>
      <c r="N15" s="18"/>
      <c r="O15" s="18">
        <v>0</v>
      </c>
      <c r="P15" s="18">
        <v>0</v>
      </c>
      <c r="Q15" s="18">
        <v>0</v>
      </c>
      <c r="R15" s="18"/>
      <c r="S15" s="18"/>
      <c r="T15" s="18"/>
      <c r="U15" s="18">
        <v>0</v>
      </c>
      <c r="V15" s="18">
        <v>0</v>
      </c>
      <c r="W15" s="18">
        <v>0</v>
      </c>
      <c r="X15" s="18"/>
      <c r="Y15" s="18"/>
      <c r="Z15" s="18"/>
      <c r="AA15" s="18">
        <v>0</v>
      </c>
      <c r="AB15" s="18">
        <v>0</v>
      </c>
      <c r="AC15" s="18">
        <v>0</v>
      </c>
      <c r="AD15" s="18"/>
      <c r="AE15" s="18"/>
      <c r="AF15" s="18"/>
      <c r="AG15" s="18">
        <v>0</v>
      </c>
      <c r="AH15" s="18">
        <v>0</v>
      </c>
      <c r="AI15" s="18">
        <v>0</v>
      </c>
      <c r="AJ15" s="18"/>
      <c r="AK15" s="18"/>
      <c r="AL15" s="18"/>
      <c r="AM15" s="18">
        <v>0</v>
      </c>
      <c r="AN15" s="18">
        <v>0</v>
      </c>
      <c r="AO15" s="18">
        <v>0</v>
      </c>
      <c r="AP15" s="18"/>
      <c r="AQ15" s="18"/>
      <c r="AR15" s="18"/>
      <c r="AS15" s="18">
        <v>0</v>
      </c>
      <c r="AT15" s="18">
        <v>0</v>
      </c>
      <c r="AU15" s="18">
        <v>0</v>
      </c>
      <c r="AV15" s="18"/>
      <c r="AW15" s="18"/>
      <c r="AX15" s="18"/>
      <c r="AY15" s="18">
        <v>0</v>
      </c>
      <c r="AZ15" s="18">
        <v>0</v>
      </c>
      <c r="BA15" s="18">
        <v>0</v>
      </c>
      <c r="BB15" s="18"/>
      <c r="BC15" s="18"/>
      <c r="BD15" s="18"/>
      <c r="BE15" s="18">
        <v>0</v>
      </c>
      <c r="BF15" s="18">
        <v>0</v>
      </c>
      <c r="BG15" s="18">
        <v>0</v>
      </c>
      <c r="BH15" s="18"/>
      <c r="BI15" s="18"/>
      <c r="BJ15" s="18"/>
      <c r="BK15" s="18">
        <v>0</v>
      </c>
      <c r="BL15" s="18">
        <v>0</v>
      </c>
      <c r="BM15" s="18">
        <v>0</v>
      </c>
      <c r="BN15" s="18"/>
      <c r="BO15" s="18"/>
      <c r="BP15" s="18"/>
      <c r="BQ15" s="18">
        <v>0</v>
      </c>
      <c r="BR15" s="18">
        <v>0</v>
      </c>
      <c r="BS15" s="18">
        <v>0</v>
      </c>
      <c r="BT15" s="18"/>
      <c r="BU15" s="18"/>
      <c r="BV15" s="18"/>
      <c r="BW15" s="18">
        <v>0</v>
      </c>
      <c r="BX15" s="18">
        <v>0</v>
      </c>
      <c r="BY15" s="18">
        <v>0</v>
      </c>
      <c r="BZ15" s="18"/>
      <c r="CA15" s="18"/>
      <c r="CB15" s="18"/>
      <c r="CC15" s="18">
        <v>0</v>
      </c>
      <c r="CD15" s="18">
        <v>0</v>
      </c>
      <c r="CE15" s="18">
        <v>0</v>
      </c>
      <c r="CF15" s="18"/>
      <c r="CG15" s="18"/>
      <c r="CH15" s="18"/>
      <c r="CI15" s="18">
        <v>0</v>
      </c>
      <c r="CJ15" s="18">
        <v>0</v>
      </c>
      <c r="CK15" s="18">
        <v>0</v>
      </c>
      <c r="CL15" s="18"/>
      <c r="CM15" s="18"/>
      <c r="CN15" s="18"/>
      <c r="CO15" s="18">
        <v>0</v>
      </c>
      <c r="CP15" s="18">
        <v>0</v>
      </c>
      <c r="CQ15" s="18">
        <v>0</v>
      </c>
      <c r="CR15" s="18"/>
      <c r="CS15" s="18"/>
      <c r="CT15" s="18"/>
      <c r="CU15" s="18">
        <v>0</v>
      </c>
      <c r="CV15" s="18">
        <v>0</v>
      </c>
      <c r="CW15" s="18">
        <v>0</v>
      </c>
      <c r="CX15" s="18"/>
      <c r="CY15" s="18"/>
      <c r="CZ15" s="18"/>
      <c r="DA15" s="56">
        <v>0</v>
      </c>
      <c r="DB15" s="56">
        <v>0</v>
      </c>
      <c r="DC15" s="56">
        <v>0</v>
      </c>
      <c r="DD15" s="56"/>
      <c r="DE15" s="56"/>
      <c r="DF15" s="18"/>
      <c r="DG15" s="18">
        <v>0</v>
      </c>
      <c r="DH15" s="18">
        <v>0</v>
      </c>
      <c r="DI15" s="18">
        <v>0</v>
      </c>
      <c r="DJ15" s="18"/>
      <c r="DK15" s="18"/>
      <c r="DL15" s="18"/>
      <c r="DM15" s="18">
        <v>0</v>
      </c>
      <c r="DN15" s="18">
        <v>0</v>
      </c>
      <c r="DO15" s="18">
        <v>0</v>
      </c>
      <c r="DP15" s="18"/>
      <c r="DQ15" s="18"/>
      <c r="DR15" s="18"/>
      <c r="DS15" s="18">
        <v>0</v>
      </c>
      <c r="DT15" s="18">
        <v>0</v>
      </c>
      <c r="DU15" s="18">
        <v>0</v>
      </c>
      <c r="DV15" s="18"/>
      <c r="DW15" s="18"/>
      <c r="DX15" s="18"/>
      <c r="DY15" s="18">
        <v>0</v>
      </c>
      <c r="DZ15" s="18">
        <v>0</v>
      </c>
      <c r="EA15" s="18">
        <v>0</v>
      </c>
      <c r="EB15" s="18"/>
      <c r="EC15" s="18"/>
      <c r="ED15" s="18"/>
      <c r="EE15" s="18">
        <v>0</v>
      </c>
      <c r="EF15" s="18">
        <v>0</v>
      </c>
      <c r="EG15" s="18">
        <v>0</v>
      </c>
      <c r="EH15" s="18"/>
      <c r="EI15" s="18"/>
      <c r="EJ15" s="18"/>
      <c r="EK15" s="18">
        <v>0</v>
      </c>
      <c r="EL15" s="18">
        <v>0</v>
      </c>
      <c r="EM15" s="18">
        <v>0</v>
      </c>
      <c r="EN15" s="18"/>
      <c r="EO15" s="18"/>
      <c r="EP15" s="18"/>
      <c r="EQ15" s="18">
        <v>0</v>
      </c>
      <c r="ER15" s="18">
        <v>0</v>
      </c>
      <c r="ES15" s="18">
        <v>0</v>
      </c>
      <c r="ET15" s="18"/>
      <c r="EU15" s="18"/>
      <c r="EV15" s="18"/>
      <c r="EW15" s="18">
        <v>0</v>
      </c>
      <c r="EX15" s="18">
        <v>0</v>
      </c>
      <c r="EY15" s="18">
        <v>0</v>
      </c>
    </row>
    <row r="16" spans="1:155" ht="12" hidden="1">
      <c r="A16" s="2">
        <v>43009</v>
      </c>
      <c r="C16" s="18">
        <v>0</v>
      </c>
      <c r="D16" s="18">
        <v>0</v>
      </c>
      <c r="E16" s="18">
        <v>0</v>
      </c>
      <c r="F16" s="18"/>
      <c r="G16" s="18"/>
      <c r="H16" s="18"/>
      <c r="I16" s="18">
        <v>0</v>
      </c>
      <c r="J16" s="18">
        <v>0</v>
      </c>
      <c r="K16" s="18">
        <v>0</v>
      </c>
      <c r="L16" s="18"/>
      <c r="M16" s="18"/>
      <c r="N16" s="18"/>
      <c r="O16" s="18">
        <v>0</v>
      </c>
      <c r="P16" s="18">
        <v>0</v>
      </c>
      <c r="Q16" s="18">
        <v>0</v>
      </c>
      <c r="R16" s="18"/>
      <c r="S16" s="18"/>
      <c r="T16" s="18"/>
      <c r="U16" s="18">
        <v>0</v>
      </c>
      <c r="V16" s="18">
        <v>0</v>
      </c>
      <c r="W16" s="18">
        <v>0</v>
      </c>
      <c r="X16" s="18"/>
      <c r="Y16" s="18"/>
      <c r="Z16" s="18"/>
      <c r="AA16" s="18">
        <v>0</v>
      </c>
      <c r="AB16" s="18">
        <v>0</v>
      </c>
      <c r="AC16" s="18">
        <v>0</v>
      </c>
      <c r="AD16" s="18"/>
      <c r="AE16" s="18"/>
      <c r="AF16" s="18"/>
      <c r="AG16" s="18">
        <v>0</v>
      </c>
      <c r="AH16" s="18">
        <v>0</v>
      </c>
      <c r="AI16" s="18">
        <v>0</v>
      </c>
      <c r="AJ16" s="18"/>
      <c r="AK16" s="18"/>
      <c r="AL16" s="18"/>
      <c r="AM16" s="18">
        <v>0</v>
      </c>
      <c r="AN16" s="18">
        <v>0</v>
      </c>
      <c r="AO16" s="18">
        <v>0</v>
      </c>
      <c r="AP16" s="18"/>
      <c r="AQ16" s="18"/>
      <c r="AR16" s="18"/>
      <c r="AS16" s="18">
        <v>0</v>
      </c>
      <c r="AT16" s="18">
        <v>0</v>
      </c>
      <c r="AU16" s="18">
        <v>0</v>
      </c>
      <c r="AV16" s="18"/>
      <c r="AW16" s="18"/>
      <c r="AX16" s="18"/>
      <c r="AY16" s="18">
        <v>0</v>
      </c>
      <c r="AZ16" s="18">
        <v>0</v>
      </c>
      <c r="BA16" s="18">
        <v>0</v>
      </c>
      <c r="BB16" s="18"/>
      <c r="BC16" s="18"/>
      <c r="BD16" s="18"/>
      <c r="BE16" s="18">
        <v>0</v>
      </c>
      <c r="BF16" s="18">
        <v>0</v>
      </c>
      <c r="BG16" s="18">
        <v>0</v>
      </c>
      <c r="BH16" s="18"/>
      <c r="BI16" s="18"/>
      <c r="BJ16" s="18"/>
      <c r="BK16" s="18">
        <v>0</v>
      </c>
      <c r="BL16" s="18">
        <v>0</v>
      </c>
      <c r="BM16" s="18">
        <v>0</v>
      </c>
      <c r="BN16" s="18"/>
      <c r="BO16" s="18"/>
      <c r="BP16" s="18"/>
      <c r="BQ16" s="18">
        <v>0</v>
      </c>
      <c r="BR16" s="18">
        <v>0</v>
      </c>
      <c r="BS16" s="18">
        <v>0</v>
      </c>
      <c r="BT16" s="18"/>
      <c r="BU16" s="18"/>
      <c r="BV16" s="18"/>
      <c r="BW16" s="18">
        <v>0</v>
      </c>
      <c r="BX16" s="18">
        <v>0</v>
      </c>
      <c r="BY16" s="18">
        <v>0</v>
      </c>
      <c r="BZ16" s="18"/>
      <c r="CA16" s="18"/>
      <c r="CB16" s="18"/>
      <c r="CC16" s="18">
        <v>0</v>
      </c>
      <c r="CD16" s="18">
        <v>0</v>
      </c>
      <c r="CE16" s="18">
        <v>0</v>
      </c>
      <c r="CF16" s="18"/>
      <c r="CG16" s="18"/>
      <c r="CH16" s="18"/>
      <c r="CI16" s="18">
        <v>0</v>
      </c>
      <c r="CJ16" s="18">
        <v>0</v>
      </c>
      <c r="CK16" s="18">
        <v>0</v>
      </c>
      <c r="CL16" s="18"/>
      <c r="CM16" s="18"/>
      <c r="CN16" s="18"/>
      <c r="CO16" s="18">
        <v>0</v>
      </c>
      <c r="CP16" s="18">
        <v>0</v>
      </c>
      <c r="CQ16" s="18">
        <v>0</v>
      </c>
      <c r="CR16" s="18"/>
      <c r="CS16" s="18"/>
      <c r="CT16" s="18"/>
      <c r="CU16" s="18">
        <v>0</v>
      </c>
      <c r="CV16" s="18">
        <v>0</v>
      </c>
      <c r="CW16" s="18">
        <v>0</v>
      </c>
      <c r="CX16" s="18"/>
      <c r="CY16" s="18"/>
      <c r="CZ16" s="18"/>
      <c r="DA16" s="56">
        <v>0</v>
      </c>
      <c r="DB16" s="56">
        <v>0</v>
      </c>
      <c r="DC16" s="56">
        <v>0</v>
      </c>
      <c r="DD16" s="56"/>
      <c r="DE16" s="56"/>
      <c r="DF16" s="18"/>
      <c r="DG16" s="18">
        <v>0</v>
      </c>
      <c r="DH16" s="18">
        <v>0</v>
      </c>
      <c r="DI16" s="18">
        <v>0</v>
      </c>
      <c r="DJ16" s="18"/>
      <c r="DK16" s="18"/>
      <c r="DL16" s="18"/>
      <c r="DM16" s="18">
        <v>0</v>
      </c>
      <c r="DN16" s="18">
        <v>0</v>
      </c>
      <c r="DO16" s="18">
        <v>0</v>
      </c>
      <c r="DP16" s="18"/>
      <c r="DQ16" s="18"/>
      <c r="DR16" s="18"/>
      <c r="DS16" s="18">
        <v>0</v>
      </c>
      <c r="DT16" s="18">
        <v>0</v>
      </c>
      <c r="DU16" s="18">
        <v>0</v>
      </c>
      <c r="DV16" s="18"/>
      <c r="DW16" s="18"/>
      <c r="DX16" s="18"/>
      <c r="DY16" s="18">
        <v>0</v>
      </c>
      <c r="DZ16" s="18">
        <v>0</v>
      </c>
      <c r="EA16" s="18">
        <v>0</v>
      </c>
      <c r="EB16" s="18"/>
      <c r="EC16" s="18"/>
      <c r="ED16" s="18"/>
      <c r="EE16" s="18">
        <v>0</v>
      </c>
      <c r="EF16" s="18">
        <v>0</v>
      </c>
      <c r="EG16" s="18">
        <v>0</v>
      </c>
      <c r="EH16" s="18"/>
      <c r="EI16" s="18"/>
      <c r="EJ16" s="18"/>
      <c r="EK16" s="18">
        <v>0</v>
      </c>
      <c r="EL16" s="18">
        <v>0</v>
      </c>
      <c r="EM16" s="18">
        <v>0</v>
      </c>
      <c r="EN16" s="18"/>
      <c r="EO16" s="18"/>
      <c r="EP16" s="18"/>
      <c r="EQ16" s="18">
        <v>0</v>
      </c>
      <c r="ER16" s="18">
        <v>0</v>
      </c>
      <c r="ES16" s="18">
        <v>0</v>
      </c>
      <c r="ET16" s="18"/>
      <c r="EU16" s="18"/>
      <c r="EV16" s="18"/>
      <c r="EW16" s="18">
        <v>0</v>
      </c>
      <c r="EX16" s="18">
        <v>0</v>
      </c>
      <c r="EY16" s="18">
        <v>0</v>
      </c>
    </row>
    <row r="17" spans="1:155" ht="12" hidden="1">
      <c r="A17" s="34">
        <v>43191</v>
      </c>
      <c r="C17" s="18">
        <v>0</v>
      </c>
      <c r="D17" s="18">
        <v>0</v>
      </c>
      <c r="E17" s="18">
        <v>0</v>
      </c>
      <c r="F17" s="18"/>
      <c r="G17" s="18"/>
      <c r="H17" s="33"/>
      <c r="I17" s="18">
        <v>0</v>
      </c>
      <c r="J17" s="18">
        <v>0</v>
      </c>
      <c r="K17" s="18">
        <v>0</v>
      </c>
      <c r="L17" s="18"/>
      <c r="M17" s="18"/>
      <c r="N17" s="33"/>
      <c r="O17" s="18">
        <v>0</v>
      </c>
      <c r="P17" s="18">
        <v>0</v>
      </c>
      <c r="Q17" s="18">
        <v>0</v>
      </c>
      <c r="R17" s="18"/>
      <c r="S17" s="18"/>
      <c r="T17" s="33"/>
      <c r="U17" s="18">
        <v>0</v>
      </c>
      <c r="V17" s="18">
        <v>0</v>
      </c>
      <c r="W17" s="18">
        <v>0</v>
      </c>
      <c r="X17" s="18"/>
      <c r="Y17" s="18"/>
      <c r="Z17" s="33"/>
      <c r="AA17" s="18">
        <v>0</v>
      </c>
      <c r="AB17" s="18">
        <v>0</v>
      </c>
      <c r="AC17" s="18">
        <v>0</v>
      </c>
      <c r="AD17" s="18"/>
      <c r="AE17" s="18"/>
      <c r="AF17" s="33"/>
      <c r="AG17" s="18">
        <v>0</v>
      </c>
      <c r="AH17" s="18">
        <v>0</v>
      </c>
      <c r="AI17" s="18">
        <v>0</v>
      </c>
      <c r="AJ17" s="18"/>
      <c r="AK17" s="18"/>
      <c r="AL17" s="33"/>
      <c r="AM17" s="18">
        <v>0</v>
      </c>
      <c r="AN17" s="18">
        <v>0</v>
      </c>
      <c r="AO17" s="18">
        <v>0</v>
      </c>
      <c r="AP17" s="18"/>
      <c r="AQ17" s="18"/>
      <c r="AR17" s="33"/>
      <c r="AS17" s="18">
        <v>0</v>
      </c>
      <c r="AT17" s="18">
        <v>0</v>
      </c>
      <c r="AU17" s="18">
        <v>0</v>
      </c>
      <c r="AV17" s="18"/>
      <c r="AW17" s="18"/>
      <c r="AX17" s="33"/>
      <c r="AY17" s="18">
        <v>0</v>
      </c>
      <c r="AZ17" s="18">
        <v>0</v>
      </c>
      <c r="BA17" s="18">
        <v>0</v>
      </c>
      <c r="BB17" s="18"/>
      <c r="BC17" s="18"/>
      <c r="BD17" s="33"/>
      <c r="BE17" s="18">
        <v>0</v>
      </c>
      <c r="BF17" s="18">
        <v>0</v>
      </c>
      <c r="BG17" s="18">
        <v>0</v>
      </c>
      <c r="BH17" s="18"/>
      <c r="BI17" s="18"/>
      <c r="BJ17" s="33"/>
      <c r="BK17" s="18">
        <v>0</v>
      </c>
      <c r="BL17" s="18">
        <v>0</v>
      </c>
      <c r="BM17" s="18">
        <v>0</v>
      </c>
      <c r="BN17" s="18"/>
      <c r="BO17" s="18"/>
      <c r="BP17" s="33"/>
      <c r="BQ17" s="18">
        <v>0</v>
      </c>
      <c r="BR17" s="18">
        <v>0</v>
      </c>
      <c r="BS17" s="18">
        <v>0</v>
      </c>
      <c r="BT17" s="18"/>
      <c r="BU17" s="18"/>
      <c r="BV17" s="18"/>
      <c r="BW17" s="18">
        <v>0</v>
      </c>
      <c r="BX17" s="18">
        <v>0</v>
      </c>
      <c r="BY17" s="18">
        <v>0</v>
      </c>
      <c r="BZ17" s="18"/>
      <c r="CA17" s="18"/>
      <c r="CB17" s="33"/>
      <c r="CC17" s="18">
        <v>0</v>
      </c>
      <c r="CD17" s="18">
        <v>0</v>
      </c>
      <c r="CE17" s="18">
        <v>0</v>
      </c>
      <c r="CF17" s="18"/>
      <c r="CG17" s="18"/>
      <c r="CH17" s="33"/>
      <c r="CI17" s="18">
        <v>0</v>
      </c>
      <c r="CJ17" s="18">
        <v>0</v>
      </c>
      <c r="CK17" s="18">
        <v>0</v>
      </c>
      <c r="CL17" s="18"/>
      <c r="CM17" s="18"/>
      <c r="CN17" s="33"/>
      <c r="CO17" s="18">
        <v>0</v>
      </c>
      <c r="CP17" s="18">
        <v>0</v>
      </c>
      <c r="CQ17" s="18">
        <v>0</v>
      </c>
      <c r="CR17" s="18"/>
      <c r="CS17" s="18"/>
      <c r="CT17" s="33"/>
      <c r="CU17" s="18">
        <v>0</v>
      </c>
      <c r="CV17" s="18">
        <v>0</v>
      </c>
      <c r="CW17" s="18">
        <v>0</v>
      </c>
      <c r="CX17" s="18"/>
      <c r="CY17" s="18"/>
      <c r="CZ17" s="33"/>
      <c r="DA17" s="56">
        <v>0</v>
      </c>
      <c r="DB17" s="56">
        <v>0</v>
      </c>
      <c r="DC17" s="56">
        <v>0</v>
      </c>
      <c r="DD17" s="56"/>
      <c r="DE17" s="56"/>
      <c r="DF17" s="33"/>
      <c r="DG17" s="18">
        <v>0</v>
      </c>
      <c r="DH17" s="18">
        <v>0</v>
      </c>
      <c r="DI17" s="18">
        <v>0</v>
      </c>
      <c r="DJ17" s="18"/>
      <c r="DK17" s="18"/>
      <c r="DL17" s="33"/>
      <c r="DM17" s="18">
        <v>0</v>
      </c>
      <c r="DN17" s="18">
        <v>0</v>
      </c>
      <c r="DO17" s="18">
        <v>0</v>
      </c>
      <c r="DP17" s="18"/>
      <c r="DQ17" s="18"/>
      <c r="DR17" s="33"/>
      <c r="DS17" s="18">
        <v>0</v>
      </c>
      <c r="DT17" s="18">
        <v>0</v>
      </c>
      <c r="DU17" s="18">
        <v>0</v>
      </c>
      <c r="DV17" s="18"/>
      <c r="DW17" s="18"/>
      <c r="DX17" s="33"/>
      <c r="DY17" s="18">
        <v>0</v>
      </c>
      <c r="DZ17" s="18">
        <v>0</v>
      </c>
      <c r="EA17" s="18">
        <v>0</v>
      </c>
      <c r="EB17" s="18"/>
      <c r="EC17" s="18"/>
      <c r="ED17" s="33"/>
      <c r="EE17" s="18">
        <v>0</v>
      </c>
      <c r="EF17" s="18">
        <v>0</v>
      </c>
      <c r="EG17" s="18">
        <v>0</v>
      </c>
      <c r="EH17" s="18"/>
      <c r="EI17" s="18"/>
      <c r="EJ17" s="33"/>
      <c r="EK17" s="18">
        <v>0</v>
      </c>
      <c r="EL17" s="18">
        <v>0</v>
      </c>
      <c r="EM17" s="18">
        <v>0</v>
      </c>
      <c r="EN17" s="18"/>
      <c r="EO17" s="18"/>
      <c r="EP17" s="33"/>
      <c r="EQ17" s="18">
        <v>0</v>
      </c>
      <c r="ER17" s="18">
        <v>0</v>
      </c>
      <c r="ES17" s="18">
        <v>0</v>
      </c>
      <c r="ET17" s="18"/>
      <c r="EU17" s="18"/>
      <c r="EV17" s="33"/>
      <c r="EW17" s="18">
        <v>0</v>
      </c>
      <c r="EX17" s="18">
        <v>0</v>
      </c>
      <c r="EY17" s="18">
        <v>0</v>
      </c>
    </row>
    <row r="18" spans="1:155" ht="12" hidden="1">
      <c r="A18" s="34">
        <v>43374</v>
      </c>
      <c r="C18" s="18">
        <v>0</v>
      </c>
      <c r="D18" s="18">
        <v>0</v>
      </c>
      <c r="E18" s="18">
        <v>0</v>
      </c>
      <c r="F18" s="18"/>
      <c r="G18" s="18"/>
      <c r="H18" s="33"/>
      <c r="I18" s="18">
        <v>0</v>
      </c>
      <c r="J18" s="18">
        <v>0</v>
      </c>
      <c r="K18" s="18">
        <v>0</v>
      </c>
      <c r="L18" s="18"/>
      <c r="M18" s="18"/>
      <c r="N18" s="33"/>
      <c r="O18" s="18">
        <v>0</v>
      </c>
      <c r="P18" s="18">
        <v>0</v>
      </c>
      <c r="Q18" s="18">
        <v>0</v>
      </c>
      <c r="R18" s="18"/>
      <c r="S18" s="18"/>
      <c r="T18" s="33"/>
      <c r="U18" s="18">
        <v>0</v>
      </c>
      <c r="V18" s="18">
        <v>0</v>
      </c>
      <c r="W18" s="18">
        <v>0</v>
      </c>
      <c r="X18" s="18"/>
      <c r="Y18" s="18"/>
      <c r="Z18" s="33"/>
      <c r="AA18" s="18">
        <v>0</v>
      </c>
      <c r="AB18" s="18">
        <v>0</v>
      </c>
      <c r="AC18" s="18">
        <v>0</v>
      </c>
      <c r="AD18" s="18"/>
      <c r="AE18" s="18"/>
      <c r="AF18" s="33"/>
      <c r="AG18" s="18">
        <v>0</v>
      </c>
      <c r="AH18" s="18">
        <v>0</v>
      </c>
      <c r="AI18" s="18">
        <v>0</v>
      </c>
      <c r="AJ18" s="18"/>
      <c r="AK18" s="18"/>
      <c r="AL18" s="33"/>
      <c r="AM18" s="18">
        <v>0</v>
      </c>
      <c r="AN18" s="18">
        <v>0</v>
      </c>
      <c r="AO18" s="18">
        <v>0</v>
      </c>
      <c r="AP18" s="18"/>
      <c r="AQ18" s="18"/>
      <c r="AR18" s="33"/>
      <c r="AS18" s="18">
        <v>0</v>
      </c>
      <c r="AT18" s="18">
        <v>0</v>
      </c>
      <c r="AU18" s="18">
        <v>0</v>
      </c>
      <c r="AV18" s="18"/>
      <c r="AW18" s="18"/>
      <c r="AX18" s="33"/>
      <c r="AY18" s="18">
        <v>0</v>
      </c>
      <c r="AZ18" s="18">
        <v>0</v>
      </c>
      <c r="BA18" s="18">
        <v>0</v>
      </c>
      <c r="BB18" s="18"/>
      <c r="BC18" s="18"/>
      <c r="BD18" s="33"/>
      <c r="BE18" s="18">
        <v>0</v>
      </c>
      <c r="BF18" s="18">
        <v>0</v>
      </c>
      <c r="BG18" s="18">
        <v>0</v>
      </c>
      <c r="BH18" s="18"/>
      <c r="BI18" s="18"/>
      <c r="BJ18" s="33"/>
      <c r="BK18" s="18">
        <v>0</v>
      </c>
      <c r="BL18" s="18">
        <v>0</v>
      </c>
      <c r="BM18" s="18">
        <v>0</v>
      </c>
      <c r="BN18" s="18"/>
      <c r="BO18" s="18"/>
      <c r="BP18" s="33"/>
      <c r="BQ18" s="18">
        <v>0</v>
      </c>
      <c r="BR18" s="18">
        <v>0</v>
      </c>
      <c r="BS18" s="18">
        <v>0</v>
      </c>
      <c r="BT18" s="18"/>
      <c r="BU18" s="18"/>
      <c r="BV18" s="18"/>
      <c r="BW18" s="18">
        <v>0</v>
      </c>
      <c r="BX18" s="18">
        <v>0</v>
      </c>
      <c r="BY18" s="18">
        <v>0</v>
      </c>
      <c r="BZ18" s="18"/>
      <c r="CA18" s="18"/>
      <c r="CB18" s="33"/>
      <c r="CC18" s="18">
        <v>0</v>
      </c>
      <c r="CD18" s="18">
        <v>0</v>
      </c>
      <c r="CE18" s="18">
        <v>0</v>
      </c>
      <c r="CF18" s="18"/>
      <c r="CG18" s="18"/>
      <c r="CH18" s="33"/>
      <c r="CI18" s="18">
        <v>0</v>
      </c>
      <c r="CJ18" s="18">
        <v>0</v>
      </c>
      <c r="CK18" s="18">
        <v>0</v>
      </c>
      <c r="CL18" s="18"/>
      <c r="CM18" s="18"/>
      <c r="CN18" s="33"/>
      <c r="CO18" s="18">
        <v>0</v>
      </c>
      <c r="CP18" s="18">
        <v>0</v>
      </c>
      <c r="CQ18" s="18">
        <v>0</v>
      </c>
      <c r="CR18" s="18"/>
      <c r="CS18" s="18"/>
      <c r="CT18" s="33"/>
      <c r="CU18" s="18">
        <v>0</v>
      </c>
      <c r="CV18" s="18">
        <v>0</v>
      </c>
      <c r="CW18" s="18">
        <v>0</v>
      </c>
      <c r="CX18" s="18"/>
      <c r="CY18" s="18"/>
      <c r="CZ18" s="33"/>
      <c r="DA18" s="56">
        <v>0</v>
      </c>
      <c r="DB18" s="56">
        <v>0</v>
      </c>
      <c r="DC18" s="56">
        <v>0</v>
      </c>
      <c r="DD18" s="56"/>
      <c r="DE18" s="56"/>
      <c r="DF18" s="33"/>
      <c r="DG18" s="18">
        <v>0</v>
      </c>
      <c r="DH18" s="18">
        <v>0</v>
      </c>
      <c r="DI18" s="18">
        <v>0</v>
      </c>
      <c r="DJ18" s="18"/>
      <c r="DK18" s="18"/>
      <c r="DL18" s="33"/>
      <c r="DM18" s="18">
        <v>0</v>
      </c>
      <c r="DN18" s="18">
        <v>0</v>
      </c>
      <c r="DO18" s="18">
        <v>0</v>
      </c>
      <c r="DP18" s="18"/>
      <c r="DQ18" s="18"/>
      <c r="DR18" s="33"/>
      <c r="DS18" s="18">
        <v>0</v>
      </c>
      <c r="DT18" s="18">
        <v>0</v>
      </c>
      <c r="DU18" s="18">
        <v>0</v>
      </c>
      <c r="DV18" s="18"/>
      <c r="DW18" s="18"/>
      <c r="DX18" s="33"/>
      <c r="DY18" s="18">
        <v>0</v>
      </c>
      <c r="DZ18" s="18">
        <v>0</v>
      </c>
      <c r="EA18" s="18">
        <v>0</v>
      </c>
      <c r="EB18" s="18"/>
      <c r="EC18" s="18"/>
      <c r="ED18" s="33"/>
      <c r="EE18" s="18">
        <v>0</v>
      </c>
      <c r="EF18" s="18">
        <v>0</v>
      </c>
      <c r="EG18" s="18">
        <v>0</v>
      </c>
      <c r="EH18" s="18"/>
      <c r="EI18" s="18"/>
      <c r="EJ18" s="33"/>
      <c r="EK18" s="18">
        <v>0</v>
      </c>
      <c r="EL18" s="18">
        <v>0</v>
      </c>
      <c r="EM18" s="18">
        <v>0</v>
      </c>
      <c r="EN18" s="18"/>
      <c r="EO18" s="18"/>
      <c r="EP18" s="33"/>
      <c r="EQ18" s="18">
        <v>0</v>
      </c>
      <c r="ER18" s="18">
        <v>0</v>
      </c>
      <c r="ES18" s="18">
        <v>0</v>
      </c>
      <c r="ET18" s="18"/>
      <c r="EU18" s="18"/>
      <c r="EV18" s="33"/>
      <c r="EW18" s="18">
        <v>0</v>
      </c>
      <c r="EX18" s="18">
        <v>0</v>
      </c>
      <c r="EY18" s="18">
        <v>0</v>
      </c>
    </row>
    <row r="19" spans="1:155" ht="12" hidden="1">
      <c r="A19" s="34">
        <v>43556</v>
      </c>
      <c r="C19" s="18">
        <v>0</v>
      </c>
      <c r="D19" s="18">
        <v>0</v>
      </c>
      <c r="E19" s="18">
        <v>0</v>
      </c>
      <c r="F19" s="18"/>
      <c r="G19" s="18"/>
      <c r="H19" s="33"/>
      <c r="I19" s="18">
        <v>0</v>
      </c>
      <c r="J19" s="18">
        <v>0</v>
      </c>
      <c r="K19" s="18">
        <v>0</v>
      </c>
      <c r="L19" s="18"/>
      <c r="M19" s="18"/>
      <c r="N19" s="33"/>
      <c r="O19" s="18">
        <v>0</v>
      </c>
      <c r="P19" s="18">
        <v>0</v>
      </c>
      <c r="Q19" s="18">
        <v>0</v>
      </c>
      <c r="R19" s="18"/>
      <c r="S19" s="18"/>
      <c r="T19" s="33"/>
      <c r="U19" s="18">
        <v>0</v>
      </c>
      <c r="V19" s="18">
        <v>0</v>
      </c>
      <c r="W19" s="18">
        <v>0</v>
      </c>
      <c r="X19" s="18"/>
      <c r="Y19" s="18"/>
      <c r="Z19" s="33"/>
      <c r="AA19" s="18">
        <v>0</v>
      </c>
      <c r="AB19" s="18">
        <v>0</v>
      </c>
      <c r="AC19" s="18">
        <v>0</v>
      </c>
      <c r="AD19" s="18"/>
      <c r="AE19" s="18"/>
      <c r="AF19" s="33"/>
      <c r="AG19" s="18">
        <v>0</v>
      </c>
      <c r="AH19" s="18">
        <v>0</v>
      </c>
      <c r="AI19" s="18">
        <v>0</v>
      </c>
      <c r="AJ19" s="18"/>
      <c r="AK19" s="18"/>
      <c r="AL19" s="33"/>
      <c r="AM19" s="18">
        <v>0</v>
      </c>
      <c r="AN19" s="18">
        <v>0</v>
      </c>
      <c r="AO19" s="18">
        <v>0</v>
      </c>
      <c r="AP19" s="18"/>
      <c r="AQ19" s="18"/>
      <c r="AR19" s="33"/>
      <c r="AS19" s="18">
        <v>0</v>
      </c>
      <c r="AT19" s="18">
        <v>0</v>
      </c>
      <c r="AU19" s="18">
        <v>0</v>
      </c>
      <c r="AV19" s="18"/>
      <c r="AW19" s="18"/>
      <c r="AX19" s="33"/>
      <c r="AY19" s="18">
        <v>0</v>
      </c>
      <c r="AZ19" s="18">
        <v>0</v>
      </c>
      <c r="BA19" s="18">
        <v>0</v>
      </c>
      <c r="BB19" s="18"/>
      <c r="BC19" s="18"/>
      <c r="BD19" s="33"/>
      <c r="BE19" s="18">
        <v>0</v>
      </c>
      <c r="BF19" s="18">
        <v>0</v>
      </c>
      <c r="BG19" s="18">
        <v>0</v>
      </c>
      <c r="BH19" s="18"/>
      <c r="BI19" s="18"/>
      <c r="BJ19" s="33"/>
      <c r="BK19" s="18">
        <v>0</v>
      </c>
      <c r="BL19" s="18">
        <v>0</v>
      </c>
      <c r="BM19" s="18">
        <v>0</v>
      </c>
      <c r="BN19" s="18"/>
      <c r="BO19" s="18"/>
      <c r="BP19" s="33"/>
      <c r="BQ19" s="18">
        <v>0</v>
      </c>
      <c r="BR19" s="18">
        <v>0</v>
      </c>
      <c r="BS19" s="18">
        <v>0</v>
      </c>
      <c r="BT19" s="18"/>
      <c r="BU19" s="18"/>
      <c r="BV19" s="18"/>
      <c r="BW19" s="18">
        <v>0</v>
      </c>
      <c r="BX19" s="18">
        <v>0</v>
      </c>
      <c r="BY19" s="18">
        <v>0</v>
      </c>
      <c r="BZ19" s="18"/>
      <c r="CA19" s="18"/>
      <c r="CB19" s="33"/>
      <c r="CC19" s="18">
        <v>0</v>
      </c>
      <c r="CD19" s="18">
        <v>0</v>
      </c>
      <c r="CE19" s="18">
        <v>0</v>
      </c>
      <c r="CF19" s="18"/>
      <c r="CG19" s="18"/>
      <c r="CH19" s="33"/>
      <c r="CI19" s="18">
        <v>0</v>
      </c>
      <c r="CJ19" s="18">
        <v>0</v>
      </c>
      <c r="CK19" s="18">
        <v>0</v>
      </c>
      <c r="CL19" s="18"/>
      <c r="CM19" s="18"/>
      <c r="CN19" s="33"/>
      <c r="CO19" s="18">
        <v>0</v>
      </c>
      <c r="CP19" s="18">
        <v>0</v>
      </c>
      <c r="CQ19" s="18">
        <v>0</v>
      </c>
      <c r="CR19" s="18"/>
      <c r="CS19" s="18"/>
      <c r="CT19" s="33"/>
      <c r="CU19" s="18">
        <v>0</v>
      </c>
      <c r="CV19" s="18">
        <v>0</v>
      </c>
      <c r="CW19" s="18">
        <v>0</v>
      </c>
      <c r="CX19" s="18"/>
      <c r="CY19" s="18"/>
      <c r="CZ19" s="33"/>
      <c r="DA19" s="56">
        <v>0</v>
      </c>
      <c r="DB19" s="56">
        <v>0</v>
      </c>
      <c r="DC19" s="56">
        <v>0</v>
      </c>
      <c r="DD19" s="56"/>
      <c r="DE19" s="56"/>
      <c r="DF19" s="33"/>
      <c r="DG19" s="18">
        <v>0</v>
      </c>
      <c r="DH19" s="18">
        <v>0</v>
      </c>
      <c r="DI19" s="18">
        <v>0</v>
      </c>
      <c r="DJ19" s="18"/>
      <c r="DK19" s="18"/>
      <c r="DL19" s="33"/>
      <c r="DM19" s="18">
        <v>0</v>
      </c>
      <c r="DN19" s="18">
        <v>0</v>
      </c>
      <c r="DO19" s="18">
        <v>0</v>
      </c>
      <c r="DP19" s="18"/>
      <c r="DQ19" s="18"/>
      <c r="DR19" s="33"/>
      <c r="DS19" s="18">
        <v>0</v>
      </c>
      <c r="DT19" s="18">
        <v>0</v>
      </c>
      <c r="DU19" s="18">
        <v>0</v>
      </c>
      <c r="DV19" s="18"/>
      <c r="DW19" s="18"/>
      <c r="DX19" s="33"/>
      <c r="DY19" s="18">
        <v>0</v>
      </c>
      <c r="DZ19" s="18">
        <v>0</v>
      </c>
      <c r="EA19" s="18">
        <v>0</v>
      </c>
      <c r="EB19" s="18"/>
      <c r="EC19" s="18"/>
      <c r="ED19" s="33"/>
      <c r="EE19" s="18">
        <v>0</v>
      </c>
      <c r="EF19" s="18">
        <v>0</v>
      </c>
      <c r="EG19" s="18">
        <v>0</v>
      </c>
      <c r="EH19" s="18"/>
      <c r="EI19" s="18"/>
      <c r="EJ19" s="33"/>
      <c r="EK19" s="18">
        <v>0</v>
      </c>
      <c r="EL19" s="18">
        <v>0</v>
      </c>
      <c r="EM19" s="18">
        <v>0</v>
      </c>
      <c r="EN19" s="18"/>
      <c r="EO19" s="18"/>
      <c r="EP19" s="33"/>
      <c r="EQ19" s="18">
        <v>0</v>
      </c>
      <c r="ER19" s="18">
        <v>0</v>
      </c>
      <c r="ES19" s="18">
        <v>0</v>
      </c>
      <c r="ET19" s="18"/>
      <c r="EU19" s="18"/>
      <c r="EV19" s="33"/>
      <c r="EW19" s="18">
        <v>0</v>
      </c>
      <c r="EX19" s="18">
        <v>0</v>
      </c>
      <c r="EY19" s="18">
        <v>0</v>
      </c>
    </row>
    <row r="20" spans="1:155" ht="12" hidden="1">
      <c r="A20" s="34">
        <v>43739</v>
      </c>
      <c r="C20" s="18">
        <v>0</v>
      </c>
      <c r="D20" s="18">
        <v>0</v>
      </c>
      <c r="E20" s="18">
        <v>0</v>
      </c>
      <c r="F20" s="18"/>
      <c r="G20" s="18"/>
      <c r="H20" s="33"/>
      <c r="I20" s="18">
        <v>0</v>
      </c>
      <c r="J20" s="18">
        <v>0</v>
      </c>
      <c r="K20" s="18">
        <v>0</v>
      </c>
      <c r="L20" s="18"/>
      <c r="M20" s="18"/>
      <c r="N20" s="33"/>
      <c r="O20" s="18">
        <v>0</v>
      </c>
      <c r="P20" s="18">
        <v>0</v>
      </c>
      <c r="Q20" s="18">
        <v>0</v>
      </c>
      <c r="R20" s="18"/>
      <c r="S20" s="18"/>
      <c r="T20" s="33"/>
      <c r="U20" s="18">
        <v>0</v>
      </c>
      <c r="V20" s="18">
        <v>0</v>
      </c>
      <c r="W20" s="18">
        <v>0</v>
      </c>
      <c r="X20" s="18"/>
      <c r="Y20" s="18"/>
      <c r="Z20" s="33"/>
      <c r="AA20" s="18">
        <v>0</v>
      </c>
      <c r="AB20" s="18">
        <v>0</v>
      </c>
      <c r="AC20" s="18">
        <v>0</v>
      </c>
      <c r="AD20" s="18"/>
      <c r="AE20" s="18"/>
      <c r="AF20" s="33"/>
      <c r="AG20" s="18">
        <v>0</v>
      </c>
      <c r="AH20" s="18">
        <v>0</v>
      </c>
      <c r="AI20" s="18">
        <v>0</v>
      </c>
      <c r="AJ20" s="18"/>
      <c r="AK20" s="18"/>
      <c r="AL20" s="33"/>
      <c r="AM20" s="18">
        <v>0</v>
      </c>
      <c r="AN20" s="18">
        <v>0</v>
      </c>
      <c r="AO20" s="18">
        <v>0</v>
      </c>
      <c r="AP20" s="18"/>
      <c r="AQ20" s="18"/>
      <c r="AR20" s="33"/>
      <c r="AS20" s="18">
        <v>0</v>
      </c>
      <c r="AT20" s="18">
        <v>0</v>
      </c>
      <c r="AU20" s="18">
        <v>0</v>
      </c>
      <c r="AV20" s="18"/>
      <c r="AW20" s="18"/>
      <c r="AX20" s="33"/>
      <c r="AY20" s="18">
        <v>0</v>
      </c>
      <c r="AZ20" s="18">
        <v>0</v>
      </c>
      <c r="BA20" s="18">
        <v>0</v>
      </c>
      <c r="BB20" s="18"/>
      <c r="BC20" s="18"/>
      <c r="BD20" s="33"/>
      <c r="BE20" s="18">
        <v>0</v>
      </c>
      <c r="BF20" s="18">
        <v>0</v>
      </c>
      <c r="BG20" s="18">
        <v>0</v>
      </c>
      <c r="BH20" s="18"/>
      <c r="BI20" s="18"/>
      <c r="BJ20" s="33"/>
      <c r="BK20" s="18">
        <v>0</v>
      </c>
      <c r="BL20" s="18">
        <v>0</v>
      </c>
      <c r="BM20" s="18">
        <v>0</v>
      </c>
      <c r="BN20" s="18"/>
      <c r="BO20" s="18"/>
      <c r="BP20" s="33"/>
      <c r="BQ20" s="18">
        <v>0</v>
      </c>
      <c r="BR20" s="18">
        <v>0</v>
      </c>
      <c r="BS20" s="18">
        <v>0</v>
      </c>
      <c r="BT20" s="18"/>
      <c r="BU20" s="18"/>
      <c r="BV20" s="18"/>
      <c r="BW20" s="18">
        <v>0</v>
      </c>
      <c r="BX20" s="18">
        <v>0</v>
      </c>
      <c r="BY20" s="18">
        <v>0</v>
      </c>
      <c r="BZ20" s="18"/>
      <c r="CA20" s="18"/>
      <c r="CB20" s="33"/>
      <c r="CC20" s="18">
        <v>0</v>
      </c>
      <c r="CD20" s="18">
        <v>0</v>
      </c>
      <c r="CE20" s="18">
        <v>0</v>
      </c>
      <c r="CF20" s="18"/>
      <c r="CG20" s="18"/>
      <c r="CH20" s="33"/>
      <c r="CI20" s="18">
        <v>0</v>
      </c>
      <c r="CJ20" s="18">
        <v>0</v>
      </c>
      <c r="CK20" s="18">
        <v>0</v>
      </c>
      <c r="CL20" s="18"/>
      <c r="CM20" s="18"/>
      <c r="CN20" s="33"/>
      <c r="CO20" s="18">
        <v>0</v>
      </c>
      <c r="CP20" s="18">
        <v>0</v>
      </c>
      <c r="CQ20" s="18">
        <v>0</v>
      </c>
      <c r="CR20" s="18"/>
      <c r="CS20" s="18"/>
      <c r="CT20" s="33"/>
      <c r="CU20" s="18">
        <v>0</v>
      </c>
      <c r="CV20" s="18">
        <v>0</v>
      </c>
      <c r="CW20" s="18">
        <v>0</v>
      </c>
      <c r="CX20" s="18"/>
      <c r="CY20" s="18"/>
      <c r="CZ20" s="33"/>
      <c r="DA20" s="56">
        <v>0</v>
      </c>
      <c r="DB20" s="56">
        <v>0</v>
      </c>
      <c r="DC20" s="56">
        <v>0</v>
      </c>
      <c r="DD20" s="56"/>
      <c r="DE20" s="56"/>
      <c r="DF20" s="33"/>
      <c r="DG20" s="18">
        <v>0</v>
      </c>
      <c r="DH20" s="18">
        <v>0</v>
      </c>
      <c r="DI20" s="18">
        <v>0</v>
      </c>
      <c r="DJ20" s="18"/>
      <c r="DK20" s="18"/>
      <c r="DL20" s="33"/>
      <c r="DM20" s="18">
        <v>0</v>
      </c>
      <c r="DN20" s="18">
        <v>0</v>
      </c>
      <c r="DO20" s="18">
        <v>0</v>
      </c>
      <c r="DP20" s="18"/>
      <c r="DQ20" s="18"/>
      <c r="DR20" s="33"/>
      <c r="DS20" s="18">
        <v>0</v>
      </c>
      <c r="DT20" s="18">
        <v>0</v>
      </c>
      <c r="DU20" s="18">
        <v>0</v>
      </c>
      <c r="DV20" s="18"/>
      <c r="DW20" s="18"/>
      <c r="DX20" s="33"/>
      <c r="DY20" s="18">
        <v>0</v>
      </c>
      <c r="DZ20" s="18">
        <v>0</v>
      </c>
      <c r="EA20" s="18">
        <v>0</v>
      </c>
      <c r="EB20" s="18"/>
      <c r="EC20" s="18"/>
      <c r="ED20" s="33"/>
      <c r="EE20" s="18">
        <v>0</v>
      </c>
      <c r="EF20" s="18">
        <v>0</v>
      </c>
      <c r="EG20" s="18">
        <v>0</v>
      </c>
      <c r="EH20" s="18"/>
      <c r="EI20" s="18"/>
      <c r="EJ20" s="33"/>
      <c r="EK20" s="18">
        <v>0</v>
      </c>
      <c r="EL20" s="18">
        <v>0</v>
      </c>
      <c r="EM20" s="18">
        <v>0</v>
      </c>
      <c r="EN20" s="18"/>
      <c r="EO20" s="18"/>
      <c r="EP20" s="33"/>
      <c r="EQ20" s="18">
        <v>0</v>
      </c>
      <c r="ER20" s="18">
        <v>0</v>
      </c>
      <c r="ES20" s="18">
        <v>0</v>
      </c>
      <c r="ET20" s="18"/>
      <c r="EU20" s="18"/>
      <c r="EV20" s="33"/>
      <c r="EW20" s="18">
        <v>0</v>
      </c>
      <c r="EX20" s="18">
        <v>0</v>
      </c>
      <c r="EY20" s="18">
        <v>0</v>
      </c>
    </row>
    <row r="21" spans="1:155" ht="12">
      <c r="A21" s="2"/>
      <c r="C21" s="33"/>
      <c r="D21" s="33"/>
      <c r="E21" s="33"/>
      <c r="F21" s="33"/>
      <c r="G21" s="33"/>
      <c r="H21" s="18"/>
      <c r="I21" s="33"/>
      <c r="J21" s="33"/>
      <c r="K21" s="33"/>
      <c r="L21" s="33"/>
      <c r="M21" s="33"/>
      <c r="N21" s="18"/>
      <c r="O21" s="33"/>
      <c r="P21" s="33"/>
      <c r="Q21" s="33"/>
      <c r="R21" s="33"/>
      <c r="S21" s="33"/>
      <c r="T21" s="18"/>
      <c r="U21" s="33"/>
      <c r="V21" s="33"/>
      <c r="W21" s="33"/>
      <c r="X21" s="33"/>
      <c r="Y21" s="33"/>
      <c r="Z21" s="18"/>
      <c r="AA21" s="33"/>
      <c r="AB21" s="33"/>
      <c r="AC21" s="33"/>
      <c r="AD21" s="33"/>
      <c r="AE21" s="33"/>
      <c r="AF21" s="18"/>
      <c r="AG21" s="33"/>
      <c r="AH21" s="33"/>
      <c r="AI21" s="33"/>
      <c r="AJ21" s="33"/>
      <c r="AK21" s="33"/>
      <c r="AL21" s="18"/>
      <c r="AM21" s="33"/>
      <c r="AN21" s="33"/>
      <c r="AO21" s="33"/>
      <c r="AP21" s="33"/>
      <c r="AQ21" s="33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56"/>
      <c r="DB21" s="56"/>
      <c r="DC21" s="56"/>
      <c r="DD21" s="56"/>
      <c r="DE21" s="56"/>
      <c r="DF21" s="18"/>
      <c r="DG21" s="18"/>
      <c r="DH21" s="18"/>
      <c r="DI21" s="18"/>
      <c r="DJ21" s="18"/>
      <c r="DK21" s="18"/>
      <c r="DL21" s="18"/>
      <c r="DM21" s="33"/>
      <c r="DN21" s="33"/>
      <c r="DO21" s="33"/>
      <c r="DP21" s="33"/>
      <c r="DQ21" s="33"/>
      <c r="DR21" s="18"/>
      <c r="DS21" s="33"/>
      <c r="DT21" s="33"/>
      <c r="DU21" s="33"/>
      <c r="DV21" s="33"/>
      <c r="DW21" s="33"/>
      <c r="DX21" s="18"/>
      <c r="DY21" s="33"/>
      <c r="DZ21" s="33"/>
      <c r="EA21" s="33"/>
      <c r="EB21" s="33"/>
      <c r="EC21" s="33"/>
      <c r="ED21" s="18"/>
      <c r="EE21" s="33"/>
      <c r="EF21" s="33"/>
      <c r="EG21" s="33"/>
      <c r="EH21" s="33"/>
      <c r="EI21" s="33"/>
      <c r="EJ21" s="18"/>
      <c r="EK21" s="33"/>
      <c r="EL21" s="33"/>
      <c r="EM21" s="33"/>
      <c r="EN21" s="33"/>
      <c r="EO21" s="33"/>
      <c r="EP21" s="18"/>
      <c r="EQ21" s="33"/>
      <c r="ER21" s="33"/>
      <c r="ES21" s="33"/>
      <c r="ET21" s="33"/>
      <c r="EU21" s="33"/>
      <c r="EV21" s="18"/>
      <c r="EW21" s="33"/>
      <c r="EX21" s="33"/>
      <c r="EY21" s="33"/>
    </row>
    <row r="22" spans="1:157" ht="12.75" thickBot="1">
      <c r="A22" s="16" t="s">
        <v>0</v>
      </c>
      <c r="C22" s="32">
        <f>SUM(C8:C21)</f>
        <v>2556737.911</v>
      </c>
      <c r="D22" s="32">
        <f>SUM(D8:D21)</f>
        <v>193304.47324999998</v>
      </c>
      <c r="E22" s="32">
        <f>SUM(E8:E21)</f>
        <v>2750042.3842499997</v>
      </c>
      <c r="F22" s="32">
        <f>SUM(F8:F21)</f>
        <v>47766</v>
      </c>
      <c r="G22" s="46">
        <f>SUM(G8:G21)</f>
        <v>1852</v>
      </c>
      <c r="H22" s="32"/>
      <c r="I22" s="32">
        <f aca="true" t="shared" si="0" ref="I22:AN22">SUM(I8:I21)</f>
        <v>455704.10599999997</v>
      </c>
      <c r="J22" s="32">
        <f t="shared" si="0"/>
        <v>34453.919499999996</v>
      </c>
      <c r="K22" s="32">
        <f t="shared" si="0"/>
        <v>490158.02549999993</v>
      </c>
      <c r="L22" s="32">
        <f t="shared" si="0"/>
        <v>8517</v>
      </c>
      <c r="M22" s="32">
        <f t="shared" si="0"/>
        <v>334</v>
      </c>
      <c r="N22" s="46">
        <f t="shared" si="0"/>
        <v>0</v>
      </c>
      <c r="O22" s="46">
        <f t="shared" si="0"/>
        <v>56982.705</v>
      </c>
      <c r="P22" s="46">
        <f t="shared" si="0"/>
        <v>4308.22875</v>
      </c>
      <c r="Q22" s="46">
        <f t="shared" si="0"/>
        <v>61290.93375000001</v>
      </c>
      <c r="R22" s="46">
        <f t="shared" si="0"/>
        <v>1066</v>
      </c>
      <c r="S22" s="46">
        <f t="shared" si="0"/>
        <v>44</v>
      </c>
      <c r="T22" s="46">
        <f t="shared" si="0"/>
        <v>0</v>
      </c>
      <c r="U22" s="46">
        <f t="shared" si="0"/>
        <v>2561.3509999999997</v>
      </c>
      <c r="V22" s="46">
        <f t="shared" si="0"/>
        <v>193.65325</v>
      </c>
      <c r="W22" s="46">
        <f t="shared" si="0"/>
        <v>2755.00425</v>
      </c>
      <c r="X22" s="46">
        <f t="shared" si="0"/>
        <v>47</v>
      </c>
      <c r="Y22" s="46">
        <f t="shared" si="0"/>
        <v>0</v>
      </c>
      <c r="Z22" s="46">
        <f t="shared" si="0"/>
        <v>0</v>
      </c>
      <c r="AA22" s="46">
        <f t="shared" si="0"/>
        <v>101723.31</v>
      </c>
      <c r="AB22" s="46">
        <f t="shared" si="0"/>
        <v>7690.8825</v>
      </c>
      <c r="AC22" s="46">
        <f t="shared" si="0"/>
        <v>109414.1925</v>
      </c>
      <c r="AD22" s="46">
        <f t="shared" si="0"/>
        <v>1901</v>
      </c>
      <c r="AE22" s="46">
        <f t="shared" si="0"/>
        <v>77</v>
      </c>
      <c r="AF22" s="46">
        <f t="shared" si="0"/>
        <v>0</v>
      </c>
      <c r="AG22" s="46">
        <f t="shared" si="0"/>
        <v>64.53200000000001</v>
      </c>
      <c r="AH22" s="46">
        <f t="shared" si="0"/>
        <v>4.879</v>
      </c>
      <c r="AI22" s="46">
        <f t="shared" si="0"/>
        <v>69.411</v>
      </c>
      <c r="AJ22" s="46">
        <f t="shared" si="0"/>
        <v>0</v>
      </c>
      <c r="AK22" s="46">
        <f t="shared" si="0"/>
        <v>0</v>
      </c>
      <c r="AL22" s="46">
        <f t="shared" si="0"/>
        <v>0</v>
      </c>
      <c r="AM22" s="46">
        <f t="shared" si="0"/>
        <v>17282.239</v>
      </c>
      <c r="AN22" s="46">
        <f t="shared" si="0"/>
        <v>1306.6392499999997</v>
      </c>
      <c r="AO22" s="46">
        <f aca="true" t="shared" si="1" ref="AO22:BT22">SUM(AO8:AO21)</f>
        <v>18588.87825</v>
      </c>
      <c r="AP22" s="46">
        <f t="shared" si="1"/>
        <v>320</v>
      </c>
      <c r="AQ22" s="46">
        <f t="shared" si="1"/>
        <v>14</v>
      </c>
      <c r="AR22" s="46">
        <f t="shared" si="1"/>
        <v>0</v>
      </c>
      <c r="AS22" s="46">
        <f t="shared" si="1"/>
        <v>5266.950000000001</v>
      </c>
      <c r="AT22" s="46">
        <f t="shared" si="1"/>
        <v>398.21250000000003</v>
      </c>
      <c r="AU22" s="46">
        <f t="shared" si="1"/>
        <v>5665.1625</v>
      </c>
      <c r="AV22" s="46">
        <f t="shared" si="1"/>
        <v>94</v>
      </c>
      <c r="AW22" s="46">
        <f t="shared" si="1"/>
        <v>0</v>
      </c>
      <c r="AX22" s="46">
        <f t="shared" si="1"/>
        <v>0</v>
      </c>
      <c r="AY22" s="46">
        <f t="shared" si="1"/>
        <v>29329.794</v>
      </c>
      <c r="AZ22" s="46">
        <f t="shared" si="1"/>
        <v>2217.5055</v>
      </c>
      <c r="BA22" s="46">
        <f t="shared" si="1"/>
        <v>31547.2995</v>
      </c>
      <c r="BB22" s="46">
        <f t="shared" si="1"/>
        <v>548</v>
      </c>
      <c r="BC22" s="46">
        <f t="shared" si="1"/>
        <v>24</v>
      </c>
      <c r="BD22" s="46">
        <f t="shared" si="1"/>
        <v>0</v>
      </c>
      <c r="BE22" s="46">
        <f t="shared" si="1"/>
        <v>274080.69</v>
      </c>
      <c r="BF22" s="46">
        <f t="shared" si="1"/>
        <v>20722.1175</v>
      </c>
      <c r="BG22" s="46">
        <f t="shared" si="1"/>
        <v>294802.8075</v>
      </c>
      <c r="BH22" s="46">
        <f t="shared" si="1"/>
        <v>5121</v>
      </c>
      <c r="BI22" s="46">
        <f t="shared" si="1"/>
        <v>194</v>
      </c>
      <c r="BJ22" s="46">
        <f t="shared" si="1"/>
        <v>0</v>
      </c>
      <c r="BK22" s="46">
        <f t="shared" si="1"/>
        <v>9029.735</v>
      </c>
      <c r="BL22" s="46">
        <f t="shared" si="1"/>
        <v>682.70125</v>
      </c>
      <c r="BM22" s="46">
        <f t="shared" si="1"/>
        <v>9712.436249999999</v>
      </c>
      <c r="BN22" s="46">
        <f t="shared" si="1"/>
        <v>170</v>
      </c>
      <c r="BO22" s="46">
        <f t="shared" si="1"/>
        <v>0</v>
      </c>
      <c r="BP22" s="46">
        <f t="shared" si="1"/>
        <v>0</v>
      </c>
      <c r="BQ22" s="46">
        <f t="shared" si="1"/>
        <v>123561.698</v>
      </c>
      <c r="BR22" s="46">
        <f t="shared" si="1"/>
        <v>9341.993499999999</v>
      </c>
      <c r="BS22" s="46">
        <f t="shared" si="1"/>
        <v>132903.6915</v>
      </c>
      <c r="BT22" s="46">
        <f t="shared" si="1"/>
        <v>2309</v>
      </c>
      <c r="BU22" s="46">
        <f aca="true" t="shared" si="2" ref="BU22:CZ22">SUM(BU8:BU21)</f>
        <v>93</v>
      </c>
      <c r="BV22" s="46">
        <f t="shared" si="2"/>
        <v>0</v>
      </c>
      <c r="BW22" s="46">
        <f t="shared" si="2"/>
        <v>71123.754</v>
      </c>
      <c r="BX22" s="46">
        <f t="shared" si="2"/>
        <v>5377.3755</v>
      </c>
      <c r="BY22" s="46">
        <f t="shared" si="2"/>
        <v>76501.1295</v>
      </c>
      <c r="BZ22" s="46">
        <f t="shared" si="2"/>
        <v>1331</v>
      </c>
      <c r="CA22" s="46">
        <f t="shared" si="2"/>
        <v>50</v>
      </c>
      <c r="CB22" s="46">
        <f t="shared" si="2"/>
        <v>0</v>
      </c>
      <c r="CC22" s="46">
        <f t="shared" si="2"/>
        <v>95588.025</v>
      </c>
      <c r="CD22" s="46">
        <f t="shared" si="2"/>
        <v>7227.01875</v>
      </c>
      <c r="CE22" s="46">
        <f t="shared" si="2"/>
        <v>102815.04374999998</v>
      </c>
      <c r="CF22" s="46">
        <f t="shared" si="2"/>
        <v>1790</v>
      </c>
      <c r="CG22" s="46">
        <f t="shared" si="2"/>
        <v>72</v>
      </c>
      <c r="CH22" s="46">
        <f t="shared" si="2"/>
        <v>0</v>
      </c>
      <c r="CI22" s="46">
        <f t="shared" si="2"/>
        <v>237635.294</v>
      </c>
      <c r="CJ22" s="46">
        <f t="shared" si="2"/>
        <v>17966.6305</v>
      </c>
      <c r="CK22" s="46">
        <f t="shared" si="2"/>
        <v>255601.9245</v>
      </c>
      <c r="CL22" s="46">
        <f t="shared" si="2"/>
        <v>4438</v>
      </c>
      <c r="CM22" s="46">
        <f t="shared" si="2"/>
        <v>172</v>
      </c>
      <c r="CN22" s="46">
        <f t="shared" si="2"/>
        <v>0</v>
      </c>
      <c r="CO22" s="46">
        <f t="shared" si="2"/>
        <v>36378.017</v>
      </c>
      <c r="CP22" s="46">
        <f t="shared" si="2"/>
        <v>2750.39275</v>
      </c>
      <c r="CQ22" s="46">
        <f t="shared" si="2"/>
        <v>39128.40975</v>
      </c>
      <c r="CR22" s="46">
        <f t="shared" si="2"/>
        <v>679</v>
      </c>
      <c r="CS22" s="46">
        <f t="shared" si="2"/>
        <v>22</v>
      </c>
      <c r="CT22" s="46">
        <f t="shared" si="2"/>
        <v>0</v>
      </c>
      <c r="CU22" s="46">
        <f t="shared" si="2"/>
        <v>403439.82899999997</v>
      </c>
      <c r="CV22" s="46">
        <f t="shared" si="2"/>
        <v>30502.43175</v>
      </c>
      <c r="CW22" s="46">
        <f t="shared" si="2"/>
        <v>433942.26074999996</v>
      </c>
      <c r="CX22" s="46">
        <f t="shared" si="2"/>
        <v>7540</v>
      </c>
      <c r="CY22" s="46">
        <f t="shared" si="2"/>
        <v>291</v>
      </c>
      <c r="CZ22" s="46">
        <f t="shared" si="2"/>
        <v>0</v>
      </c>
      <c r="DA22" s="57">
        <f aca="true" t="shared" si="3" ref="DA22:EF22">SUM(DA8:DA21)</f>
        <v>4644.406</v>
      </c>
      <c r="DB22" s="57">
        <f t="shared" si="3"/>
        <v>351.1445</v>
      </c>
      <c r="DC22" s="57">
        <f t="shared" si="3"/>
        <v>4995.5505</v>
      </c>
      <c r="DD22" s="57">
        <f t="shared" si="3"/>
        <v>84</v>
      </c>
      <c r="DE22" s="57">
        <f t="shared" si="3"/>
        <v>0</v>
      </c>
      <c r="DF22" s="46">
        <f t="shared" si="3"/>
        <v>0</v>
      </c>
      <c r="DG22" s="46">
        <f t="shared" si="3"/>
        <v>7810.2699999999995</v>
      </c>
      <c r="DH22" s="46">
        <f t="shared" si="3"/>
        <v>590.5024999999999</v>
      </c>
      <c r="DI22" s="46">
        <f t="shared" si="3"/>
        <v>8400.7725</v>
      </c>
      <c r="DJ22" s="46">
        <f t="shared" si="3"/>
        <v>141</v>
      </c>
      <c r="DK22" s="46">
        <f t="shared" si="3"/>
        <v>0</v>
      </c>
      <c r="DL22" s="46">
        <f t="shared" si="3"/>
        <v>0</v>
      </c>
      <c r="DM22" s="46">
        <f t="shared" si="3"/>
        <v>82.56299999999999</v>
      </c>
      <c r="DN22" s="46">
        <f t="shared" si="3"/>
        <v>6.24225</v>
      </c>
      <c r="DO22" s="46">
        <f t="shared" si="3"/>
        <v>88.80525</v>
      </c>
      <c r="DP22" s="46">
        <f t="shared" si="3"/>
        <v>0</v>
      </c>
      <c r="DQ22" s="46">
        <f t="shared" si="3"/>
        <v>0</v>
      </c>
      <c r="DR22" s="46">
        <f t="shared" si="3"/>
        <v>0</v>
      </c>
      <c r="DS22" s="46">
        <f t="shared" si="3"/>
        <v>23061.649</v>
      </c>
      <c r="DT22" s="46">
        <f t="shared" si="3"/>
        <v>1743.5967500000002</v>
      </c>
      <c r="DU22" s="46">
        <f t="shared" si="3"/>
        <v>24805.245750000002</v>
      </c>
      <c r="DV22" s="46">
        <f t="shared" si="3"/>
        <v>428</v>
      </c>
      <c r="DW22" s="46">
        <f t="shared" si="3"/>
        <v>18</v>
      </c>
      <c r="DX22" s="46">
        <f t="shared" si="3"/>
        <v>0</v>
      </c>
      <c r="DY22" s="46">
        <f t="shared" si="3"/>
        <v>74288.669</v>
      </c>
      <c r="DZ22" s="46">
        <f t="shared" si="3"/>
        <v>5616.661749999999</v>
      </c>
      <c r="EA22" s="46">
        <f t="shared" si="3"/>
        <v>79905.33075</v>
      </c>
      <c r="EB22" s="46">
        <f t="shared" si="3"/>
        <v>1387</v>
      </c>
      <c r="EC22" s="46">
        <f t="shared" si="3"/>
        <v>58</v>
      </c>
      <c r="ED22" s="46">
        <f t="shared" si="3"/>
        <v>0</v>
      </c>
      <c r="EE22" s="46">
        <f t="shared" si="3"/>
        <v>163966.322</v>
      </c>
      <c r="EF22" s="46">
        <f t="shared" si="3"/>
        <v>12396.821500000002</v>
      </c>
      <c r="EG22" s="46">
        <f aca="true" t="shared" si="4" ref="EG22:FA22">SUM(EG8:EG21)</f>
        <v>176363.14349999998</v>
      </c>
      <c r="EH22" s="46">
        <f t="shared" si="4"/>
        <v>3061</v>
      </c>
      <c r="EI22" s="46">
        <f t="shared" si="4"/>
        <v>115</v>
      </c>
      <c r="EJ22" s="46">
        <f t="shared" si="4"/>
        <v>0</v>
      </c>
      <c r="EK22" s="46">
        <f t="shared" si="4"/>
        <v>20140.627</v>
      </c>
      <c r="EL22" s="46">
        <f t="shared" si="4"/>
        <v>1522.75025</v>
      </c>
      <c r="EM22" s="46">
        <f t="shared" si="4"/>
        <v>21663.37725</v>
      </c>
      <c r="EN22" s="46">
        <f t="shared" si="4"/>
        <v>377</v>
      </c>
      <c r="EO22" s="46">
        <f t="shared" si="4"/>
        <v>11</v>
      </c>
      <c r="EP22" s="46">
        <f t="shared" si="4"/>
        <v>0</v>
      </c>
      <c r="EQ22" s="46">
        <f t="shared" si="4"/>
        <v>103629.851</v>
      </c>
      <c r="ER22" s="46">
        <f t="shared" si="4"/>
        <v>7835.02825</v>
      </c>
      <c r="ES22" s="46">
        <f t="shared" si="4"/>
        <v>111464.87925</v>
      </c>
      <c r="ET22" s="46">
        <f t="shared" si="4"/>
        <v>1936</v>
      </c>
      <c r="EU22" s="46">
        <f t="shared" si="4"/>
        <v>72</v>
      </c>
      <c r="EV22" s="46">
        <f t="shared" si="4"/>
        <v>0</v>
      </c>
      <c r="EW22" s="46">
        <f t="shared" si="4"/>
        <v>42152.682</v>
      </c>
      <c r="EX22" s="46">
        <f t="shared" si="4"/>
        <v>3186.9915</v>
      </c>
      <c r="EY22" s="46">
        <f t="shared" si="4"/>
        <v>45339.673500000004</v>
      </c>
      <c r="EZ22" s="46">
        <f t="shared" si="4"/>
        <v>786</v>
      </c>
      <c r="FA22" s="46">
        <f t="shared" si="4"/>
        <v>27</v>
      </c>
    </row>
    <row r="23" spans="48:109" ht="12.75" thickTop="1">
      <c r="AV23" s="18"/>
      <c r="AW23" s="18"/>
      <c r="DA23" s="58"/>
      <c r="DB23" s="58"/>
      <c r="DC23" s="58"/>
      <c r="DD23" s="58"/>
      <c r="DE23" s="58"/>
    </row>
    <row r="24" spans="105:109" ht="12">
      <c r="DA24" s="58"/>
      <c r="DB24" s="58"/>
      <c r="DC24" s="58"/>
      <c r="DD24" s="58"/>
      <c r="DE24" s="58"/>
    </row>
    <row r="25" spans="105:109" ht="12">
      <c r="DA25" s="58"/>
      <c r="DB25" s="58"/>
      <c r="DC25" s="58"/>
      <c r="DD25" s="58"/>
      <c r="DE25" s="58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P22"/>
  <sheetViews>
    <sheetView showZeros="0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C9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00390625" style="18" customWidth="1"/>
    <col min="8" max="8" width="3.7109375" style="18" customWidth="1"/>
    <col min="9" max="12" width="13.7109375" style="18" customWidth="1"/>
    <col min="13" max="13" width="16.8515625" style="18" customWidth="1"/>
    <col min="14" max="14" width="3.7109375" style="0" customWidth="1"/>
    <col min="15" max="18" width="13.7109375" style="0" customWidth="1"/>
    <col min="19" max="19" width="15.8515625" style="0" customWidth="1"/>
    <col min="20" max="20" width="3.7109375" style="0" customWidth="1"/>
    <col min="21" max="24" width="13.7109375" style="3" customWidth="1"/>
    <col min="25" max="25" width="16.28125" style="3" customWidth="1"/>
    <col min="26" max="26" width="3.7109375" style="3" customWidth="1"/>
    <col min="27" max="30" width="13.7109375" style="3" customWidth="1"/>
    <col min="31" max="31" width="15.140625" style="3" customWidth="1"/>
    <col min="32" max="32" width="3.7109375" style="3" customWidth="1"/>
    <col min="33" max="36" width="13.7109375" style="3" customWidth="1"/>
    <col min="37" max="37" width="15.7109375" style="3" customWidth="1"/>
    <col min="38" max="38" width="3.7109375" style="3" customWidth="1"/>
    <col min="39" max="42" width="13.7109375" style="3" customWidth="1"/>
    <col min="43" max="43" width="16.28125" style="3" customWidth="1"/>
    <col min="44" max="44" width="3.7109375" style="3" customWidth="1"/>
    <col min="45" max="48" width="13.7109375" style="3" customWidth="1"/>
    <col min="49" max="49" width="16.140625" style="3" customWidth="1"/>
    <col min="50" max="50" width="3.7109375" style="3" customWidth="1"/>
    <col min="51" max="54" width="13.7109375" style="3" customWidth="1"/>
    <col min="55" max="55" width="16.140625" style="3" customWidth="1"/>
    <col min="56" max="56" width="3.7109375" style="3" customWidth="1"/>
    <col min="57" max="60" width="13.7109375" style="3" customWidth="1"/>
    <col min="61" max="61" width="17.421875" style="3" customWidth="1"/>
    <col min="62" max="62" width="3.7109375" style="3" customWidth="1"/>
    <col min="63" max="66" width="13.7109375" style="3" customWidth="1"/>
    <col min="67" max="67" width="15.7109375" style="3" customWidth="1"/>
    <col min="68" max="68" width="3.7109375" style="3" customWidth="1"/>
    <col min="69" max="72" width="13.7109375" style="3" customWidth="1"/>
    <col min="73" max="73" width="15.421875" style="3" customWidth="1"/>
    <col min="74" max="74" width="3.7109375" style="3" customWidth="1"/>
    <col min="75" max="78" width="13.7109375" style="3" customWidth="1"/>
    <col min="79" max="79" width="16.00390625" style="3" customWidth="1"/>
    <col min="80" max="80" width="3.7109375" style="3" customWidth="1"/>
    <col min="81" max="84" width="13.7109375" style="3" customWidth="1"/>
    <col min="85" max="85" width="16.00390625" style="3" customWidth="1"/>
    <col min="86" max="86" width="3.7109375" style="3" customWidth="1"/>
    <col min="87" max="90" width="13.7109375" style="3" customWidth="1"/>
    <col min="91" max="91" width="15.7109375" style="3" customWidth="1"/>
    <col min="92" max="92" width="3.7109375" style="3" customWidth="1"/>
    <col min="93" max="96" width="13.7109375" style="3" customWidth="1"/>
    <col min="97" max="97" width="16.28125" style="3" customWidth="1"/>
    <col min="98" max="98" width="3.7109375" style="3" customWidth="1"/>
    <col min="99" max="102" width="13.7109375" style="3" customWidth="1"/>
    <col min="103" max="103" width="16.421875" style="3" customWidth="1"/>
    <col min="104" max="104" width="3.7109375" style="3" customWidth="1"/>
    <col min="105" max="108" width="13.7109375" style="3" customWidth="1"/>
    <col min="109" max="109" width="15.421875" style="3" customWidth="1"/>
    <col min="110" max="110" width="3.7109375" style="3" customWidth="1"/>
    <col min="111" max="114" width="13.7109375" style="3" customWidth="1"/>
    <col min="115" max="115" width="16.7109375" style="3" customWidth="1"/>
    <col min="116" max="116" width="3.7109375" style="3" customWidth="1"/>
    <col min="117" max="120" width="13.7109375" style="3" customWidth="1"/>
    <col min="121" max="121" width="16.421875" style="3" customWidth="1"/>
    <col min="122" max="122" width="3.7109375" style="3" customWidth="1"/>
    <col min="123" max="126" width="13.7109375" style="3" customWidth="1"/>
    <col min="127" max="127" width="16.140625" style="3" customWidth="1"/>
    <col min="128" max="128" width="3.7109375" style="3" customWidth="1"/>
    <col min="129" max="132" width="13.7109375" style="3" customWidth="1"/>
    <col min="133" max="133" width="16.00390625" style="3" customWidth="1"/>
    <col min="134" max="134" width="3.7109375" style="3" customWidth="1"/>
    <col min="135" max="138" width="13.7109375" style="3" customWidth="1"/>
    <col min="139" max="139" width="15.421875" style="3" customWidth="1"/>
    <col min="140" max="140" width="3.7109375" style="3" customWidth="1"/>
    <col min="141" max="145" width="13.7109375" style="3" customWidth="1"/>
    <col min="146" max="146" width="3.7109375" style="0" customWidth="1"/>
  </cols>
  <sheetData>
    <row r="1" spans="1:145" ht="12">
      <c r="A1" s="27"/>
      <c r="B1" s="13"/>
      <c r="C1" s="26"/>
      <c r="D1" s="19"/>
      <c r="E1" s="19"/>
      <c r="F1" s="28"/>
      <c r="G1" s="28" t="s">
        <v>13</v>
      </c>
      <c r="H1" s="28"/>
      <c r="I1" s="28"/>
      <c r="J1" s="28"/>
      <c r="K1" s="28"/>
      <c r="L1" s="28"/>
      <c r="M1" s="19"/>
      <c r="N1" s="18"/>
      <c r="O1" s="28"/>
      <c r="P1" s="18"/>
      <c r="Q1" s="18"/>
      <c r="R1" s="18"/>
      <c r="S1" s="28"/>
      <c r="T1" s="28"/>
      <c r="U1" s="28" t="s">
        <v>13</v>
      </c>
      <c r="V1" s="18"/>
      <c r="W1" s="26"/>
      <c r="X1" s="28"/>
      <c r="Y1" s="19"/>
      <c r="Z1" s="18"/>
      <c r="AA1" s="28"/>
      <c r="AB1" s="18"/>
      <c r="AC1" s="18"/>
      <c r="AD1" s="18"/>
      <c r="AE1" s="28"/>
      <c r="AF1" s="28" t="s">
        <v>13</v>
      </c>
      <c r="AG1" s="18"/>
      <c r="AH1"/>
      <c r="AI1"/>
      <c r="AJ1"/>
      <c r="AK1"/>
      <c r="AL1"/>
      <c r="AM1" s="28"/>
      <c r="AN1" s="4"/>
      <c r="AQ1" s="28"/>
      <c r="AR1" s="28" t="s">
        <v>13</v>
      </c>
      <c r="AY1" s="28"/>
      <c r="AZ1" s="4"/>
      <c r="BC1" s="28"/>
      <c r="BD1" s="28" t="s">
        <v>13</v>
      </c>
      <c r="BG1" s="28"/>
      <c r="BH1" s="4"/>
      <c r="BK1" s="28"/>
      <c r="BO1" s="28"/>
      <c r="BP1" s="28" t="s">
        <v>13</v>
      </c>
      <c r="BW1" s="28"/>
      <c r="CA1" s="28"/>
      <c r="CB1" s="28" t="s">
        <v>13</v>
      </c>
      <c r="CI1" s="28"/>
      <c r="CM1" s="28"/>
      <c r="CN1" s="28" t="s">
        <v>13</v>
      </c>
      <c r="CU1" s="28"/>
      <c r="CY1" s="28"/>
      <c r="CZ1" s="28" t="s">
        <v>13</v>
      </c>
      <c r="DG1" s="28"/>
      <c r="DK1" s="28"/>
      <c r="DL1" s="28" t="s">
        <v>13</v>
      </c>
      <c r="DR1"/>
      <c r="DS1" s="28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">
      <c r="A2" s="27"/>
      <c r="B2" s="13"/>
      <c r="C2" s="26"/>
      <c r="D2" s="19"/>
      <c r="E2" s="19"/>
      <c r="F2" s="28" t="s">
        <v>63</v>
      </c>
      <c r="G2" s="28"/>
      <c r="H2" s="28"/>
      <c r="I2" s="28"/>
      <c r="J2" s="28"/>
      <c r="K2" s="28"/>
      <c r="L2" s="28"/>
      <c r="M2" s="19"/>
      <c r="N2" s="18"/>
      <c r="O2" s="28"/>
      <c r="P2" s="18"/>
      <c r="Q2" s="18"/>
      <c r="R2" s="18"/>
      <c r="S2" s="28"/>
      <c r="T2" s="28" t="s">
        <v>63</v>
      </c>
      <c r="U2" s="28"/>
      <c r="V2" s="18"/>
      <c r="W2" s="26"/>
      <c r="X2" s="28"/>
      <c r="Y2" s="19"/>
      <c r="Z2" s="18"/>
      <c r="AA2" s="28"/>
      <c r="AB2" s="18"/>
      <c r="AC2" s="18"/>
      <c r="AD2" s="18"/>
      <c r="AE2" s="28" t="s">
        <v>63</v>
      </c>
      <c r="AF2" s="28"/>
      <c r="AG2" s="18"/>
      <c r="AH2"/>
      <c r="AI2"/>
      <c r="AJ2"/>
      <c r="AK2"/>
      <c r="AL2"/>
      <c r="AM2" s="28"/>
      <c r="AN2" s="4"/>
      <c r="AQ2" s="28" t="s">
        <v>63</v>
      </c>
      <c r="AR2" s="28"/>
      <c r="AY2" s="28"/>
      <c r="AZ2" s="4"/>
      <c r="BC2" s="28" t="s">
        <v>63</v>
      </c>
      <c r="BD2" s="28"/>
      <c r="BG2" s="28"/>
      <c r="BH2" s="4"/>
      <c r="BK2" s="28"/>
      <c r="BO2" s="28" t="s">
        <v>63</v>
      </c>
      <c r="BP2" s="28"/>
      <c r="BW2" s="28"/>
      <c r="CA2" s="28" t="s">
        <v>63</v>
      </c>
      <c r="CB2" s="28"/>
      <c r="CI2" s="28"/>
      <c r="CM2" s="28" t="s">
        <v>63</v>
      </c>
      <c r="CN2" s="28"/>
      <c r="CU2" s="28"/>
      <c r="CY2" s="28" t="s">
        <v>63</v>
      </c>
      <c r="CZ2" s="28"/>
      <c r="DG2" s="28"/>
      <c r="DK2" s="28" t="s">
        <v>63</v>
      </c>
      <c r="DL2" s="28"/>
      <c r="DR2"/>
      <c r="DS2" s="28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">
      <c r="A3" s="27"/>
      <c r="B3" s="13"/>
      <c r="C3" s="26"/>
      <c r="D3" s="19"/>
      <c r="E3" s="19"/>
      <c r="F3" s="26"/>
      <c r="G3" s="28" t="s">
        <v>21</v>
      </c>
      <c r="H3" s="26"/>
      <c r="I3" s="26"/>
      <c r="J3" s="26"/>
      <c r="K3" s="26"/>
      <c r="L3" s="26"/>
      <c r="M3" s="19"/>
      <c r="N3" s="18"/>
      <c r="O3" s="28"/>
      <c r="P3" s="18"/>
      <c r="Q3" s="18"/>
      <c r="R3" s="18"/>
      <c r="S3" s="26"/>
      <c r="T3" s="26"/>
      <c r="U3" s="28" t="s">
        <v>21</v>
      </c>
      <c r="V3" s="18"/>
      <c r="W3" s="26"/>
      <c r="X3" s="26"/>
      <c r="Y3" s="19"/>
      <c r="Z3" s="18"/>
      <c r="AA3" s="28"/>
      <c r="AB3" s="18"/>
      <c r="AC3" s="18"/>
      <c r="AD3" s="18"/>
      <c r="AE3" s="26"/>
      <c r="AF3" s="28" t="s">
        <v>21</v>
      </c>
      <c r="AG3" s="18"/>
      <c r="AH3"/>
      <c r="AI3"/>
      <c r="AJ3"/>
      <c r="AK3"/>
      <c r="AL3"/>
      <c r="AM3" s="28"/>
      <c r="AQ3" s="26"/>
      <c r="AR3" s="28" t="s">
        <v>21</v>
      </c>
      <c r="AY3" s="28"/>
      <c r="BC3" s="26"/>
      <c r="BD3" s="28" t="s">
        <v>21</v>
      </c>
      <c r="BG3" s="18"/>
      <c r="BK3" s="28"/>
      <c r="BO3" s="26"/>
      <c r="BP3" s="28" t="s">
        <v>21</v>
      </c>
      <c r="BW3" s="28"/>
      <c r="CA3" s="26"/>
      <c r="CB3" s="28" t="s">
        <v>21</v>
      </c>
      <c r="CI3" s="28"/>
      <c r="CM3" s="26"/>
      <c r="CN3" s="28" t="s">
        <v>21</v>
      </c>
      <c r="CU3" s="28"/>
      <c r="CY3" s="26"/>
      <c r="CZ3" s="28" t="s">
        <v>21</v>
      </c>
      <c r="DG3" s="28"/>
      <c r="DK3" s="26"/>
      <c r="DL3" s="28" t="s">
        <v>21</v>
      </c>
      <c r="DR3"/>
      <c r="DS3" s="28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">
      <c r="A4" s="27"/>
      <c r="B4" s="13"/>
      <c r="C4" s="26"/>
      <c r="D4" s="28"/>
      <c r="E4" s="28"/>
      <c r="F4" s="28"/>
      <c r="G4" s="28"/>
      <c r="H4" s="28"/>
      <c r="I4" s="28"/>
      <c r="J4" s="28"/>
      <c r="K4" s="28"/>
      <c r="L4" s="28"/>
      <c r="M4" s="19"/>
      <c r="N4" s="18"/>
      <c r="O4" s="18"/>
      <c r="P4" s="18"/>
      <c r="Q4" s="18"/>
      <c r="R4" s="18"/>
      <c r="S4" s="26"/>
      <c r="T4" s="28"/>
      <c r="U4" s="19"/>
      <c r="V4" s="18"/>
      <c r="W4" s="26"/>
      <c r="X4" s="28"/>
      <c r="Y4" s="19"/>
      <c r="Z4" s="18"/>
      <c r="AA4" s="18"/>
      <c r="AB4" s="18"/>
      <c r="AC4" s="18"/>
      <c r="AD4" s="18"/>
      <c r="AE4" s="18"/>
      <c r="AF4" s="28"/>
      <c r="AG4" s="19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">
      <c r="A5" s="5" t="s">
        <v>1</v>
      </c>
      <c r="C5" s="61" t="s">
        <v>57</v>
      </c>
      <c r="D5" s="61"/>
      <c r="E5" s="62"/>
      <c r="F5" s="24"/>
      <c r="G5" s="24"/>
      <c r="I5" s="20" t="s">
        <v>22</v>
      </c>
      <c r="J5" s="21"/>
      <c r="K5" s="22"/>
      <c r="L5" s="24"/>
      <c r="M5" s="24"/>
      <c r="O5" s="20" t="s">
        <v>23</v>
      </c>
      <c r="P5" s="21"/>
      <c r="Q5" s="22"/>
      <c r="R5" s="24"/>
      <c r="S5" s="24"/>
      <c r="U5" s="6" t="s">
        <v>24</v>
      </c>
      <c r="V5" s="7"/>
      <c r="W5" s="8"/>
      <c r="X5" s="24"/>
      <c r="Y5" s="24"/>
      <c r="AA5" s="6" t="s">
        <v>3</v>
      </c>
      <c r="AB5" s="7"/>
      <c r="AC5" s="8"/>
      <c r="AD5" s="24"/>
      <c r="AE5" s="24"/>
      <c r="AG5" s="6" t="s">
        <v>2</v>
      </c>
      <c r="AH5" s="7"/>
      <c r="AI5" s="8"/>
      <c r="AJ5" s="24"/>
      <c r="AK5" s="24"/>
      <c r="AM5" s="6" t="s">
        <v>14</v>
      </c>
      <c r="AN5" s="7"/>
      <c r="AO5" s="8"/>
      <c r="AP5" s="24"/>
      <c r="AQ5" s="24"/>
      <c r="AR5" s="14"/>
      <c r="AS5" s="6" t="s">
        <v>9</v>
      </c>
      <c r="AT5" s="7"/>
      <c r="AU5" s="8"/>
      <c r="AV5" s="24"/>
      <c r="AW5" s="24"/>
      <c r="AX5" s="14"/>
      <c r="AY5" s="6" t="s">
        <v>10</v>
      </c>
      <c r="AZ5" s="7"/>
      <c r="BA5" s="8"/>
      <c r="BB5" s="24"/>
      <c r="BC5" s="24"/>
      <c r="BD5" s="14"/>
      <c r="BE5" s="6" t="s">
        <v>11</v>
      </c>
      <c r="BF5" s="7"/>
      <c r="BG5" s="8"/>
      <c r="BH5" s="24"/>
      <c r="BI5" s="24"/>
      <c r="BK5" s="6" t="s">
        <v>15</v>
      </c>
      <c r="BL5" s="7"/>
      <c r="BM5" s="8"/>
      <c r="BN5" s="24"/>
      <c r="BO5" s="24"/>
      <c r="BQ5" s="36" t="s">
        <v>16</v>
      </c>
      <c r="BR5" s="7"/>
      <c r="BS5" s="8"/>
      <c r="BT5" s="24"/>
      <c r="BU5" s="24"/>
      <c r="BW5" s="38" t="s">
        <v>25</v>
      </c>
      <c r="BX5" s="39"/>
      <c r="BY5" s="40"/>
      <c r="BZ5" s="24"/>
      <c r="CA5" s="24"/>
      <c r="CC5" s="6" t="s">
        <v>17</v>
      </c>
      <c r="CD5" s="7"/>
      <c r="CE5" s="8"/>
      <c r="CF5" s="24"/>
      <c r="CG5" s="24"/>
      <c r="CI5" s="6" t="s">
        <v>18</v>
      </c>
      <c r="CJ5" s="7"/>
      <c r="CK5" s="8"/>
      <c r="CL5" s="24"/>
      <c r="CM5" s="24"/>
      <c r="CN5" s="14"/>
      <c r="CO5" s="6" t="s">
        <v>26</v>
      </c>
      <c r="CP5" s="7"/>
      <c r="CQ5" s="8"/>
      <c r="CR5" s="24"/>
      <c r="CS5" s="24"/>
      <c r="CU5" s="6" t="s">
        <v>4</v>
      </c>
      <c r="CV5" s="7"/>
      <c r="CW5" s="8"/>
      <c r="CX5" s="24"/>
      <c r="CY5" s="24"/>
      <c r="CZ5" s="14"/>
      <c r="DA5" s="6" t="s">
        <v>19</v>
      </c>
      <c r="DB5" s="7"/>
      <c r="DC5" s="8"/>
      <c r="DD5" s="24"/>
      <c r="DE5" s="24"/>
      <c r="DG5" s="6" t="s">
        <v>27</v>
      </c>
      <c r="DH5" s="7"/>
      <c r="DI5" s="8"/>
      <c r="DJ5" s="24"/>
      <c r="DK5" s="24"/>
      <c r="DM5" s="6" t="s">
        <v>28</v>
      </c>
      <c r="DN5" s="7"/>
      <c r="DO5" s="8"/>
      <c r="DP5" s="24"/>
      <c r="DQ5" s="24"/>
      <c r="DS5" s="6" t="s">
        <v>20</v>
      </c>
      <c r="DT5" s="7"/>
      <c r="DU5" s="8"/>
      <c r="DV5" s="24"/>
      <c r="DW5" s="24"/>
      <c r="DY5" s="6" t="s">
        <v>12</v>
      </c>
      <c r="DZ5" s="7"/>
      <c r="EA5" s="8"/>
      <c r="EB5" s="24"/>
      <c r="EC5" s="24"/>
      <c r="ED5" s="14"/>
      <c r="EE5" s="6" t="s">
        <v>29</v>
      </c>
      <c r="EF5" s="7"/>
      <c r="EG5" s="8"/>
      <c r="EH5" s="24"/>
      <c r="EI5" s="24"/>
      <c r="EJ5" s="14"/>
      <c r="EK5" s="6" t="s">
        <v>5</v>
      </c>
      <c r="EL5" s="7"/>
      <c r="EM5" s="8"/>
      <c r="EN5" s="24"/>
      <c r="EO5" s="24"/>
    </row>
    <row r="6" spans="1:145" s="1" customFormat="1" ht="12">
      <c r="A6" s="29" t="s">
        <v>6</v>
      </c>
      <c r="C6" s="63" t="s">
        <v>58</v>
      </c>
      <c r="D6" s="61"/>
      <c r="E6" s="61"/>
      <c r="F6" s="24" t="s">
        <v>59</v>
      </c>
      <c r="G6" s="24" t="s">
        <v>60</v>
      </c>
      <c r="H6" s="18"/>
      <c r="I6" s="23"/>
      <c r="J6" s="37">
        <v>0.5180471</v>
      </c>
      <c r="K6" s="22"/>
      <c r="L6" s="24" t="s">
        <v>59</v>
      </c>
      <c r="M6" s="24" t="s">
        <v>60</v>
      </c>
      <c r="O6" s="23"/>
      <c r="P6" s="42">
        <f>V6+AB6+AH6+AN6+AT6+AZ6+BF6+BL6+BR6+BX6+CD6+CJ6+CP6+CV6+DB6+DH6+DN6+DT6+DZ6+EF6+EL6</f>
        <v>0.48195289999999996</v>
      </c>
      <c r="Q6" s="22"/>
      <c r="R6" s="24" t="s">
        <v>59</v>
      </c>
      <c r="S6" s="24" t="s">
        <v>60</v>
      </c>
      <c r="U6" s="30"/>
      <c r="V6" s="17">
        <v>3.72E-05</v>
      </c>
      <c r="W6" s="31"/>
      <c r="X6" s="24" t="s">
        <v>59</v>
      </c>
      <c r="Y6" s="24" t="s">
        <v>60</v>
      </c>
      <c r="AA6" s="30"/>
      <c r="AB6" s="17">
        <v>7.47E-05</v>
      </c>
      <c r="AC6" s="31"/>
      <c r="AD6" s="24" t="s">
        <v>59</v>
      </c>
      <c r="AE6" s="24" t="s">
        <v>60</v>
      </c>
      <c r="AG6" s="30"/>
      <c r="AH6" s="17">
        <v>0.0006069</v>
      </c>
      <c r="AI6" s="31"/>
      <c r="AJ6" s="24" t="s">
        <v>59</v>
      </c>
      <c r="AK6" s="24" t="s">
        <v>60</v>
      </c>
      <c r="AM6" s="30"/>
      <c r="AN6" s="17">
        <v>6.6E-06</v>
      </c>
      <c r="AO6" s="31"/>
      <c r="AP6" s="24" t="s">
        <v>59</v>
      </c>
      <c r="AQ6" s="24" t="s">
        <v>60</v>
      </c>
      <c r="AR6" s="12"/>
      <c r="AS6" s="30"/>
      <c r="AT6" s="17">
        <v>0.001457</v>
      </c>
      <c r="AU6" s="31"/>
      <c r="AV6" s="24" t="s">
        <v>59</v>
      </c>
      <c r="AW6" s="24" t="s">
        <v>60</v>
      </c>
      <c r="AX6" s="12"/>
      <c r="AY6" s="30"/>
      <c r="AZ6" s="17">
        <v>0.079478</v>
      </c>
      <c r="BA6" s="31"/>
      <c r="BB6" s="24" t="s">
        <v>59</v>
      </c>
      <c r="BC6" s="24" t="s">
        <v>60</v>
      </c>
      <c r="BD6" s="12"/>
      <c r="BE6" s="30"/>
      <c r="BF6" s="17">
        <v>0.0003622</v>
      </c>
      <c r="BG6" s="31"/>
      <c r="BH6" s="24" t="s">
        <v>59</v>
      </c>
      <c r="BI6" s="24" t="s">
        <v>60</v>
      </c>
      <c r="BK6" s="30"/>
      <c r="BL6" s="17">
        <v>0.031515</v>
      </c>
      <c r="BM6" s="31"/>
      <c r="BN6" s="24" t="s">
        <v>59</v>
      </c>
      <c r="BO6" s="24" t="s">
        <v>60</v>
      </c>
      <c r="BQ6" s="30"/>
      <c r="BR6" s="17">
        <v>0.0174849</v>
      </c>
      <c r="BS6" s="31"/>
      <c r="BT6" s="24" t="s">
        <v>59</v>
      </c>
      <c r="BU6" s="24" t="s">
        <v>60</v>
      </c>
      <c r="BW6" s="41"/>
      <c r="BX6" s="42">
        <v>0.0028204</v>
      </c>
      <c r="BY6" s="43"/>
      <c r="BZ6" s="24" t="s">
        <v>59</v>
      </c>
      <c r="CA6" s="24" t="s">
        <v>60</v>
      </c>
      <c r="CC6" s="30"/>
      <c r="CD6" s="17">
        <v>0.0078105</v>
      </c>
      <c r="CE6" s="31"/>
      <c r="CF6" s="24" t="s">
        <v>59</v>
      </c>
      <c r="CG6" s="24" t="s">
        <v>60</v>
      </c>
      <c r="CI6" s="30"/>
      <c r="CJ6" s="17">
        <v>0.1810524</v>
      </c>
      <c r="CK6" s="31"/>
      <c r="CL6" s="24" t="s">
        <v>59</v>
      </c>
      <c r="CM6" s="24" t="s">
        <v>60</v>
      </c>
      <c r="CN6" s="12"/>
      <c r="CO6" s="30"/>
      <c r="CP6" s="17">
        <v>0.0083967</v>
      </c>
      <c r="CQ6" s="31"/>
      <c r="CR6" s="24" t="s">
        <v>59</v>
      </c>
      <c r="CS6" s="24" t="s">
        <v>60</v>
      </c>
      <c r="CU6" s="30"/>
      <c r="CV6" s="17">
        <v>0.0247852</v>
      </c>
      <c r="CW6" s="31"/>
      <c r="CX6" s="24" t="s">
        <v>59</v>
      </c>
      <c r="CY6" s="24" t="s">
        <v>60</v>
      </c>
      <c r="CZ6" s="12"/>
      <c r="DA6" s="30"/>
      <c r="DB6" s="17">
        <v>0.0675021</v>
      </c>
      <c r="DC6" s="31"/>
      <c r="DD6" s="24" t="s">
        <v>59</v>
      </c>
      <c r="DE6" s="24" t="s">
        <v>60</v>
      </c>
      <c r="DG6" s="30"/>
      <c r="DH6" s="17">
        <v>0.0385133</v>
      </c>
      <c r="DI6" s="31"/>
      <c r="DJ6" s="24" t="s">
        <v>59</v>
      </c>
      <c r="DK6" s="24" t="s">
        <v>60</v>
      </c>
      <c r="DM6" s="30"/>
      <c r="DN6" s="17">
        <v>0.0034411</v>
      </c>
      <c r="DO6" s="31"/>
      <c r="DP6" s="24" t="s">
        <v>59</v>
      </c>
      <c r="DQ6" s="24" t="s">
        <v>60</v>
      </c>
      <c r="DS6" s="30"/>
      <c r="DT6" s="17">
        <v>0.0052876</v>
      </c>
      <c r="DU6" s="31"/>
      <c r="DV6" s="24" t="s">
        <v>59</v>
      </c>
      <c r="DW6" s="24" t="s">
        <v>60</v>
      </c>
      <c r="DY6" s="30"/>
      <c r="DZ6" s="17">
        <v>0.00021</v>
      </c>
      <c r="EA6" s="31"/>
      <c r="EB6" s="24" t="s">
        <v>59</v>
      </c>
      <c r="EC6" s="24" t="s">
        <v>60</v>
      </c>
      <c r="ED6" s="12"/>
      <c r="EE6" s="30"/>
      <c r="EF6" s="17">
        <v>0.0111111</v>
      </c>
      <c r="EG6" s="31"/>
      <c r="EH6" s="24" t="s">
        <v>59</v>
      </c>
      <c r="EI6" s="24" t="s">
        <v>60</v>
      </c>
      <c r="EJ6" s="12"/>
      <c r="EK6" s="30"/>
      <c r="EL6" s="17"/>
      <c r="EM6" s="31"/>
      <c r="EN6" s="24" t="s">
        <v>59</v>
      </c>
      <c r="EO6" s="24" t="s">
        <v>60</v>
      </c>
    </row>
    <row r="7" spans="1:145" ht="12">
      <c r="A7" s="9"/>
      <c r="C7" s="24" t="s">
        <v>7</v>
      </c>
      <c r="D7" s="24" t="s">
        <v>8</v>
      </c>
      <c r="E7" s="24" t="s">
        <v>0</v>
      </c>
      <c r="F7" s="24" t="s">
        <v>61</v>
      </c>
      <c r="G7" s="24" t="s">
        <v>62</v>
      </c>
      <c r="I7" s="24" t="s">
        <v>7</v>
      </c>
      <c r="J7" s="24" t="s">
        <v>8</v>
      </c>
      <c r="K7" s="24" t="s">
        <v>0</v>
      </c>
      <c r="L7" s="24" t="s">
        <v>61</v>
      </c>
      <c r="M7" s="24" t="s">
        <v>62</v>
      </c>
      <c r="O7" s="24" t="s">
        <v>7</v>
      </c>
      <c r="P7" s="24" t="s">
        <v>8</v>
      </c>
      <c r="Q7" s="24" t="s">
        <v>0</v>
      </c>
      <c r="R7" s="24" t="s">
        <v>61</v>
      </c>
      <c r="S7" s="24" t="s">
        <v>62</v>
      </c>
      <c r="U7" s="10" t="s">
        <v>7</v>
      </c>
      <c r="V7" s="10" t="s">
        <v>8</v>
      </c>
      <c r="W7" s="10" t="s">
        <v>0</v>
      </c>
      <c r="X7" s="24" t="s">
        <v>61</v>
      </c>
      <c r="Y7" s="24" t="s">
        <v>62</v>
      </c>
      <c r="AA7" s="10" t="s">
        <v>7</v>
      </c>
      <c r="AB7" s="10" t="s">
        <v>8</v>
      </c>
      <c r="AC7" s="10" t="s">
        <v>0</v>
      </c>
      <c r="AD7" s="24" t="s">
        <v>61</v>
      </c>
      <c r="AE7" s="24" t="s">
        <v>62</v>
      </c>
      <c r="AG7" s="10" t="s">
        <v>7</v>
      </c>
      <c r="AH7" s="10" t="s">
        <v>8</v>
      </c>
      <c r="AI7" s="10" t="s">
        <v>0</v>
      </c>
      <c r="AJ7" s="24" t="s">
        <v>61</v>
      </c>
      <c r="AK7" s="24" t="s">
        <v>62</v>
      </c>
      <c r="AM7" s="10" t="s">
        <v>7</v>
      </c>
      <c r="AN7" s="10" t="s">
        <v>8</v>
      </c>
      <c r="AO7" s="10" t="s">
        <v>0</v>
      </c>
      <c r="AP7" s="24" t="s">
        <v>61</v>
      </c>
      <c r="AQ7" s="24" t="s">
        <v>62</v>
      </c>
      <c r="AR7" s="15"/>
      <c r="AS7" s="10" t="s">
        <v>7</v>
      </c>
      <c r="AT7" s="10" t="s">
        <v>8</v>
      </c>
      <c r="AU7" s="10" t="s">
        <v>0</v>
      </c>
      <c r="AV7" s="24" t="s">
        <v>61</v>
      </c>
      <c r="AW7" s="24" t="s">
        <v>62</v>
      </c>
      <c r="AX7" s="15"/>
      <c r="AY7" s="10" t="s">
        <v>7</v>
      </c>
      <c r="AZ7" s="10" t="s">
        <v>8</v>
      </c>
      <c r="BA7" s="10" t="s">
        <v>0</v>
      </c>
      <c r="BB7" s="24" t="s">
        <v>61</v>
      </c>
      <c r="BC7" s="24" t="s">
        <v>62</v>
      </c>
      <c r="BD7" s="15"/>
      <c r="BE7" s="10" t="s">
        <v>7</v>
      </c>
      <c r="BF7" s="10" t="s">
        <v>8</v>
      </c>
      <c r="BG7" s="10" t="s">
        <v>0</v>
      </c>
      <c r="BH7" s="24" t="s">
        <v>61</v>
      </c>
      <c r="BI7" s="24" t="s">
        <v>62</v>
      </c>
      <c r="BK7" s="10" t="s">
        <v>7</v>
      </c>
      <c r="BL7" s="10" t="s">
        <v>8</v>
      </c>
      <c r="BM7" s="10" t="s">
        <v>0</v>
      </c>
      <c r="BN7" s="24" t="s">
        <v>61</v>
      </c>
      <c r="BO7" s="24" t="s">
        <v>62</v>
      </c>
      <c r="BQ7" s="10" t="s">
        <v>7</v>
      </c>
      <c r="BR7" s="10" t="s">
        <v>8</v>
      </c>
      <c r="BS7" s="10" t="s">
        <v>0</v>
      </c>
      <c r="BT7" s="24" t="s">
        <v>61</v>
      </c>
      <c r="BU7" s="24" t="s">
        <v>62</v>
      </c>
      <c r="BW7" s="10" t="s">
        <v>7</v>
      </c>
      <c r="BX7" s="10" t="s">
        <v>8</v>
      </c>
      <c r="BY7" s="10" t="s">
        <v>0</v>
      </c>
      <c r="BZ7" s="24" t="s">
        <v>61</v>
      </c>
      <c r="CA7" s="24" t="s">
        <v>62</v>
      </c>
      <c r="CC7" s="10" t="s">
        <v>7</v>
      </c>
      <c r="CD7" s="10" t="s">
        <v>8</v>
      </c>
      <c r="CE7" s="10" t="s">
        <v>0</v>
      </c>
      <c r="CF7" s="24" t="s">
        <v>61</v>
      </c>
      <c r="CG7" s="24" t="s">
        <v>62</v>
      </c>
      <c r="CI7" s="10" t="s">
        <v>7</v>
      </c>
      <c r="CJ7" s="10" t="s">
        <v>8</v>
      </c>
      <c r="CK7" s="10" t="s">
        <v>0</v>
      </c>
      <c r="CL7" s="24" t="s">
        <v>61</v>
      </c>
      <c r="CM7" s="24" t="s">
        <v>62</v>
      </c>
      <c r="CN7" s="15"/>
      <c r="CO7" s="10" t="s">
        <v>7</v>
      </c>
      <c r="CP7" s="10" t="s">
        <v>8</v>
      </c>
      <c r="CQ7" s="10" t="s">
        <v>0</v>
      </c>
      <c r="CR7" s="24" t="s">
        <v>61</v>
      </c>
      <c r="CS7" s="24" t="s">
        <v>62</v>
      </c>
      <c r="CU7" s="10" t="s">
        <v>7</v>
      </c>
      <c r="CV7" s="10" t="s">
        <v>8</v>
      </c>
      <c r="CW7" s="10" t="s">
        <v>0</v>
      </c>
      <c r="CX7" s="24" t="s">
        <v>61</v>
      </c>
      <c r="CY7" s="24" t="s">
        <v>62</v>
      </c>
      <c r="CZ7" s="15"/>
      <c r="DA7" s="10" t="s">
        <v>7</v>
      </c>
      <c r="DB7" s="10" t="s">
        <v>8</v>
      </c>
      <c r="DC7" s="10" t="s">
        <v>0</v>
      </c>
      <c r="DD7" s="24" t="s">
        <v>61</v>
      </c>
      <c r="DE7" s="24" t="s">
        <v>62</v>
      </c>
      <c r="DG7" s="10" t="s">
        <v>7</v>
      </c>
      <c r="DH7" s="10" t="s">
        <v>8</v>
      </c>
      <c r="DI7" s="10" t="s">
        <v>0</v>
      </c>
      <c r="DJ7" s="24" t="s">
        <v>61</v>
      </c>
      <c r="DK7" s="24" t="s">
        <v>62</v>
      </c>
      <c r="DM7" s="10" t="s">
        <v>7</v>
      </c>
      <c r="DN7" s="10" t="s">
        <v>8</v>
      </c>
      <c r="DO7" s="10" t="s">
        <v>0</v>
      </c>
      <c r="DP7" s="24" t="s">
        <v>61</v>
      </c>
      <c r="DQ7" s="24" t="s">
        <v>62</v>
      </c>
      <c r="DS7" s="10" t="s">
        <v>7</v>
      </c>
      <c r="DT7" s="10" t="s">
        <v>8</v>
      </c>
      <c r="DU7" s="10" t="s">
        <v>0</v>
      </c>
      <c r="DV7" s="24" t="s">
        <v>61</v>
      </c>
      <c r="DW7" s="24" t="s">
        <v>62</v>
      </c>
      <c r="DY7" s="10" t="s">
        <v>7</v>
      </c>
      <c r="DZ7" s="10" t="s">
        <v>8</v>
      </c>
      <c r="EA7" s="10" t="s">
        <v>0</v>
      </c>
      <c r="EB7" s="24" t="s">
        <v>61</v>
      </c>
      <c r="EC7" s="24" t="s">
        <v>62</v>
      </c>
      <c r="ED7" s="15"/>
      <c r="EE7" s="10" t="s">
        <v>7</v>
      </c>
      <c r="EF7" s="10" t="s">
        <v>8</v>
      </c>
      <c r="EG7" s="10" t="s">
        <v>0</v>
      </c>
      <c r="EH7" s="24" t="s">
        <v>61</v>
      </c>
      <c r="EI7" s="24" t="s">
        <v>62</v>
      </c>
      <c r="EJ7" s="15"/>
      <c r="EK7" s="10" t="s">
        <v>7</v>
      </c>
      <c r="EL7" s="10" t="s">
        <v>8</v>
      </c>
      <c r="EM7" s="10" t="s">
        <v>0</v>
      </c>
      <c r="EN7" s="24" t="s">
        <v>61</v>
      </c>
      <c r="EO7" s="24" t="s">
        <v>62</v>
      </c>
    </row>
    <row r="8" spans="1:146" ht="12">
      <c r="A8" s="2">
        <v>41548</v>
      </c>
      <c r="B8" s="11"/>
      <c r="C8" s="19">
        <v>10000</v>
      </c>
      <c r="D8" s="19">
        <v>216906</v>
      </c>
      <c r="E8" s="19">
        <f aca="true" t="shared" si="0" ref="E8:E20">C8+D8</f>
        <v>226906</v>
      </c>
      <c r="F8" s="19">
        <f aca="true" t="shared" si="1" ref="F8:F14">L8+R8</f>
        <v>20454</v>
      </c>
      <c r="G8" s="19">
        <f aca="true" t="shared" si="2" ref="G8:G14">M8+S8</f>
        <v>37465</v>
      </c>
      <c r="I8" s="19">
        <v>5180.471</v>
      </c>
      <c r="J8" s="19">
        <v>112367.5242726</v>
      </c>
      <c r="K8" s="19">
        <v>117547.9952726</v>
      </c>
      <c r="L8" s="19">
        <v>10595</v>
      </c>
      <c r="M8" s="19">
        <v>19408</v>
      </c>
      <c r="N8" s="11"/>
      <c r="O8" s="18">
        <f aca="true" t="shared" si="3" ref="O8:O20">U8+AA8+AG8+AM8+AS8+AY8+BE8+BK8+BQ8+BW8+CC8+CI8+CO8+CU8+DA8+DG8+DM8+DS8+DY8+EE8+EK8</f>
        <v>4819.5289999999995</v>
      </c>
      <c r="P8" s="18">
        <f aca="true" t="shared" si="4" ref="P8:P20">V8+AB8+AH8+AN8+AT8+AZ8+BF8+BL8+BR8+BX8+CD8+CJ8+CP8+CV8+DB8+DH8+DN8+DT8+DZ8+EF8+EL8</f>
        <v>104538.4757274</v>
      </c>
      <c r="Q8" s="18">
        <f aca="true" t="shared" si="5" ref="Q8:Q20">O8+P8</f>
        <v>109358.0047274</v>
      </c>
      <c r="R8" s="18">
        <f aca="true" t="shared" si="6" ref="R8:R14">X8+AD8+AJ8+AP8+AV8+BB8+BH8+BN8+BT8+BZ8+CF8+CL8+CR8+CX8+DD8+DJ8+DP8+DV8+EB8+EH8+EN8</f>
        <v>9859</v>
      </c>
      <c r="S8" s="18">
        <f aca="true" t="shared" si="7" ref="S8:S14">Y8+AE8+AK8+AQ8+AW8+BC8+BI8+BO8+BU8+CA8+CG8+CM8+CS8+CY8+DE8+DK8+DQ8+DW8+EC8+EI8+EO8</f>
        <v>18057</v>
      </c>
      <c r="T8" s="11"/>
      <c r="U8" s="18">
        <f aca="true" t="shared" si="8" ref="U8:U20">C8*0.00372/100</f>
        <v>0.37200000000000005</v>
      </c>
      <c r="V8" s="18">
        <f aca="true" t="shared" si="9" ref="V8:V20">D8*0.00372/100</f>
        <v>8.068903200000001</v>
      </c>
      <c r="W8" s="18">
        <f aca="true" t="shared" si="10" ref="W8:W20">U8+V8</f>
        <v>8.440903200000001</v>
      </c>
      <c r="X8" s="18"/>
      <c r="Y8" s="18"/>
      <c r="Z8" s="18"/>
      <c r="AA8" s="18">
        <f aca="true" t="shared" si="11" ref="AA8:AA20">C8*0.00747/100</f>
        <v>0.747</v>
      </c>
      <c r="AB8" s="18">
        <f aca="true" t="shared" si="12" ref="AB8:AB20">D8*0.00747/100</f>
        <v>16.2028782</v>
      </c>
      <c r="AC8" s="18">
        <f aca="true" t="shared" si="13" ref="AC8:AC20">AA8+AB8</f>
        <v>16.9498782</v>
      </c>
      <c r="AD8" s="18">
        <v>2</v>
      </c>
      <c r="AE8" s="18">
        <v>3</v>
      </c>
      <c r="AF8" s="18"/>
      <c r="AG8" s="18">
        <f aca="true" t="shared" si="14" ref="AG8:AG20">C8*0.06069/100</f>
        <v>6.069</v>
      </c>
      <c r="AH8" s="18">
        <f aca="true" t="shared" si="15" ref="AH8:AH20">D8*0.06069/100</f>
        <v>131.6402514</v>
      </c>
      <c r="AI8" s="18">
        <f aca="true" t="shared" si="16" ref="AI8:AI20">AG8+AH8</f>
        <v>137.7092514</v>
      </c>
      <c r="AJ8" s="18">
        <v>12</v>
      </c>
      <c r="AK8" s="18">
        <v>23</v>
      </c>
      <c r="AL8" s="18"/>
      <c r="AM8" s="18">
        <f aca="true" t="shared" si="17" ref="AM8:AM20">C8*0.00066/100</f>
        <v>0.066</v>
      </c>
      <c r="AN8" s="18">
        <f aca="true" t="shared" si="18" ref="AN8:AN20">D8*0.00066/100</f>
        <v>1.4315796</v>
      </c>
      <c r="AO8" s="18">
        <f aca="true" t="shared" si="19" ref="AO8:AO20">AM8+AN8</f>
        <v>1.4975796000000001</v>
      </c>
      <c r="AP8" s="18"/>
      <c r="AQ8" s="18"/>
      <c r="AR8" s="18"/>
      <c r="AS8" s="18">
        <f aca="true" t="shared" si="20" ref="AS8:AS20">C8*0.1457/100</f>
        <v>14.57</v>
      </c>
      <c r="AT8" s="18">
        <f aca="true" t="shared" si="21" ref="AT8:AT20">D8*0.1457/100</f>
        <v>316.032042</v>
      </c>
      <c r="AU8" s="18">
        <f aca="true" t="shared" si="22" ref="AU8:AU20">AS8+AT8</f>
        <v>330.602042</v>
      </c>
      <c r="AV8" s="18">
        <v>30</v>
      </c>
      <c r="AW8" s="18">
        <v>55</v>
      </c>
      <c r="AX8" s="18"/>
      <c r="AY8" s="18">
        <f aca="true" t="shared" si="23" ref="AY8:AY20">C8*7.9478/100</f>
        <v>794.78</v>
      </c>
      <c r="AZ8" s="18">
        <f aca="true" t="shared" si="24" ref="AZ8:AZ20">D8*7.9478/100</f>
        <v>17239.255068000002</v>
      </c>
      <c r="BA8" s="18">
        <f aca="true" t="shared" si="25" ref="BA8:BA20">AY8+AZ8</f>
        <v>18034.035068</v>
      </c>
      <c r="BB8" s="18">
        <v>1626</v>
      </c>
      <c r="BC8" s="18">
        <v>2977</v>
      </c>
      <c r="BD8" s="18"/>
      <c r="BE8" s="18">
        <f aca="true" t="shared" si="26" ref="BE8:BE20">C8*0.03622/100</f>
        <v>3.6220000000000003</v>
      </c>
      <c r="BF8" s="18">
        <f aca="true" t="shared" si="27" ref="BF8:BF20">D8*0.03622/100</f>
        <v>78.5633532</v>
      </c>
      <c r="BG8" s="18">
        <f aca="true" t="shared" si="28" ref="BG8:BG20">BE8+BF8</f>
        <v>82.1853532</v>
      </c>
      <c r="BH8" s="18">
        <v>7</v>
      </c>
      <c r="BI8" s="18">
        <v>14</v>
      </c>
      <c r="BJ8" s="18"/>
      <c r="BK8" s="18">
        <f aca="true" t="shared" si="29" ref="BK8:BK20">C8*3.1515/100</f>
        <v>315.15</v>
      </c>
      <c r="BL8" s="18">
        <f aca="true" t="shared" si="30" ref="BL8:BL20">D8*3.1515/100</f>
        <v>6835.79259</v>
      </c>
      <c r="BM8" s="18">
        <f aca="true" t="shared" si="31" ref="BM8:BM20">BK8+BL8</f>
        <v>7150.94259</v>
      </c>
      <c r="BN8" s="18">
        <v>645</v>
      </c>
      <c r="BO8" s="18">
        <v>1181</v>
      </c>
      <c r="BP8" s="18"/>
      <c r="BQ8" s="18">
        <f aca="true" t="shared" si="32" ref="BQ8:BQ20">C8*1.74849/100</f>
        <v>174.84900000000002</v>
      </c>
      <c r="BR8" s="18">
        <f aca="true" t="shared" si="33" ref="BR8:BR20">D8*1.74849/100</f>
        <v>3792.5797194</v>
      </c>
      <c r="BS8" s="18">
        <f aca="true" t="shared" si="34" ref="BS8:BS20">BQ8+BR8</f>
        <v>3967.4287194000003</v>
      </c>
      <c r="BT8" s="18">
        <v>358</v>
      </c>
      <c r="BU8" s="18">
        <v>655</v>
      </c>
      <c r="BV8" s="18"/>
      <c r="BW8" s="18">
        <f aca="true" t="shared" si="35" ref="BW8:BW20">C8*0.28204/100</f>
        <v>28.204</v>
      </c>
      <c r="BX8" s="18">
        <f aca="true" t="shared" si="36" ref="BX8:BX20">D8*0.28204/100</f>
        <v>611.7616824</v>
      </c>
      <c r="BY8" s="18">
        <f aca="true" t="shared" si="37" ref="BY8:BY20">BW8+BX8</f>
        <v>639.9656824</v>
      </c>
      <c r="BZ8" s="18">
        <v>58</v>
      </c>
      <c r="CA8" s="18">
        <v>106</v>
      </c>
      <c r="CB8" s="18"/>
      <c r="CC8" s="18">
        <f aca="true" t="shared" si="38" ref="CC8:CC20">C8*0.78105/100</f>
        <v>78.105</v>
      </c>
      <c r="CD8" s="18">
        <f aca="true" t="shared" si="39" ref="CD8:CD20">D8*0.78105/100</f>
        <v>1694.144313</v>
      </c>
      <c r="CE8" s="18">
        <f aca="true" t="shared" si="40" ref="CE8:CE20">CC8+CD8</f>
        <v>1772.249313</v>
      </c>
      <c r="CF8" s="18">
        <v>160</v>
      </c>
      <c r="CG8" s="18">
        <v>293</v>
      </c>
      <c r="CH8" s="18"/>
      <c r="CI8" s="18">
        <f aca="true" t="shared" si="41" ref="CI8:CI20">C8*18.10524/100</f>
        <v>1810.524</v>
      </c>
      <c r="CJ8" s="18">
        <f aca="true" t="shared" si="42" ref="CJ8:CJ20">D8*18.10524/100</f>
        <v>39271.351874399996</v>
      </c>
      <c r="CK8" s="18">
        <f aca="true" t="shared" si="43" ref="CK8:CK20">CI8+CJ8</f>
        <v>41081.87587439999</v>
      </c>
      <c r="CL8" s="18">
        <v>3704</v>
      </c>
      <c r="CM8" s="18">
        <v>6783</v>
      </c>
      <c r="CN8" s="18"/>
      <c r="CO8" s="18">
        <f aca="true" t="shared" si="44" ref="CO8:CO20">C8*0.83967/100</f>
        <v>83.96700000000001</v>
      </c>
      <c r="CP8" s="18">
        <f aca="true" t="shared" si="45" ref="CP8:CP20">D8*0.83967/100</f>
        <v>1821.2946102</v>
      </c>
      <c r="CQ8" s="18">
        <f aca="true" t="shared" si="46" ref="CQ8:CQ20">CO8+CP8</f>
        <v>1905.2616102000002</v>
      </c>
      <c r="CR8" s="18">
        <v>172</v>
      </c>
      <c r="CS8" s="18">
        <v>315</v>
      </c>
      <c r="CT8" s="18"/>
      <c r="CU8" s="18">
        <f aca="true" t="shared" si="47" ref="CU8:CU20">C8*2.47852/100</f>
        <v>247.852</v>
      </c>
      <c r="CV8" s="18">
        <f aca="true" t="shared" si="48" ref="CV8:CV20">D8*2.47852/100</f>
        <v>5376.058591200001</v>
      </c>
      <c r="CW8" s="18">
        <f aca="true" t="shared" si="49" ref="CW8:CW20">CU8+CV8</f>
        <v>5623.9105912</v>
      </c>
      <c r="CX8" s="18">
        <v>507</v>
      </c>
      <c r="CY8" s="18">
        <v>929</v>
      </c>
      <c r="CZ8" s="18"/>
      <c r="DA8" s="18">
        <f aca="true" t="shared" si="50" ref="DA8:DA20">C8*6.75021/100</f>
        <v>675.0210000000001</v>
      </c>
      <c r="DB8" s="18">
        <f aca="true" t="shared" si="51" ref="DB8:DB20">D8*6.75021/100</f>
        <v>14641.610502599999</v>
      </c>
      <c r="DC8" s="18">
        <f aca="true" t="shared" si="52" ref="DC8:DC20">DA8+DB8</f>
        <v>15316.6315026</v>
      </c>
      <c r="DD8" s="18">
        <v>1381</v>
      </c>
      <c r="DE8" s="18">
        <v>2529</v>
      </c>
      <c r="DF8" s="18"/>
      <c r="DG8" s="18">
        <f aca="true" t="shared" si="53" ref="DG8:DG20">C8*3.85133/100</f>
        <v>385.133</v>
      </c>
      <c r="DH8" s="18">
        <f aca="true" t="shared" si="54" ref="DH8:DH20">D8*3.85133/100</f>
        <v>8353.7658498</v>
      </c>
      <c r="DI8" s="18">
        <f aca="true" t="shared" si="55" ref="DI8:DI20">DG8+DH8</f>
        <v>8738.8988498</v>
      </c>
      <c r="DJ8" s="18">
        <v>788</v>
      </c>
      <c r="DK8" s="18">
        <v>1443</v>
      </c>
      <c r="DL8" s="18"/>
      <c r="DM8" s="18">
        <f aca="true" t="shared" si="56" ref="DM8:DM20">C8*0.34411/100</f>
        <v>34.411</v>
      </c>
      <c r="DN8" s="18">
        <f aca="true" t="shared" si="57" ref="DN8:DN20">D8*0.34411/100</f>
        <v>746.3952366000001</v>
      </c>
      <c r="DO8" s="18">
        <f aca="true" t="shared" si="58" ref="DO8:DO20">DM8+DN8</f>
        <v>780.8062366000001</v>
      </c>
      <c r="DP8" s="18">
        <v>70</v>
      </c>
      <c r="DQ8" s="18">
        <v>129</v>
      </c>
      <c r="DR8" s="18"/>
      <c r="DS8" s="18">
        <f aca="true" t="shared" si="59" ref="DS8:DS20">C8*0.52876/100</f>
        <v>52.876000000000005</v>
      </c>
      <c r="DT8" s="18">
        <f aca="true" t="shared" si="60" ref="DT8:DT20">D8*0.52876/100</f>
        <v>1146.9121656</v>
      </c>
      <c r="DU8" s="18">
        <f aca="true" t="shared" si="61" ref="DU8:DU20">DS8+DT8</f>
        <v>1199.7881656</v>
      </c>
      <c r="DV8" s="18">
        <v>108</v>
      </c>
      <c r="DW8" s="18">
        <v>198</v>
      </c>
      <c r="DX8" s="18"/>
      <c r="DY8" s="18">
        <f aca="true" t="shared" si="62" ref="DY8:DY20">C8*0.021/100</f>
        <v>2.1</v>
      </c>
      <c r="DZ8" s="18">
        <f aca="true" t="shared" si="63" ref="DZ8:DZ20">D8*0.021/100</f>
        <v>45.55026</v>
      </c>
      <c r="EA8" s="18">
        <f aca="true" t="shared" si="64" ref="EA8:EA20">DY8+DZ8</f>
        <v>47.65026</v>
      </c>
      <c r="EB8" s="18">
        <v>4</v>
      </c>
      <c r="EC8" s="18">
        <v>8</v>
      </c>
      <c r="ED8" s="18"/>
      <c r="EE8" s="18">
        <f aca="true" t="shared" si="65" ref="EE8:EE20">C8*1.11111/100</f>
        <v>111.111</v>
      </c>
      <c r="EF8" s="18">
        <f aca="true" t="shared" si="66" ref="EF8:EF20">D8*1.11111/100</f>
        <v>2410.0642566</v>
      </c>
      <c r="EG8" s="18">
        <f aca="true" t="shared" si="67" ref="EG8:EG20">EE8+EF8</f>
        <v>2521.1752566</v>
      </c>
      <c r="EH8" s="18">
        <v>227</v>
      </c>
      <c r="EI8" s="18">
        <v>416</v>
      </c>
      <c r="EJ8" s="18"/>
      <c r="EK8" s="25"/>
      <c r="EL8" s="18"/>
      <c r="EM8" s="18"/>
      <c r="EN8" s="18"/>
      <c r="EO8" s="18"/>
      <c r="EP8" s="18"/>
    </row>
    <row r="9" spans="1:146" ht="12">
      <c r="A9" s="2">
        <v>41730</v>
      </c>
      <c r="C9" s="19"/>
      <c r="D9" s="19">
        <v>216731</v>
      </c>
      <c r="E9" s="19">
        <f t="shared" si="0"/>
        <v>216731</v>
      </c>
      <c r="F9" s="19">
        <f t="shared" si="1"/>
        <v>20454</v>
      </c>
      <c r="G9" s="19">
        <f t="shared" si="2"/>
        <v>37465</v>
      </c>
      <c r="I9" s="19">
        <v>0</v>
      </c>
      <c r="J9" s="19">
        <v>112276.86603009999</v>
      </c>
      <c r="K9" s="19">
        <v>112276.86603009999</v>
      </c>
      <c r="L9" s="19">
        <v>10595</v>
      </c>
      <c r="M9" s="19">
        <v>19408</v>
      </c>
      <c r="O9" s="18">
        <f t="shared" si="3"/>
        <v>0</v>
      </c>
      <c r="P9" s="18">
        <f t="shared" si="4"/>
        <v>104454.1339699</v>
      </c>
      <c r="Q9" s="18">
        <f t="shared" si="5"/>
        <v>104454.1339699</v>
      </c>
      <c r="R9" s="18">
        <f t="shared" si="6"/>
        <v>9859</v>
      </c>
      <c r="S9" s="18">
        <f t="shared" si="7"/>
        <v>18057</v>
      </c>
      <c r="U9" s="18">
        <f t="shared" si="8"/>
        <v>0</v>
      </c>
      <c r="V9" s="18">
        <f t="shared" si="9"/>
        <v>8.0623932</v>
      </c>
      <c r="W9" s="18">
        <f t="shared" si="10"/>
        <v>8.0623932</v>
      </c>
      <c r="X9" s="18"/>
      <c r="Y9" s="18"/>
      <c r="Z9" s="18"/>
      <c r="AA9" s="18">
        <f t="shared" si="11"/>
        <v>0</v>
      </c>
      <c r="AB9" s="18">
        <f t="shared" si="12"/>
        <v>16.1898057</v>
      </c>
      <c r="AC9" s="18">
        <f t="shared" si="13"/>
        <v>16.1898057</v>
      </c>
      <c r="AD9" s="18">
        <v>2</v>
      </c>
      <c r="AE9" s="18">
        <v>3</v>
      </c>
      <c r="AF9" s="18"/>
      <c r="AG9" s="18">
        <f t="shared" si="14"/>
        <v>0</v>
      </c>
      <c r="AH9" s="18">
        <f t="shared" si="15"/>
        <v>131.5340439</v>
      </c>
      <c r="AI9" s="18">
        <f t="shared" si="16"/>
        <v>131.5340439</v>
      </c>
      <c r="AJ9" s="18">
        <v>12</v>
      </c>
      <c r="AK9" s="18">
        <v>23</v>
      </c>
      <c r="AL9" s="18"/>
      <c r="AM9" s="18">
        <f t="shared" si="17"/>
        <v>0</v>
      </c>
      <c r="AN9" s="18">
        <f t="shared" si="18"/>
        <v>1.4304246</v>
      </c>
      <c r="AO9" s="18">
        <f t="shared" si="19"/>
        <v>1.4304246</v>
      </c>
      <c r="AP9" s="18"/>
      <c r="AQ9" s="18"/>
      <c r="AR9" s="18"/>
      <c r="AS9" s="18">
        <f t="shared" si="20"/>
        <v>0</v>
      </c>
      <c r="AT9" s="18">
        <f t="shared" si="21"/>
        <v>315.777067</v>
      </c>
      <c r="AU9" s="18">
        <f t="shared" si="22"/>
        <v>315.777067</v>
      </c>
      <c r="AV9" s="18">
        <v>30</v>
      </c>
      <c r="AW9" s="18">
        <v>55</v>
      </c>
      <c r="AX9" s="18"/>
      <c r="AY9" s="18">
        <f t="shared" si="23"/>
        <v>0</v>
      </c>
      <c r="AZ9" s="18">
        <f t="shared" si="24"/>
        <v>17225.346418</v>
      </c>
      <c r="BA9" s="18">
        <f t="shared" si="25"/>
        <v>17225.346418</v>
      </c>
      <c r="BB9" s="18">
        <v>1626</v>
      </c>
      <c r="BC9" s="18">
        <v>2977</v>
      </c>
      <c r="BD9" s="18"/>
      <c r="BE9" s="18">
        <f t="shared" si="26"/>
        <v>0</v>
      </c>
      <c r="BF9" s="18">
        <f t="shared" si="27"/>
        <v>78.4999682</v>
      </c>
      <c r="BG9" s="18">
        <f t="shared" si="28"/>
        <v>78.4999682</v>
      </c>
      <c r="BH9" s="18">
        <v>7</v>
      </c>
      <c r="BI9" s="18">
        <v>14</v>
      </c>
      <c r="BJ9" s="18"/>
      <c r="BK9" s="18">
        <f t="shared" si="29"/>
        <v>0</v>
      </c>
      <c r="BL9" s="18">
        <f t="shared" si="30"/>
        <v>6830.277465</v>
      </c>
      <c r="BM9" s="18">
        <f t="shared" si="31"/>
        <v>6830.277465</v>
      </c>
      <c r="BN9" s="18">
        <v>645</v>
      </c>
      <c r="BO9" s="18">
        <v>1181</v>
      </c>
      <c r="BP9" s="18"/>
      <c r="BQ9" s="18">
        <f t="shared" si="32"/>
        <v>0</v>
      </c>
      <c r="BR9" s="18">
        <f t="shared" si="33"/>
        <v>3789.5198619000003</v>
      </c>
      <c r="BS9" s="18">
        <f t="shared" si="34"/>
        <v>3789.5198619000003</v>
      </c>
      <c r="BT9" s="18">
        <v>358</v>
      </c>
      <c r="BU9" s="18">
        <v>655</v>
      </c>
      <c r="BV9" s="18"/>
      <c r="BW9" s="18">
        <f t="shared" si="35"/>
        <v>0</v>
      </c>
      <c r="BX9" s="18">
        <f t="shared" si="36"/>
        <v>611.2681124000001</v>
      </c>
      <c r="BY9" s="18">
        <f t="shared" si="37"/>
        <v>611.2681124000001</v>
      </c>
      <c r="BZ9" s="18">
        <v>58</v>
      </c>
      <c r="CA9" s="18">
        <v>106</v>
      </c>
      <c r="CB9" s="18"/>
      <c r="CC9" s="18">
        <f t="shared" si="38"/>
        <v>0</v>
      </c>
      <c r="CD9" s="18">
        <f t="shared" si="39"/>
        <v>1692.7774755</v>
      </c>
      <c r="CE9" s="18">
        <f t="shared" si="40"/>
        <v>1692.7774755</v>
      </c>
      <c r="CF9" s="18">
        <v>160</v>
      </c>
      <c r="CG9" s="18">
        <v>293</v>
      </c>
      <c r="CH9" s="18"/>
      <c r="CI9" s="18">
        <f t="shared" si="41"/>
        <v>0</v>
      </c>
      <c r="CJ9" s="18">
        <f t="shared" si="42"/>
        <v>39239.667704399995</v>
      </c>
      <c r="CK9" s="18">
        <f t="shared" si="43"/>
        <v>39239.667704399995</v>
      </c>
      <c r="CL9" s="18">
        <v>3704</v>
      </c>
      <c r="CM9" s="18">
        <v>6783</v>
      </c>
      <c r="CN9" s="18"/>
      <c r="CO9" s="18">
        <f t="shared" si="44"/>
        <v>0</v>
      </c>
      <c r="CP9" s="18">
        <f t="shared" si="45"/>
        <v>1819.8251877</v>
      </c>
      <c r="CQ9" s="18">
        <f t="shared" si="46"/>
        <v>1819.8251877</v>
      </c>
      <c r="CR9" s="18">
        <v>172</v>
      </c>
      <c r="CS9" s="18">
        <v>315</v>
      </c>
      <c r="CT9" s="18"/>
      <c r="CU9" s="18">
        <f t="shared" si="47"/>
        <v>0</v>
      </c>
      <c r="CV9" s="18">
        <f t="shared" si="48"/>
        <v>5371.7211812</v>
      </c>
      <c r="CW9" s="18">
        <f t="shared" si="49"/>
        <v>5371.7211812</v>
      </c>
      <c r="CX9" s="18">
        <v>507</v>
      </c>
      <c r="CY9" s="18">
        <v>929</v>
      </c>
      <c r="CZ9" s="18"/>
      <c r="DA9" s="18">
        <f t="shared" si="50"/>
        <v>0</v>
      </c>
      <c r="DB9" s="18">
        <f t="shared" si="51"/>
        <v>14629.7976351</v>
      </c>
      <c r="DC9" s="18">
        <f t="shared" si="52"/>
        <v>14629.7976351</v>
      </c>
      <c r="DD9" s="18">
        <v>1381</v>
      </c>
      <c r="DE9" s="18">
        <v>2529</v>
      </c>
      <c r="DF9" s="18"/>
      <c r="DG9" s="18">
        <f t="shared" si="53"/>
        <v>0</v>
      </c>
      <c r="DH9" s="18">
        <f t="shared" si="54"/>
        <v>8347.0260223</v>
      </c>
      <c r="DI9" s="18">
        <f t="shared" si="55"/>
        <v>8347.0260223</v>
      </c>
      <c r="DJ9" s="18">
        <v>788</v>
      </c>
      <c r="DK9" s="18">
        <v>1443</v>
      </c>
      <c r="DL9" s="18"/>
      <c r="DM9" s="18">
        <f t="shared" si="56"/>
        <v>0</v>
      </c>
      <c r="DN9" s="18">
        <f t="shared" si="57"/>
        <v>745.7930441000001</v>
      </c>
      <c r="DO9" s="18">
        <f t="shared" si="58"/>
        <v>745.7930441000001</v>
      </c>
      <c r="DP9" s="18">
        <v>70</v>
      </c>
      <c r="DQ9" s="18">
        <v>129</v>
      </c>
      <c r="DR9" s="18"/>
      <c r="DS9" s="18">
        <f t="shared" si="59"/>
        <v>0</v>
      </c>
      <c r="DT9" s="18">
        <f t="shared" si="60"/>
        <v>1145.9868356</v>
      </c>
      <c r="DU9" s="18">
        <f t="shared" si="61"/>
        <v>1145.9868356</v>
      </c>
      <c r="DV9" s="18">
        <v>108</v>
      </c>
      <c r="DW9" s="18">
        <v>198</v>
      </c>
      <c r="DX9" s="18"/>
      <c r="DY9" s="18">
        <f t="shared" si="62"/>
        <v>0</v>
      </c>
      <c r="DZ9" s="18">
        <f t="shared" si="63"/>
        <v>45.513510000000004</v>
      </c>
      <c r="EA9" s="18">
        <f t="shared" si="64"/>
        <v>45.513510000000004</v>
      </c>
      <c r="EB9" s="18">
        <v>4</v>
      </c>
      <c r="EC9" s="18">
        <v>8</v>
      </c>
      <c r="ED9" s="18"/>
      <c r="EE9" s="18">
        <f t="shared" si="65"/>
        <v>0</v>
      </c>
      <c r="EF9" s="18">
        <f t="shared" si="66"/>
        <v>2408.1198141</v>
      </c>
      <c r="EG9" s="18">
        <f t="shared" si="67"/>
        <v>2408.1198141</v>
      </c>
      <c r="EH9" s="18">
        <v>227</v>
      </c>
      <c r="EI9" s="18">
        <v>416</v>
      </c>
      <c r="EJ9" s="18"/>
      <c r="EK9" s="25"/>
      <c r="EL9" s="18"/>
      <c r="EM9" s="18"/>
      <c r="EN9" s="18"/>
      <c r="EO9" s="18"/>
      <c r="EP9" s="18"/>
    </row>
    <row r="10" spans="1:146" ht="12">
      <c r="A10" s="2">
        <v>41913</v>
      </c>
      <c r="C10" s="19">
        <v>10000</v>
      </c>
      <c r="D10" s="19">
        <v>216731</v>
      </c>
      <c r="E10" s="19">
        <f t="shared" si="0"/>
        <v>226731</v>
      </c>
      <c r="F10" s="19">
        <f t="shared" si="1"/>
        <v>20454</v>
      </c>
      <c r="G10" s="19">
        <f t="shared" si="2"/>
        <v>37465</v>
      </c>
      <c r="I10" s="19">
        <v>5180.471</v>
      </c>
      <c r="J10" s="19">
        <v>112276.86603009999</v>
      </c>
      <c r="K10" s="19">
        <v>117457.3370301</v>
      </c>
      <c r="L10" s="19">
        <v>10595</v>
      </c>
      <c r="M10" s="19">
        <v>19408</v>
      </c>
      <c r="O10" s="18">
        <f t="shared" si="3"/>
        <v>4819.5289999999995</v>
      </c>
      <c r="P10" s="18">
        <f t="shared" si="4"/>
        <v>104454.1339699</v>
      </c>
      <c r="Q10" s="18">
        <f t="shared" si="5"/>
        <v>109273.66296989999</v>
      </c>
      <c r="R10" s="18">
        <f t="shared" si="6"/>
        <v>9859</v>
      </c>
      <c r="S10" s="18">
        <f t="shared" si="7"/>
        <v>18057</v>
      </c>
      <c r="U10" s="18">
        <f t="shared" si="8"/>
        <v>0.37200000000000005</v>
      </c>
      <c r="V10" s="18">
        <f t="shared" si="9"/>
        <v>8.0623932</v>
      </c>
      <c r="W10" s="18">
        <f t="shared" si="10"/>
        <v>8.4343932</v>
      </c>
      <c r="X10" s="18"/>
      <c r="Y10" s="18"/>
      <c r="Z10" s="18"/>
      <c r="AA10" s="18">
        <f t="shared" si="11"/>
        <v>0.747</v>
      </c>
      <c r="AB10" s="18">
        <f t="shared" si="12"/>
        <v>16.1898057</v>
      </c>
      <c r="AC10" s="18">
        <f t="shared" si="13"/>
        <v>16.9368057</v>
      </c>
      <c r="AD10" s="18">
        <v>2</v>
      </c>
      <c r="AE10" s="18">
        <v>3</v>
      </c>
      <c r="AF10" s="18"/>
      <c r="AG10" s="18">
        <f t="shared" si="14"/>
        <v>6.069</v>
      </c>
      <c r="AH10" s="18">
        <f t="shared" si="15"/>
        <v>131.5340439</v>
      </c>
      <c r="AI10" s="18">
        <f t="shared" si="16"/>
        <v>137.6030439</v>
      </c>
      <c r="AJ10" s="18">
        <v>12</v>
      </c>
      <c r="AK10" s="18">
        <v>23</v>
      </c>
      <c r="AL10" s="18"/>
      <c r="AM10" s="18">
        <f t="shared" si="17"/>
        <v>0.066</v>
      </c>
      <c r="AN10" s="18">
        <f t="shared" si="18"/>
        <v>1.4304246</v>
      </c>
      <c r="AO10" s="18">
        <f t="shared" si="19"/>
        <v>1.4964246</v>
      </c>
      <c r="AP10" s="18"/>
      <c r="AQ10" s="18"/>
      <c r="AR10" s="18"/>
      <c r="AS10" s="18">
        <f t="shared" si="20"/>
        <v>14.57</v>
      </c>
      <c r="AT10" s="18">
        <f t="shared" si="21"/>
        <v>315.777067</v>
      </c>
      <c r="AU10" s="18">
        <f t="shared" si="22"/>
        <v>330.347067</v>
      </c>
      <c r="AV10" s="18">
        <v>30</v>
      </c>
      <c r="AW10" s="18">
        <v>55</v>
      </c>
      <c r="AX10" s="18"/>
      <c r="AY10" s="18">
        <f t="shared" si="23"/>
        <v>794.78</v>
      </c>
      <c r="AZ10" s="18">
        <f t="shared" si="24"/>
        <v>17225.346418</v>
      </c>
      <c r="BA10" s="18">
        <f t="shared" si="25"/>
        <v>18020.126418</v>
      </c>
      <c r="BB10" s="18">
        <v>1626</v>
      </c>
      <c r="BC10" s="18">
        <v>2977</v>
      </c>
      <c r="BD10" s="18"/>
      <c r="BE10" s="18">
        <f t="shared" si="26"/>
        <v>3.6220000000000003</v>
      </c>
      <c r="BF10" s="18">
        <f t="shared" si="27"/>
        <v>78.4999682</v>
      </c>
      <c r="BG10" s="18">
        <f t="shared" si="28"/>
        <v>82.1219682</v>
      </c>
      <c r="BH10" s="18">
        <v>7</v>
      </c>
      <c r="BI10" s="18">
        <v>14</v>
      </c>
      <c r="BJ10" s="18"/>
      <c r="BK10" s="18">
        <f t="shared" si="29"/>
        <v>315.15</v>
      </c>
      <c r="BL10" s="18">
        <f t="shared" si="30"/>
        <v>6830.277465</v>
      </c>
      <c r="BM10" s="18">
        <f t="shared" si="31"/>
        <v>7145.427465</v>
      </c>
      <c r="BN10" s="18">
        <v>645</v>
      </c>
      <c r="BO10" s="18">
        <v>1181</v>
      </c>
      <c r="BP10" s="18"/>
      <c r="BQ10" s="18">
        <f t="shared" si="32"/>
        <v>174.84900000000002</v>
      </c>
      <c r="BR10" s="18">
        <f t="shared" si="33"/>
        <v>3789.5198619000003</v>
      </c>
      <c r="BS10" s="18">
        <f t="shared" si="34"/>
        <v>3964.3688619000004</v>
      </c>
      <c r="BT10" s="18">
        <v>358</v>
      </c>
      <c r="BU10" s="18">
        <v>655</v>
      </c>
      <c r="BV10" s="18"/>
      <c r="BW10" s="18">
        <f t="shared" si="35"/>
        <v>28.204</v>
      </c>
      <c r="BX10" s="18">
        <f t="shared" si="36"/>
        <v>611.2681124000001</v>
      </c>
      <c r="BY10" s="18">
        <f t="shared" si="37"/>
        <v>639.4721124</v>
      </c>
      <c r="BZ10" s="18">
        <v>58</v>
      </c>
      <c r="CA10" s="18">
        <v>106</v>
      </c>
      <c r="CB10" s="18"/>
      <c r="CC10" s="18">
        <f t="shared" si="38"/>
        <v>78.105</v>
      </c>
      <c r="CD10" s="18">
        <f t="shared" si="39"/>
        <v>1692.7774755</v>
      </c>
      <c r="CE10" s="18">
        <f t="shared" si="40"/>
        <v>1770.8824755</v>
      </c>
      <c r="CF10" s="18">
        <v>160</v>
      </c>
      <c r="CG10" s="18">
        <v>293</v>
      </c>
      <c r="CH10" s="18"/>
      <c r="CI10" s="18">
        <f t="shared" si="41"/>
        <v>1810.524</v>
      </c>
      <c r="CJ10" s="18">
        <f t="shared" si="42"/>
        <v>39239.667704399995</v>
      </c>
      <c r="CK10" s="18">
        <f t="shared" si="43"/>
        <v>41050.19170439999</v>
      </c>
      <c r="CL10" s="18">
        <v>3704</v>
      </c>
      <c r="CM10" s="18">
        <v>6783</v>
      </c>
      <c r="CN10" s="18"/>
      <c r="CO10" s="18">
        <f t="shared" si="44"/>
        <v>83.96700000000001</v>
      </c>
      <c r="CP10" s="18">
        <f t="shared" si="45"/>
        <v>1819.8251877</v>
      </c>
      <c r="CQ10" s="18">
        <f t="shared" si="46"/>
        <v>1903.7921877</v>
      </c>
      <c r="CR10" s="18">
        <v>172</v>
      </c>
      <c r="CS10" s="18">
        <v>315</v>
      </c>
      <c r="CT10" s="18"/>
      <c r="CU10" s="18">
        <f t="shared" si="47"/>
        <v>247.852</v>
      </c>
      <c r="CV10" s="18">
        <f t="shared" si="48"/>
        <v>5371.7211812</v>
      </c>
      <c r="CW10" s="18">
        <f t="shared" si="49"/>
        <v>5619.573181199999</v>
      </c>
      <c r="CX10" s="18">
        <v>507</v>
      </c>
      <c r="CY10" s="18">
        <v>929</v>
      </c>
      <c r="CZ10" s="18"/>
      <c r="DA10" s="18">
        <f t="shared" si="50"/>
        <v>675.0210000000001</v>
      </c>
      <c r="DB10" s="18">
        <f t="shared" si="51"/>
        <v>14629.7976351</v>
      </c>
      <c r="DC10" s="18">
        <f t="shared" si="52"/>
        <v>15304.8186351</v>
      </c>
      <c r="DD10" s="18">
        <v>1381</v>
      </c>
      <c r="DE10" s="18">
        <v>2529</v>
      </c>
      <c r="DF10" s="18"/>
      <c r="DG10" s="18">
        <f t="shared" si="53"/>
        <v>385.133</v>
      </c>
      <c r="DH10" s="18">
        <f t="shared" si="54"/>
        <v>8347.0260223</v>
      </c>
      <c r="DI10" s="18">
        <f t="shared" si="55"/>
        <v>8732.1590223</v>
      </c>
      <c r="DJ10" s="18">
        <v>788</v>
      </c>
      <c r="DK10" s="18">
        <v>1443</v>
      </c>
      <c r="DL10" s="18"/>
      <c r="DM10" s="18">
        <f t="shared" si="56"/>
        <v>34.411</v>
      </c>
      <c r="DN10" s="18">
        <f t="shared" si="57"/>
        <v>745.7930441000001</v>
      </c>
      <c r="DO10" s="18">
        <f t="shared" si="58"/>
        <v>780.2040441000001</v>
      </c>
      <c r="DP10" s="18">
        <v>70</v>
      </c>
      <c r="DQ10" s="18">
        <v>129</v>
      </c>
      <c r="DR10" s="18"/>
      <c r="DS10" s="18">
        <f t="shared" si="59"/>
        <v>52.876000000000005</v>
      </c>
      <c r="DT10" s="18">
        <f t="shared" si="60"/>
        <v>1145.9868356</v>
      </c>
      <c r="DU10" s="18">
        <f t="shared" si="61"/>
        <v>1198.8628356</v>
      </c>
      <c r="DV10" s="18">
        <v>108</v>
      </c>
      <c r="DW10" s="18">
        <v>198</v>
      </c>
      <c r="DX10" s="18"/>
      <c r="DY10" s="18">
        <f t="shared" si="62"/>
        <v>2.1</v>
      </c>
      <c r="DZ10" s="18">
        <f t="shared" si="63"/>
        <v>45.513510000000004</v>
      </c>
      <c r="EA10" s="18">
        <f t="shared" si="64"/>
        <v>47.613510000000005</v>
      </c>
      <c r="EB10" s="18">
        <v>4</v>
      </c>
      <c r="EC10" s="18">
        <v>8</v>
      </c>
      <c r="ED10" s="18"/>
      <c r="EE10" s="18">
        <f t="shared" si="65"/>
        <v>111.111</v>
      </c>
      <c r="EF10" s="18">
        <f t="shared" si="66"/>
        <v>2408.1198141</v>
      </c>
      <c r="EG10" s="18">
        <f t="shared" si="67"/>
        <v>2519.2308141</v>
      </c>
      <c r="EH10" s="18">
        <v>227</v>
      </c>
      <c r="EI10" s="18">
        <v>416</v>
      </c>
      <c r="EJ10" s="18"/>
      <c r="EK10" s="25"/>
      <c r="EL10" s="18"/>
      <c r="EM10" s="18"/>
      <c r="EN10" s="18"/>
      <c r="EO10" s="18"/>
      <c r="EP10" s="18"/>
    </row>
    <row r="11" spans="1:146" ht="12">
      <c r="A11" s="2">
        <v>42095</v>
      </c>
      <c r="C11" s="19"/>
      <c r="D11" s="19">
        <v>216556</v>
      </c>
      <c r="E11" s="19">
        <f t="shared" si="0"/>
        <v>216556</v>
      </c>
      <c r="F11" s="19">
        <f t="shared" si="1"/>
        <v>20452</v>
      </c>
      <c r="G11" s="19">
        <f t="shared" si="2"/>
        <v>37465</v>
      </c>
      <c r="I11" s="19">
        <v>0</v>
      </c>
      <c r="J11" s="19">
        <v>112186.20778759995</v>
      </c>
      <c r="K11" s="19">
        <v>112186.20778759995</v>
      </c>
      <c r="L11" s="19">
        <v>10595</v>
      </c>
      <c r="M11" s="19">
        <v>19408</v>
      </c>
      <c r="O11" s="18">
        <f t="shared" si="3"/>
        <v>0</v>
      </c>
      <c r="P11" s="18">
        <f t="shared" si="4"/>
        <v>104369.79221239999</v>
      </c>
      <c r="Q11" s="18">
        <f t="shared" si="5"/>
        <v>104369.79221239999</v>
      </c>
      <c r="R11" s="18">
        <f t="shared" si="6"/>
        <v>9857</v>
      </c>
      <c r="S11" s="18">
        <f t="shared" si="7"/>
        <v>18057</v>
      </c>
      <c r="U11" s="18">
        <f t="shared" si="8"/>
        <v>0</v>
      </c>
      <c r="V11" s="18">
        <f t="shared" si="9"/>
        <v>8.0558832</v>
      </c>
      <c r="W11" s="18">
        <f t="shared" si="10"/>
        <v>8.0558832</v>
      </c>
      <c r="X11" s="18"/>
      <c r="Y11" s="18"/>
      <c r="Z11" s="18"/>
      <c r="AA11" s="18">
        <f t="shared" si="11"/>
        <v>0</v>
      </c>
      <c r="AB11" s="18">
        <f t="shared" si="12"/>
        <v>16.1767332</v>
      </c>
      <c r="AC11" s="18">
        <f t="shared" si="13"/>
        <v>16.1767332</v>
      </c>
      <c r="AD11" s="18"/>
      <c r="AE11" s="18">
        <v>3</v>
      </c>
      <c r="AF11" s="18"/>
      <c r="AG11" s="18">
        <f t="shared" si="14"/>
        <v>0</v>
      </c>
      <c r="AH11" s="18">
        <f t="shared" si="15"/>
        <v>131.4278364</v>
      </c>
      <c r="AI11" s="18">
        <f t="shared" si="16"/>
        <v>131.4278364</v>
      </c>
      <c r="AJ11" s="18">
        <v>12</v>
      </c>
      <c r="AK11" s="18">
        <v>23</v>
      </c>
      <c r="AL11" s="18"/>
      <c r="AM11" s="18">
        <f t="shared" si="17"/>
        <v>0</v>
      </c>
      <c r="AN11" s="18">
        <f t="shared" si="18"/>
        <v>1.4292696</v>
      </c>
      <c r="AO11" s="18">
        <f t="shared" si="19"/>
        <v>1.4292696</v>
      </c>
      <c r="AP11" s="18"/>
      <c r="AQ11" s="18"/>
      <c r="AR11" s="18"/>
      <c r="AS11" s="18">
        <f t="shared" si="20"/>
        <v>0</v>
      </c>
      <c r="AT11" s="18">
        <f t="shared" si="21"/>
        <v>315.522092</v>
      </c>
      <c r="AU11" s="18">
        <f t="shared" si="22"/>
        <v>315.522092</v>
      </c>
      <c r="AV11" s="18">
        <v>30</v>
      </c>
      <c r="AW11" s="18">
        <v>55</v>
      </c>
      <c r="AX11" s="18"/>
      <c r="AY11" s="18">
        <f t="shared" si="23"/>
        <v>0</v>
      </c>
      <c r="AZ11" s="18">
        <f t="shared" si="24"/>
        <v>17211.437768</v>
      </c>
      <c r="BA11" s="18">
        <f t="shared" si="25"/>
        <v>17211.437768</v>
      </c>
      <c r="BB11" s="18">
        <v>1626</v>
      </c>
      <c r="BC11" s="18">
        <v>2977</v>
      </c>
      <c r="BD11" s="18"/>
      <c r="BE11" s="18">
        <f t="shared" si="26"/>
        <v>0</v>
      </c>
      <c r="BF11" s="18">
        <f t="shared" si="27"/>
        <v>78.4365832</v>
      </c>
      <c r="BG11" s="18">
        <f t="shared" si="28"/>
        <v>78.4365832</v>
      </c>
      <c r="BH11" s="18">
        <v>7</v>
      </c>
      <c r="BI11" s="18">
        <v>14</v>
      </c>
      <c r="BJ11" s="18"/>
      <c r="BK11" s="18">
        <f t="shared" si="29"/>
        <v>0</v>
      </c>
      <c r="BL11" s="18">
        <f t="shared" si="30"/>
        <v>6824.762339999999</v>
      </c>
      <c r="BM11" s="18">
        <f t="shared" si="31"/>
        <v>6824.762339999999</v>
      </c>
      <c r="BN11" s="18">
        <v>645</v>
      </c>
      <c r="BO11" s="18">
        <v>1181</v>
      </c>
      <c r="BP11" s="18"/>
      <c r="BQ11" s="18">
        <f t="shared" si="32"/>
        <v>0</v>
      </c>
      <c r="BR11" s="18">
        <f t="shared" si="33"/>
        <v>3786.4600044000003</v>
      </c>
      <c r="BS11" s="18">
        <f t="shared" si="34"/>
        <v>3786.4600044000003</v>
      </c>
      <c r="BT11" s="18">
        <v>358</v>
      </c>
      <c r="BU11" s="18">
        <v>655</v>
      </c>
      <c r="BV11" s="18"/>
      <c r="BW11" s="18">
        <f t="shared" si="35"/>
        <v>0</v>
      </c>
      <c r="BX11" s="18">
        <f t="shared" si="36"/>
        <v>610.7745424000001</v>
      </c>
      <c r="BY11" s="18">
        <f t="shared" si="37"/>
        <v>610.7745424000001</v>
      </c>
      <c r="BZ11" s="18">
        <v>58</v>
      </c>
      <c r="CA11" s="18">
        <v>106</v>
      </c>
      <c r="CB11" s="18"/>
      <c r="CC11" s="18">
        <f t="shared" si="38"/>
        <v>0</v>
      </c>
      <c r="CD11" s="18">
        <f t="shared" si="39"/>
        <v>1691.410638</v>
      </c>
      <c r="CE11" s="18">
        <f t="shared" si="40"/>
        <v>1691.410638</v>
      </c>
      <c r="CF11" s="18">
        <v>160</v>
      </c>
      <c r="CG11" s="18">
        <v>293</v>
      </c>
      <c r="CH11" s="18"/>
      <c r="CI11" s="18">
        <f t="shared" si="41"/>
        <v>0</v>
      </c>
      <c r="CJ11" s="18">
        <f t="shared" si="42"/>
        <v>39207.983534399995</v>
      </c>
      <c r="CK11" s="18">
        <f t="shared" si="43"/>
        <v>39207.983534399995</v>
      </c>
      <c r="CL11" s="18">
        <v>3704</v>
      </c>
      <c r="CM11" s="18">
        <v>6783</v>
      </c>
      <c r="CN11" s="18"/>
      <c r="CO11" s="18">
        <f t="shared" si="44"/>
        <v>0</v>
      </c>
      <c r="CP11" s="18">
        <f t="shared" si="45"/>
        <v>1818.3557652</v>
      </c>
      <c r="CQ11" s="18">
        <f t="shared" si="46"/>
        <v>1818.3557652</v>
      </c>
      <c r="CR11" s="18">
        <v>172</v>
      </c>
      <c r="CS11" s="18">
        <v>315</v>
      </c>
      <c r="CT11" s="18"/>
      <c r="CU11" s="18">
        <f t="shared" si="47"/>
        <v>0</v>
      </c>
      <c r="CV11" s="18">
        <f t="shared" si="48"/>
        <v>5367.3837711999995</v>
      </c>
      <c r="CW11" s="18">
        <f t="shared" si="49"/>
        <v>5367.3837711999995</v>
      </c>
      <c r="CX11" s="18">
        <v>507</v>
      </c>
      <c r="CY11" s="18">
        <v>929</v>
      </c>
      <c r="CZ11" s="18"/>
      <c r="DA11" s="18">
        <f t="shared" si="50"/>
        <v>0</v>
      </c>
      <c r="DB11" s="18">
        <f t="shared" si="51"/>
        <v>14617.984767599999</v>
      </c>
      <c r="DC11" s="18">
        <f t="shared" si="52"/>
        <v>14617.984767599999</v>
      </c>
      <c r="DD11" s="18">
        <v>1381</v>
      </c>
      <c r="DE11" s="18">
        <v>2529</v>
      </c>
      <c r="DF11" s="18"/>
      <c r="DG11" s="18">
        <f t="shared" si="53"/>
        <v>0</v>
      </c>
      <c r="DH11" s="18">
        <f t="shared" si="54"/>
        <v>8340.286194799999</v>
      </c>
      <c r="DI11" s="18">
        <f t="shared" si="55"/>
        <v>8340.286194799999</v>
      </c>
      <c r="DJ11" s="18">
        <v>788</v>
      </c>
      <c r="DK11" s="18">
        <v>1443</v>
      </c>
      <c r="DL11" s="18"/>
      <c r="DM11" s="18">
        <f t="shared" si="56"/>
        <v>0</v>
      </c>
      <c r="DN11" s="18">
        <f t="shared" si="57"/>
        <v>745.1908516</v>
      </c>
      <c r="DO11" s="18">
        <f t="shared" si="58"/>
        <v>745.1908516</v>
      </c>
      <c r="DP11" s="18">
        <v>70</v>
      </c>
      <c r="DQ11" s="18">
        <v>129</v>
      </c>
      <c r="DR11" s="18"/>
      <c r="DS11" s="18">
        <f t="shared" si="59"/>
        <v>0</v>
      </c>
      <c r="DT11" s="18">
        <f t="shared" si="60"/>
        <v>1145.0615056</v>
      </c>
      <c r="DU11" s="18">
        <f t="shared" si="61"/>
        <v>1145.0615056</v>
      </c>
      <c r="DV11" s="18">
        <v>108</v>
      </c>
      <c r="DW11" s="18">
        <v>198</v>
      </c>
      <c r="DX11" s="18"/>
      <c r="DY11" s="18">
        <f t="shared" si="62"/>
        <v>0</v>
      </c>
      <c r="DZ11" s="18">
        <f t="shared" si="63"/>
        <v>45.476760000000006</v>
      </c>
      <c r="EA11" s="18">
        <f t="shared" si="64"/>
        <v>45.476760000000006</v>
      </c>
      <c r="EB11" s="18">
        <v>4</v>
      </c>
      <c r="EC11" s="18">
        <v>8</v>
      </c>
      <c r="ED11" s="18"/>
      <c r="EE11" s="18">
        <f t="shared" si="65"/>
        <v>0</v>
      </c>
      <c r="EF11" s="18">
        <f t="shared" si="66"/>
        <v>2406.1753716000003</v>
      </c>
      <c r="EG11" s="18">
        <f t="shared" si="67"/>
        <v>2406.1753716000003</v>
      </c>
      <c r="EH11" s="18">
        <v>227</v>
      </c>
      <c r="EI11" s="18">
        <v>416</v>
      </c>
      <c r="EJ11" s="18"/>
      <c r="EK11" s="25"/>
      <c r="EL11" s="18"/>
      <c r="EM11" s="18"/>
      <c r="EN11" s="18"/>
      <c r="EO11" s="18"/>
      <c r="EP11" s="18"/>
    </row>
    <row r="12" spans="1:146" ht="12">
      <c r="A12" s="2">
        <v>42278</v>
      </c>
      <c r="C12" s="19">
        <v>5475000</v>
      </c>
      <c r="D12" s="19">
        <v>216556</v>
      </c>
      <c r="E12" s="19">
        <f t="shared" si="0"/>
        <v>5691556</v>
      </c>
      <c r="F12" s="19">
        <f t="shared" si="1"/>
        <v>20452</v>
      </c>
      <c r="G12" s="19">
        <f t="shared" si="2"/>
        <v>37465</v>
      </c>
      <c r="I12" s="19">
        <v>2836307.872499999</v>
      </c>
      <c r="J12" s="19">
        <v>112186.20778759995</v>
      </c>
      <c r="K12" s="19">
        <v>2948494.080287599</v>
      </c>
      <c r="L12" s="19">
        <v>10595</v>
      </c>
      <c r="M12" s="19">
        <v>19408</v>
      </c>
      <c r="O12" s="18">
        <f t="shared" si="3"/>
        <v>2638692.1274999995</v>
      </c>
      <c r="P12" s="18">
        <f t="shared" si="4"/>
        <v>104369.79221239999</v>
      </c>
      <c r="Q12" s="18">
        <f t="shared" si="5"/>
        <v>2743061.9197123996</v>
      </c>
      <c r="R12" s="18">
        <f t="shared" si="6"/>
        <v>9857</v>
      </c>
      <c r="S12" s="18">
        <f t="shared" si="7"/>
        <v>18057</v>
      </c>
      <c r="U12" s="18">
        <f t="shared" si="8"/>
        <v>203.67</v>
      </c>
      <c r="V12" s="18">
        <f t="shared" si="9"/>
        <v>8.0558832</v>
      </c>
      <c r="W12" s="18">
        <f t="shared" si="10"/>
        <v>211.7258832</v>
      </c>
      <c r="X12" s="18"/>
      <c r="Y12" s="18"/>
      <c r="Z12" s="18"/>
      <c r="AA12" s="18">
        <f t="shared" si="11"/>
        <v>408.9825</v>
      </c>
      <c r="AB12" s="18">
        <f t="shared" si="12"/>
        <v>16.1767332</v>
      </c>
      <c r="AC12" s="18">
        <f t="shared" si="13"/>
        <v>425.1592332</v>
      </c>
      <c r="AD12" s="18"/>
      <c r="AE12" s="18">
        <v>3</v>
      </c>
      <c r="AF12" s="18"/>
      <c r="AG12" s="18">
        <f t="shared" si="14"/>
        <v>3322.7775</v>
      </c>
      <c r="AH12" s="18">
        <f t="shared" si="15"/>
        <v>131.4278364</v>
      </c>
      <c r="AI12" s="18">
        <f t="shared" si="16"/>
        <v>3454.2053364000003</v>
      </c>
      <c r="AJ12" s="18">
        <v>12</v>
      </c>
      <c r="AK12" s="18">
        <v>23</v>
      </c>
      <c r="AL12" s="18"/>
      <c r="AM12" s="18">
        <f t="shared" si="17"/>
        <v>36.135</v>
      </c>
      <c r="AN12" s="18">
        <f t="shared" si="18"/>
        <v>1.4292696</v>
      </c>
      <c r="AO12" s="18">
        <f t="shared" si="19"/>
        <v>37.564269599999996</v>
      </c>
      <c r="AP12" s="18"/>
      <c r="AQ12" s="18"/>
      <c r="AR12" s="18"/>
      <c r="AS12" s="18">
        <f t="shared" si="20"/>
        <v>7977.075</v>
      </c>
      <c r="AT12" s="18">
        <f t="shared" si="21"/>
        <v>315.522092</v>
      </c>
      <c r="AU12" s="18">
        <f t="shared" si="22"/>
        <v>8292.597092</v>
      </c>
      <c r="AV12" s="18">
        <v>30</v>
      </c>
      <c r="AW12" s="18">
        <v>55</v>
      </c>
      <c r="AX12" s="18"/>
      <c r="AY12" s="18">
        <f t="shared" si="23"/>
        <v>435142.05</v>
      </c>
      <c r="AZ12" s="18">
        <f t="shared" si="24"/>
        <v>17211.437768</v>
      </c>
      <c r="BA12" s="18">
        <f t="shared" si="25"/>
        <v>452353.487768</v>
      </c>
      <c r="BB12" s="18">
        <v>1626</v>
      </c>
      <c r="BC12" s="18">
        <v>2977</v>
      </c>
      <c r="BD12" s="18"/>
      <c r="BE12" s="18">
        <f t="shared" si="26"/>
        <v>1983.045</v>
      </c>
      <c r="BF12" s="18">
        <f t="shared" si="27"/>
        <v>78.4365832</v>
      </c>
      <c r="BG12" s="18">
        <f t="shared" si="28"/>
        <v>2061.4815832</v>
      </c>
      <c r="BH12" s="18">
        <v>7</v>
      </c>
      <c r="BI12" s="18">
        <v>14</v>
      </c>
      <c r="BJ12" s="18"/>
      <c r="BK12" s="18">
        <f t="shared" si="29"/>
        <v>172544.625</v>
      </c>
      <c r="BL12" s="18">
        <f t="shared" si="30"/>
        <v>6824.762339999999</v>
      </c>
      <c r="BM12" s="18">
        <f t="shared" si="31"/>
        <v>179369.38734</v>
      </c>
      <c r="BN12" s="18">
        <v>645</v>
      </c>
      <c r="BO12" s="18">
        <v>1181</v>
      </c>
      <c r="BP12" s="18"/>
      <c r="BQ12" s="18">
        <f t="shared" si="32"/>
        <v>95729.8275</v>
      </c>
      <c r="BR12" s="18">
        <f t="shared" si="33"/>
        <v>3786.4600044000003</v>
      </c>
      <c r="BS12" s="18">
        <f t="shared" si="34"/>
        <v>99516.2875044</v>
      </c>
      <c r="BT12" s="18">
        <v>358</v>
      </c>
      <c r="BU12" s="18">
        <v>655</v>
      </c>
      <c r="BV12" s="18"/>
      <c r="BW12" s="18">
        <f t="shared" si="35"/>
        <v>15441.69</v>
      </c>
      <c r="BX12" s="18">
        <f t="shared" si="36"/>
        <v>610.7745424000001</v>
      </c>
      <c r="BY12" s="18">
        <f t="shared" si="37"/>
        <v>16052.464542400001</v>
      </c>
      <c r="BZ12" s="18">
        <v>58</v>
      </c>
      <c r="CA12" s="18">
        <v>106</v>
      </c>
      <c r="CB12" s="18"/>
      <c r="CC12" s="18">
        <f t="shared" si="38"/>
        <v>42762.4875</v>
      </c>
      <c r="CD12" s="18">
        <f t="shared" si="39"/>
        <v>1691.410638</v>
      </c>
      <c r="CE12" s="18">
        <f t="shared" si="40"/>
        <v>44453.898138000004</v>
      </c>
      <c r="CF12" s="18">
        <v>160</v>
      </c>
      <c r="CG12" s="18">
        <v>293</v>
      </c>
      <c r="CH12" s="18"/>
      <c r="CI12" s="18">
        <f t="shared" si="41"/>
        <v>991261.8899999999</v>
      </c>
      <c r="CJ12" s="18">
        <f t="shared" si="42"/>
        <v>39207.983534399995</v>
      </c>
      <c r="CK12" s="18">
        <f t="shared" si="43"/>
        <v>1030469.8735343999</v>
      </c>
      <c r="CL12" s="18">
        <v>3704</v>
      </c>
      <c r="CM12" s="18">
        <v>6783</v>
      </c>
      <c r="CN12" s="18"/>
      <c r="CO12" s="18">
        <f t="shared" si="44"/>
        <v>45971.9325</v>
      </c>
      <c r="CP12" s="18">
        <f t="shared" si="45"/>
        <v>1818.3557652</v>
      </c>
      <c r="CQ12" s="18">
        <f t="shared" si="46"/>
        <v>47790.288265200004</v>
      </c>
      <c r="CR12" s="18">
        <v>172</v>
      </c>
      <c r="CS12" s="18">
        <v>315</v>
      </c>
      <c r="CT12" s="18"/>
      <c r="CU12" s="18">
        <f t="shared" si="47"/>
        <v>135698.97</v>
      </c>
      <c r="CV12" s="18">
        <f t="shared" si="48"/>
        <v>5367.3837711999995</v>
      </c>
      <c r="CW12" s="18">
        <f t="shared" si="49"/>
        <v>141066.3537712</v>
      </c>
      <c r="CX12" s="18">
        <v>507</v>
      </c>
      <c r="CY12" s="18">
        <v>929</v>
      </c>
      <c r="CZ12" s="18"/>
      <c r="DA12" s="18">
        <f t="shared" si="50"/>
        <v>369573.9975</v>
      </c>
      <c r="DB12" s="18">
        <f t="shared" si="51"/>
        <v>14617.984767599999</v>
      </c>
      <c r="DC12" s="18">
        <f t="shared" si="52"/>
        <v>384191.9822676</v>
      </c>
      <c r="DD12" s="18">
        <v>1381</v>
      </c>
      <c r="DE12" s="18">
        <v>2529</v>
      </c>
      <c r="DF12" s="18"/>
      <c r="DG12" s="18">
        <f t="shared" si="53"/>
        <v>210860.3175</v>
      </c>
      <c r="DH12" s="18">
        <f t="shared" si="54"/>
        <v>8340.286194799999</v>
      </c>
      <c r="DI12" s="18">
        <f t="shared" si="55"/>
        <v>219200.6036948</v>
      </c>
      <c r="DJ12" s="18">
        <v>788</v>
      </c>
      <c r="DK12" s="18">
        <v>1443</v>
      </c>
      <c r="DL12" s="18"/>
      <c r="DM12" s="18">
        <f t="shared" si="56"/>
        <v>18840.022500000003</v>
      </c>
      <c r="DN12" s="18">
        <f t="shared" si="57"/>
        <v>745.1908516</v>
      </c>
      <c r="DO12" s="18">
        <f t="shared" si="58"/>
        <v>19585.213351600003</v>
      </c>
      <c r="DP12" s="18">
        <v>70</v>
      </c>
      <c r="DQ12" s="18">
        <v>129</v>
      </c>
      <c r="DR12" s="18"/>
      <c r="DS12" s="18">
        <f t="shared" si="59"/>
        <v>28949.61</v>
      </c>
      <c r="DT12" s="18">
        <f t="shared" si="60"/>
        <v>1145.0615056</v>
      </c>
      <c r="DU12" s="18">
        <f t="shared" si="61"/>
        <v>30094.6715056</v>
      </c>
      <c r="DV12" s="18">
        <v>108</v>
      </c>
      <c r="DW12" s="18">
        <v>198</v>
      </c>
      <c r="DX12" s="18"/>
      <c r="DY12" s="18">
        <f t="shared" si="62"/>
        <v>1149.75</v>
      </c>
      <c r="DZ12" s="18">
        <f t="shared" si="63"/>
        <v>45.476760000000006</v>
      </c>
      <c r="EA12" s="18">
        <f t="shared" si="64"/>
        <v>1195.22676</v>
      </c>
      <c r="EB12" s="18">
        <v>4</v>
      </c>
      <c r="EC12" s="18">
        <v>8</v>
      </c>
      <c r="ED12" s="18"/>
      <c r="EE12" s="18">
        <f t="shared" si="65"/>
        <v>60833.2725</v>
      </c>
      <c r="EF12" s="18">
        <f t="shared" si="66"/>
        <v>2406.1753716000003</v>
      </c>
      <c r="EG12" s="18">
        <f t="shared" si="67"/>
        <v>63239.4478716</v>
      </c>
      <c r="EH12" s="18">
        <v>227</v>
      </c>
      <c r="EI12" s="18">
        <v>416</v>
      </c>
      <c r="EJ12" s="18"/>
      <c r="EK12" s="25"/>
      <c r="EL12" s="18"/>
      <c r="EM12" s="18"/>
      <c r="EN12" s="18"/>
      <c r="EO12" s="18"/>
      <c r="EP12" s="18"/>
    </row>
    <row r="13" spans="1:146" ht="12">
      <c r="A13" s="2">
        <v>42461</v>
      </c>
      <c r="C13" s="19"/>
      <c r="D13" s="19">
        <v>113900</v>
      </c>
      <c r="E13" s="19">
        <f t="shared" si="0"/>
        <v>113900</v>
      </c>
      <c r="F13" s="19">
        <f t="shared" si="1"/>
        <v>20450</v>
      </c>
      <c r="G13" s="19">
        <f t="shared" si="2"/>
        <v>37465</v>
      </c>
      <c r="I13" s="19">
        <v>0</v>
      </c>
      <c r="J13" s="19">
        <v>59005.56468999999</v>
      </c>
      <c r="K13" s="19">
        <v>59005.56468999999</v>
      </c>
      <c r="L13" s="19">
        <v>10593</v>
      </c>
      <c r="M13" s="19">
        <v>19408</v>
      </c>
      <c r="O13" s="18">
        <f t="shared" si="3"/>
        <v>0</v>
      </c>
      <c r="P13" s="18">
        <f t="shared" si="4"/>
        <v>54894.43531000001</v>
      </c>
      <c r="Q13" s="18">
        <f t="shared" si="5"/>
        <v>54894.43531000001</v>
      </c>
      <c r="R13" s="18">
        <f t="shared" si="6"/>
        <v>9857</v>
      </c>
      <c r="S13" s="18">
        <f t="shared" si="7"/>
        <v>18057</v>
      </c>
      <c r="U13" s="18"/>
      <c r="V13" s="18">
        <f t="shared" si="9"/>
        <v>4.237080000000001</v>
      </c>
      <c r="W13" s="18">
        <f t="shared" si="10"/>
        <v>4.237080000000001</v>
      </c>
      <c r="X13" s="18"/>
      <c r="Y13" s="18"/>
      <c r="Z13" s="18"/>
      <c r="AA13" s="18"/>
      <c r="AB13" s="18">
        <f t="shared" si="12"/>
        <v>8.508329999999999</v>
      </c>
      <c r="AC13" s="18">
        <f t="shared" si="13"/>
        <v>8.508329999999999</v>
      </c>
      <c r="AD13" s="18"/>
      <c r="AE13" s="18">
        <v>3</v>
      </c>
      <c r="AF13" s="18"/>
      <c r="AG13" s="18"/>
      <c r="AH13" s="18">
        <f t="shared" si="15"/>
        <v>69.12591</v>
      </c>
      <c r="AI13" s="18">
        <f t="shared" si="16"/>
        <v>69.12591</v>
      </c>
      <c r="AJ13" s="18">
        <v>12</v>
      </c>
      <c r="AK13" s="18">
        <v>23</v>
      </c>
      <c r="AL13" s="18"/>
      <c r="AM13" s="18"/>
      <c r="AN13" s="18">
        <f t="shared" si="18"/>
        <v>0.7517400000000001</v>
      </c>
      <c r="AO13" s="18">
        <f t="shared" si="19"/>
        <v>0.7517400000000001</v>
      </c>
      <c r="AP13" s="18"/>
      <c r="AQ13" s="18"/>
      <c r="AR13" s="18"/>
      <c r="AS13" s="18"/>
      <c r="AT13" s="18">
        <f t="shared" si="21"/>
        <v>165.9523</v>
      </c>
      <c r="AU13" s="18">
        <f t="shared" si="22"/>
        <v>165.9523</v>
      </c>
      <c r="AV13" s="18">
        <v>30</v>
      </c>
      <c r="AW13" s="18">
        <v>55</v>
      </c>
      <c r="AX13" s="18"/>
      <c r="AY13" s="18"/>
      <c r="AZ13" s="18">
        <f t="shared" si="24"/>
        <v>9052.5442</v>
      </c>
      <c r="BA13" s="18">
        <f t="shared" si="25"/>
        <v>9052.5442</v>
      </c>
      <c r="BB13" s="18">
        <v>1626</v>
      </c>
      <c r="BC13" s="18">
        <v>2977</v>
      </c>
      <c r="BD13" s="18"/>
      <c r="BE13" s="18"/>
      <c r="BF13" s="18">
        <f t="shared" si="27"/>
        <v>41.254580000000004</v>
      </c>
      <c r="BG13" s="18">
        <f t="shared" si="28"/>
        <v>41.254580000000004</v>
      </c>
      <c r="BH13" s="18">
        <v>7</v>
      </c>
      <c r="BI13" s="18">
        <v>14</v>
      </c>
      <c r="BJ13" s="18"/>
      <c r="BK13" s="18"/>
      <c r="BL13" s="18">
        <f t="shared" si="30"/>
        <v>3589.5584999999996</v>
      </c>
      <c r="BM13" s="18">
        <f t="shared" si="31"/>
        <v>3589.5584999999996</v>
      </c>
      <c r="BN13" s="18">
        <v>645</v>
      </c>
      <c r="BO13" s="18">
        <v>1181</v>
      </c>
      <c r="BP13" s="18"/>
      <c r="BQ13" s="18"/>
      <c r="BR13" s="18">
        <f t="shared" si="33"/>
        <v>1991.53011</v>
      </c>
      <c r="BS13" s="18">
        <f t="shared" si="34"/>
        <v>1991.53011</v>
      </c>
      <c r="BT13" s="18">
        <v>358</v>
      </c>
      <c r="BU13" s="18">
        <v>655</v>
      </c>
      <c r="BV13" s="18"/>
      <c r="BW13" s="18"/>
      <c r="BX13" s="18">
        <f t="shared" si="36"/>
        <v>321.24356</v>
      </c>
      <c r="BY13" s="18">
        <f t="shared" si="37"/>
        <v>321.24356</v>
      </c>
      <c r="BZ13" s="18">
        <v>58</v>
      </c>
      <c r="CA13" s="18">
        <v>106</v>
      </c>
      <c r="CB13" s="18"/>
      <c r="CC13" s="18"/>
      <c r="CD13" s="18">
        <f t="shared" si="39"/>
        <v>889.61595</v>
      </c>
      <c r="CE13" s="18">
        <f t="shared" si="40"/>
        <v>889.61595</v>
      </c>
      <c r="CF13" s="18">
        <v>160</v>
      </c>
      <c r="CG13" s="18">
        <v>293</v>
      </c>
      <c r="CH13" s="18"/>
      <c r="CI13" s="18"/>
      <c r="CJ13" s="18">
        <f t="shared" si="42"/>
        <v>20621.86836</v>
      </c>
      <c r="CK13" s="18">
        <f t="shared" si="43"/>
        <v>20621.86836</v>
      </c>
      <c r="CL13" s="18">
        <v>3704</v>
      </c>
      <c r="CM13" s="18">
        <v>6783</v>
      </c>
      <c r="CN13" s="18"/>
      <c r="CO13" s="18"/>
      <c r="CP13" s="18">
        <f t="shared" si="45"/>
        <v>956.38413</v>
      </c>
      <c r="CQ13" s="18">
        <f t="shared" si="46"/>
        <v>956.38413</v>
      </c>
      <c r="CR13" s="18">
        <v>172</v>
      </c>
      <c r="CS13" s="18">
        <v>315</v>
      </c>
      <c r="CT13" s="18"/>
      <c r="CU13" s="18"/>
      <c r="CV13" s="18">
        <f t="shared" si="48"/>
        <v>2823.0342800000003</v>
      </c>
      <c r="CW13" s="18">
        <f t="shared" si="49"/>
        <v>2823.0342800000003</v>
      </c>
      <c r="CX13" s="18">
        <v>507</v>
      </c>
      <c r="CY13" s="18">
        <v>929</v>
      </c>
      <c r="CZ13" s="18"/>
      <c r="DA13" s="18"/>
      <c r="DB13" s="18">
        <f t="shared" si="51"/>
        <v>7688.48919</v>
      </c>
      <c r="DC13" s="18">
        <f t="shared" si="52"/>
        <v>7688.48919</v>
      </c>
      <c r="DD13" s="18">
        <v>1381</v>
      </c>
      <c r="DE13" s="18">
        <v>2529</v>
      </c>
      <c r="DF13" s="18"/>
      <c r="DG13" s="18"/>
      <c r="DH13" s="18">
        <f t="shared" si="54"/>
        <v>4386.66487</v>
      </c>
      <c r="DI13" s="18">
        <f t="shared" si="55"/>
        <v>4386.66487</v>
      </c>
      <c r="DJ13" s="18">
        <v>788</v>
      </c>
      <c r="DK13" s="18">
        <v>1443</v>
      </c>
      <c r="DL13" s="18"/>
      <c r="DM13" s="18"/>
      <c r="DN13" s="18">
        <f t="shared" si="57"/>
        <v>391.94129</v>
      </c>
      <c r="DO13" s="18">
        <f t="shared" si="58"/>
        <v>391.94129</v>
      </c>
      <c r="DP13" s="18">
        <v>70</v>
      </c>
      <c r="DQ13" s="18">
        <v>129</v>
      </c>
      <c r="DR13" s="18"/>
      <c r="DS13" s="18"/>
      <c r="DT13" s="18">
        <f t="shared" si="60"/>
        <v>602.25764</v>
      </c>
      <c r="DU13" s="18">
        <f t="shared" si="61"/>
        <v>602.25764</v>
      </c>
      <c r="DV13" s="18">
        <v>108</v>
      </c>
      <c r="DW13" s="18">
        <v>198</v>
      </c>
      <c r="DX13" s="18"/>
      <c r="DY13" s="18"/>
      <c r="DZ13" s="18">
        <f t="shared" si="63"/>
        <v>23.919</v>
      </c>
      <c r="EA13" s="18">
        <f t="shared" si="64"/>
        <v>23.919</v>
      </c>
      <c r="EB13" s="18">
        <v>4</v>
      </c>
      <c r="EC13" s="18">
        <v>8</v>
      </c>
      <c r="ED13" s="18"/>
      <c r="EE13" s="18"/>
      <c r="EF13" s="18">
        <f t="shared" si="66"/>
        <v>1265.55429</v>
      </c>
      <c r="EG13" s="18">
        <f t="shared" si="67"/>
        <v>1265.55429</v>
      </c>
      <c r="EH13" s="18">
        <v>227</v>
      </c>
      <c r="EI13" s="18">
        <v>416</v>
      </c>
      <c r="EJ13" s="18"/>
      <c r="EK13" s="25"/>
      <c r="EL13" s="18"/>
      <c r="EM13" s="18"/>
      <c r="EN13" s="18"/>
      <c r="EO13" s="18"/>
      <c r="EP13" s="18"/>
    </row>
    <row r="14" spans="1:146" ht="12">
      <c r="A14" s="2">
        <v>42644</v>
      </c>
      <c r="C14" s="19">
        <v>5695000</v>
      </c>
      <c r="D14" s="19">
        <v>113900</v>
      </c>
      <c r="E14" s="19">
        <f t="shared" si="0"/>
        <v>5808900</v>
      </c>
      <c r="F14" s="19">
        <f t="shared" si="1"/>
        <v>20533</v>
      </c>
      <c r="G14" s="19">
        <f t="shared" si="2"/>
        <v>37396</v>
      </c>
      <c r="I14" s="19">
        <v>2950278.2345000003</v>
      </c>
      <c r="J14" s="19">
        <v>59005.56468999999</v>
      </c>
      <c r="K14" s="19">
        <v>3009283.79919</v>
      </c>
      <c r="L14" s="19">
        <v>10657</v>
      </c>
      <c r="M14" s="19">
        <v>19395</v>
      </c>
      <c r="O14" s="18">
        <f t="shared" si="3"/>
        <v>2744721.7654999997</v>
      </c>
      <c r="P14" s="18">
        <f t="shared" si="4"/>
        <v>54894.43531000001</v>
      </c>
      <c r="Q14" s="18">
        <f t="shared" si="5"/>
        <v>2799616.20081</v>
      </c>
      <c r="R14" s="18">
        <f t="shared" si="6"/>
        <v>9876</v>
      </c>
      <c r="S14" s="18">
        <f t="shared" si="7"/>
        <v>18001</v>
      </c>
      <c r="U14" s="18">
        <f t="shared" si="8"/>
        <v>211.854</v>
      </c>
      <c r="V14" s="18">
        <f t="shared" si="9"/>
        <v>4.237080000000001</v>
      </c>
      <c r="W14" s="18">
        <f t="shared" si="10"/>
        <v>216.09108</v>
      </c>
      <c r="X14" s="18"/>
      <c r="Y14" s="18"/>
      <c r="Z14" s="18"/>
      <c r="AA14" s="18">
        <f t="shared" si="11"/>
        <v>425.41650000000004</v>
      </c>
      <c r="AB14" s="18">
        <f t="shared" si="12"/>
        <v>8.508329999999999</v>
      </c>
      <c r="AC14" s="18">
        <f t="shared" si="13"/>
        <v>433.92483000000004</v>
      </c>
      <c r="AD14" s="18"/>
      <c r="AE14" s="18"/>
      <c r="AF14" s="18"/>
      <c r="AG14" s="18">
        <f t="shared" si="14"/>
        <v>3456.2954999999997</v>
      </c>
      <c r="AH14" s="18">
        <f t="shared" si="15"/>
        <v>69.12591</v>
      </c>
      <c r="AI14" s="18">
        <f t="shared" si="16"/>
        <v>3525.42141</v>
      </c>
      <c r="AJ14" s="18">
        <v>19</v>
      </c>
      <c r="AK14" s="18">
        <v>19</v>
      </c>
      <c r="AL14" s="18"/>
      <c r="AM14" s="18">
        <f t="shared" si="17"/>
        <v>37.586999999999996</v>
      </c>
      <c r="AN14" s="18">
        <f t="shared" si="18"/>
        <v>0.7517400000000001</v>
      </c>
      <c r="AO14" s="18">
        <f t="shared" si="19"/>
        <v>38.338739999999994</v>
      </c>
      <c r="AP14" s="18"/>
      <c r="AQ14" s="18"/>
      <c r="AR14" s="18"/>
      <c r="AS14" s="18">
        <f t="shared" si="20"/>
        <v>8297.615</v>
      </c>
      <c r="AT14" s="18">
        <f t="shared" si="21"/>
        <v>165.9523</v>
      </c>
      <c r="AU14" s="18">
        <f t="shared" si="22"/>
        <v>8463.5673</v>
      </c>
      <c r="AV14" s="18">
        <v>27</v>
      </c>
      <c r="AW14" s="18">
        <v>48</v>
      </c>
      <c r="AX14" s="18"/>
      <c r="AY14" s="18">
        <f t="shared" si="23"/>
        <v>452627.21</v>
      </c>
      <c r="AZ14" s="18">
        <f t="shared" si="24"/>
        <v>9052.5442</v>
      </c>
      <c r="BA14" s="18">
        <f t="shared" si="25"/>
        <v>461679.7542</v>
      </c>
      <c r="BB14" s="18">
        <v>1627</v>
      </c>
      <c r="BC14" s="18">
        <v>2985</v>
      </c>
      <c r="BD14" s="18"/>
      <c r="BE14" s="18">
        <f t="shared" si="26"/>
        <v>2062.7290000000003</v>
      </c>
      <c r="BF14" s="18">
        <f t="shared" si="27"/>
        <v>41.254580000000004</v>
      </c>
      <c r="BG14" s="18">
        <f t="shared" si="28"/>
        <v>2103.98358</v>
      </c>
      <c r="BH14" s="18">
        <v>14</v>
      </c>
      <c r="BI14" s="18">
        <v>7</v>
      </c>
      <c r="BJ14" s="18"/>
      <c r="BK14" s="18">
        <f t="shared" si="29"/>
        <v>179477.925</v>
      </c>
      <c r="BL14" s="18">
        <f t="shared" si="30"/>
        <v>3589.5584999999996</v>
      </c>
      <c r="BM14" s="18">
        <f t="shared" si="31"/>
        <v>183067.4835</v>
      </c>
      <c r="BN14" s="18">
        <v>641</v>
      </c>
      <c r="BO14" s="18">
        <v>1175</v>
      </c>
      <c r="BP14" s="18"/>
      <c r="BQ14" s="18">
        <f t="shared" si="32"/>
        <v>99576.50550000001</v>
      </c>
      <c r="BR14" s="18">
        <f t="shared" si="33"/>
        <v>1991.53011</v>
      </c>
      <c r="BS14" s="18">
        <f t="shared" si="34"/>
        <v>101568.03561000002</v>
      </c>
      <c r="BT14" s="18">
        <v>353</v>
      </c>
      <c r="BU14" s="18">
        <v>656</v>
      </c>
      <c r="BV14" s="18"/>
      <c r="BW14" s="18">
        <f t="shared" si="35"/>
        <v>16062.178</v>
      </c>
      <c r="BX14" s="18">
        <f t="shared" si="36"/>
        <v>321.24356</v>
      </c>
      <c r="BY14" s="18">
        <f t="shared" si="37"/>
        <v>16383.42156</v>
      </c>
      <c r="BZ14" s="18">
        <v>53</v>
      </c>
      <c r="CA14" s="18">
        <v>100</v>
      </c>
      <c r="CB14" s="18"/>
      <c r="CC14" s="18">
        <f t="shared" si="38"/>
        <v>44480.7975</v>
      </c>
      <c r="CD14" s="18">
        <f t="shared" si="39"/>
        <v>889.61595</v>
      </c>
      <c r="CE14" s="18">
        <f t="shared" si="40"/>
        <v>45370.41345</v>
      </c>
      <c r="CF14" s="18">
        <v>157</v>
      </c>
      <c r="CG14" s="18">
        <v>286</v>
      </c>
      <c r="CH14" s="18"/>
      <c r="CI14" s="18">
        <f t="shared" si="41"/>
        <v>1031093.418</v>
      </c>
      <c r="CJ14" s="18">
        <f t="shared" si="42"/>
        <v>20621.86836</v>
      </c>
      <c r="CK14" s="18">
        <f t="shared" si="43"/>
        <v>1051715.28636</v>
      </c>
      <c r="CL14" s="18">
        <v>3709</v>
      </c>
      <c r="CM14" s="18">
        <v>6779</v>
      </c>
      <c r="CN14" s="18"/>
      <c r="CO14" s="18">
        <f t="shared" si="44"/>
        <v>47819.2065</v>
      </c>
      <c r="CP14" s="18">
        <f t="shared" si="45"/>
        <v>956.38413</v>
      </c>
      <c r="CQ14" s="18">
        <f t="shared" si="46"/>
        <v>48775.59063</v>
      </c>
      <c r="CR14" s="18">
        <v>168</v>
      </c>
      <c r="CS14" s="18">
        <v>308</v>
      </c>
      <c r="CT14" s="18"/>
      <c r="CU14" s="18">
        <f t="shared" si="47"/>
        <v>141151.714</v>
      </c>
      <c r="CV14" s="18">
        <f t="shared" si="48"/>
        <v>2823.0342800000003</v>
      </c>
      <c r="CW14" s="18">
        <f t="shared" si="49"/>
        <v>143974.74828</v>
      </c>
      <c r="CX14" s="18">
        <v>509</v>
      </c>
      <c r="CY14" s="18">
        <v>920</v>
      </c>
      <c r="CZ14" s="18"/>
      <c r="DA14" s="18">
        <f t="shared" si="50"/>
        <v>384424.45950000006</v>
      </c>
      <c r="DB14" s="18">
        <f t="shared" si="51"/>
        <v>7688.48919</v>
      </c>
      <c r="DC14" s="18">
        <f t="shared" si="52"/>
        <v>392112.94869000005</v>
      </c>
      <c r="DD14" s="18">
        <v>1382</v>
      </c>
      <c r="DE14" s="18">
        <v>2526</v>
      </c>
      <c r="DF14" s="18"/>
      <c r="DG14" s="18">
        <f t="shared" si="53"/>
        <v>219333.24349999998</v>
      </c>
      <c r="DH14" s="18">
        <f t="shared" si="54"/>
        <v>4386.66487</v>
      </c>
      <c r="DI14" s="18">
        <f t="shared" si="55"/>
        <v>223719.90837</v>
      </c>
      <c r="DJ14" s="18">
        <v>787</v>
      </c>
      <c r="DK14" s="18">
        <v>1440</v>
      </c>
      <c r="DL14" s="18"/>
      <c r="DM14" s="18">
        <f t="shared" si="56"/>
        <v>19597.0645</v>
      </c>
      <c r="DN14" s="18">
        <f t="shared" si="57"/>
        <v>391.94129</v>
      </c>
      <c r="DO14" s="18">
        <f t="shared" si="58"/>
        <v>19989.00579</v>
      </c>
      <c r="DP14" s="18">
        <v>77</v>
      </c>
      <c r="DQ14" s="18">
        <v>127</v>
      </c>
      <c r="DR14" s="18"/>
      <c r="DS14" s="18">
        <f t="shared" si="59"/>
        <v>30112.882</v>
      </c>
      <c r="DT14" s="18">
        <f t="shared" si="60"/>
        <v>602.25764</v>
      </c>
      <c r="DU14" s="18">
        <f t="shared" si="61"/>
        <v>30715.13964</v>
      </c>
      <c r="DV14" s="18">
        <v>111</v>
      </c>
      <c r="DW14" s="18">
        <v>200</v>
      </c>
      <c r="DX14" s="18"/>
      <c r="DY14" s="18">
        <f t="shared" si="62"/>
        <v>1195.95</v>
      </c>
      <c r="DZ14" s="18">
        <f t="shared" si="63"/>
        <v>23.919</v>
      </c>
      <c r="EA14" s="18">
        <f t="shared" si="64"/>
        <v>1219.8690000000001</v>
      </c>
      <c r="EB14" s="18">
        <v>9</v>
      </c>
      <c r="EC14" s="18">
        <v>6</v>
      </c>
      <c r="ED14" s="18"/>
      <c r="EE14" s="18">
        <f t="shared" si="65"/>
        <v>63277.7145</v>
      </c>
      <c r="EF14" s="18">
        <f t="shared" si="66"/>
        <v>1265.55429</v>
      </c>
      <c r="EG14" s="18">
        <f t="shared" si="67"/>
        <v>64543.26879</v>
      </c>
      <c r="EH14" s="18">
        <v>233</v>
      </c>
      <c r="EI14" s="18">
        <v>419</v>
      </c>
      <c r="EJ14" s="18"/>
      <c r="EK14" s="25"/>
      <c r="EL14" s="18"/>
      <c r="EM14" s="18"/>
      <c r="EN14" s="18"/>
      <c r="EO14" s="18"/>
      <c r="EP14" s="18"/>
    </row>
    <row r="15" spans="1:146" ht="12" hidden="1">
      <c r="A15" s="2">
        <v>42826</v>
      </c>
      <c r="C15" s="19"/>
      <c r="D15" s="19"/>
      <c r="E15" s="19">
        <f t="shared" si="0"/>
        <v>0</v>
      </c>
      <c r="F15" s="19"/>
      <c r="G15" s="19"/>
      <c r="I15" s="19"/>
      <c r="J15" s="19"/>
      <c r="K15" s="19"/>
      <c r="L15" s="19"/>
      <c r="M15" s="19"/>
      <c r="O15" s="18">
        <f t="shared" si="3"/>
        <v>0</v>
      </c>
      <c r="P15" s="18">
        <f t="shared" si="4"/>
        <v>0</v>
      </c>
      <c r="Q15" s="18">
        <f t="shared" si="5"/>
        <v>0</v>
      </c>
      <c r="R15" s="18"/>
      <c r="S15" s="18"/>
      <c r="U15" s="18"/>
      <c r="V15" s="18">
        <f t="shared" si="9"/>
        <v>0</v>
      </c>
      <c r="W15" s="18">
        <f t="shared" si="10"/>
        <v>0</v>
      </c>
      <c r="X15" s="18"/>
      <c r="Y15" s="18"/>
      <c r="Z15" s="18"/>
      <c r="AA15" s="18"/>
      <c r="AB15" s="18">
        <f t="shared" si="12"/>
        <v>0</v>
      </c>
      <c r="AC15" s="18">
        <f t="shared" si="13"/>
        <v>0</v>
      </c>
      <c r="AD15" s="18"/>
      <c r="AE15" s="18"/>
      <c r="AF15" s="18"/>
      <c r="AG15" s="18"/>
      <c r="AH15" s="18">
        <f t="shared" si="15"/>
        <v>0</v>
      </c>
      <c r="AI15" s="18">
        <f t="shared" si="16"/>
        <v>0</v>
      </c>
      <c r="AJ15" s="18"/>
      <c r="AK15" s="18"/>
      <c r="AL15" s="18"/>
      <c r="AM15" s="18"/>
      <c r="AN15" s="18">
        <f t="shared" si="18"/>
        <v>0</v>
      </c>
      <c r="AO15" s="18">
        <f t="shared" si="19"/>
        <v>0</v>
      </c>
      <c r="AP15" s="18"/>
      <c r="AQ15" s="18"/>
      <c r="AR15" s="18"/>
      <c r="AS15" s="18"/>
      <c r="AT15" s="18">
        <f t="shared" si="21"/>
        <v>0</v>
      </c>
      <c r="AU15" s="18">
        <f t="shared" si="22"/>
        <v>0</v>
      </c>
      <c r="AV15" s="18"/>
      <c r="AW15" s="18"/>
      <c r="AX15" s="18"/>
      <c r="AY15" s="18"/>
      <c r="AZ15" s="18">
        <f t="shared" si="24"/>
        <v>0</v>
      </c>
      <c r="BA15" s="18">
        <f t="shared" si="25"/>
        <v>0</v>
      </c>
      <c r="BB15" s="18"/>
      <c r="BC15" s="18"/>
      <c r="BD15" s="18"/>
      <c r="BE15" s="18"/>
      <c r="BF15" s="18">
        <f t="shared" si="27"/>
        <v>0</v>
      </c>
      <c r="BG15" s="18">
        <f t="shared" si="28"/>
        <v>0</v>
      </c>
      <c r="BH15" s="18"/>
      <c r="BI15" s="18"/>
      <c r="BJ15" s="18"/>
      <c r="BK15" s="18"/>
      <c r="BL15" s="18">
        <f t="shared" si="30"/>
        <v>0</v>
      </c>
      <c r="BM15" s="18">
        <f t="shared" si="31"/>
        <v>0</v>
      </c>
      <c r="BN15" s="18"/>
      <c r="BO15" s="18"/>
      <c r="BP15" s="18"/>
      <c r="BQ15" s="18"/>
      <c r="BR15" s="18">
        <f t="shared" si="33"/>
        <v>0</v>
      </c>
      <c r="BS15" s="18">
        <f t="shared" si="34"/>
        <v>0</v>
      </c>
      <c r="BT15" s="18"/>
      <c r="BU15" s="18"/>
      <c r="BV15" s="18"/>
      <c r="BW15" s="18"/>
      <c r="BX15" s="18">
        <f t="shared" si="36"/>
        <v>0</v>
      </c>
      <c r="BY15" s="18">
        <f t="shared" si="37"/>
        <v>0</v>
      </c>
      <c r="BZ15" s="18"/>
      <c r="CA15" s="18"/>
      <c r="CB15" s="18"/>
      <c r="CC15" s="18"/>
      <c r="CD15" s="18">
        <f t="shared" si="39"/>
        <v>0</v>
      </c>
      <c r="CE15" s="18">
        <f t="shared" si="40"/>
        <v>0</v>
      </c>
      <c r="CF15" s="18"/>
      <c r="CG15" s="18"/>
      <c r="CH15" s="18"/>
      <c r="CI15" s="18"/>
      <c r="CJ15" s="18">
        <f t="shared" si="42"/>
        <v>0</v>
      </c>
      <c r="CK15" s="18">
        <f t="shared" si="43"/>
        <v>0</v>
      </c>
      <c r="CL15" s="18"/>
      <c r="CM15" s="18"/>
      <c r="CN15" s="18"/>
      <c r="CO15" s="18"/>
      <c r="CP15" s="18">
        <f t="shared" si="45"/>
        <v>0</v>
      </c>
      <c r="CQ15" s="18">
        <f t="shared" si="46"/>
        <v>0</v>
      </c>
      <c r="CR15" s="18"/>
      <c r="CS15" s="18"/>
      <c r="CT15" s="18"/>
      <c r="CU15" s="18"/>
      <c r="CV15" s="18">
        <f t="shared" si="48"/>
        <v>0</v>
      </c>
      <c r="CW15" s="18">
        <f t="shared" si="49"/>
        <v>0</v>
      </c>
      <c r="CX15" s="18"/>
      <c r="CY15" s="18"/>
      <c r="CZ15" s="18"/>
      <c r="DA15" s="18"/>
      <c r="DB15" s="18">
        <f t="shared" si="51"/>
        <v>0</v>
      </c>
      <c r="DC15" s="18">
        <f t="shared" si="52"/>
        <v>0</v>
      </c>
      <c r="DD15" s="18"/>
      <c r="DE15" s="18"/>
      <c r="DF15" s="18"/>
      <c r="DG15" s="18"/>
      <c r="DH15" s="18">
        <f t="shared" si="54"/>
        <v>0</v>
      </c>
      <c r="DI15" s="18">
        <f t="shared" si="55"/>
        <v>0</v>
      </c>
      <c r="DJ15" s="18"/>
      <c r="DK15" s="18"/>
      <c r="DL15" s="18"/>
      <c r="DM15" s="18"/>
      <c r="DN15" s="18">
        <f t="shared" si="57"/>
        <v>0</v>
      </c>
      <c r="DO15" s="18">
        <f t="shared" si="58"/>
        <v>0</v>
      </c>
      <c r="DP15" s="18"/>
      <c r="DQ15" s="18"/>
      <c r="DR15" s="18"/>
      <c r="DS15" s="18"/>
      <c r="DT15" s="18">
        <f t="shared" si="60"/>
        <v>0</v>
      </c>
      <c r="DU15" s="18">
        <f t="shared" si="61"/>
        <v>0</v>
      </c>
      <c r="DV15" s="18"/>
      <c r="DW15" s="18"/>
      <c r="DX15" s="18"/>
      <c r="DY15" s="18"/>
      <c r="DZ15" s="18">
        <f t="shared" si="63"/>
        <v>0</v>
      </c>
      <c r="EA15" s="18">
        <f t="shared" si="64"/>
        <v>0</v>
      </c>
      <c r="EB15" s="18"/>
      <c r="EC15" s="18"/>
      <c r="ED15" s="18"/>
      <c r="EE15" s="18"/>
      <c r="EF15" s="18">
        <f t="shared" si="66"/>
        <v>0</v>
      </c>
      <c r="EG15" s="18">
        <f t="shared" si="67"/>
        <v>0</v>
      </c>
      <c r="EH15" s="18"/>
      <c r="EI15" s="18"/>
      <c r="EJ15" s="18"/>
      <c r="EK15" s="25"/>
      <c r="EL15" s="18"/>
      <c r="EM15" s="18"/>
      <c r="EN15" s="18"/>
      <c r="EO15" s="18"/>
      <c r="EP15" s="18"/>
    </row>
    <row r="16" spans="1:146" ht="12" hidden="1">
      <c r="A16" s="2">
        <v>43009</v>
      </c>
      <c r="C16" s="19"/>
      <c r="D16" s="19"/>
      <c r="E16" s="19">
        <f t="shared" si="0"/>
        <v>0</v>
      </c>
      <c r="F16" s="19"/>
      <c r="G16" s="19"/>
      <c r="I16" s="19"/>
      <c r="J16" s="19"/>
      <c r="K16" s="19"/>
      <c r="L16" s="19"/>
      <c r="M16" s="19"/>
      <c r="O16" s="18">
        <f t="shared" si="3"/>
        <v>0</v>
      </c>
      <c r="P16" s="18">
        <f t="shared" si="4"/>
        <v>0</v>
      </c>
      <c r="Q16" s="18">
        <f t="shared" si="5"/>
        <v>0</v>
      </c>
      <c r="R16" s="18"/>
      <c r="S16" s="18"/>
      <c r="U16" s="18">
        <f t="shared" si="8"/>
        <v>0</v>
      </c>
      <c r="V16" s="18">
        <f t="shared" si="9"/>
        <v>0</v>
      </c>
      <c r="W16" s="18">
        <f t="shared" si="10"/>
        <v>0</v>
      </c>
      <c r="X16" s="18"/>
      <c r="Y16" s="18"/>
      <c r="Z16" s="18"/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/>
      <c r="AE16" s="18"/>
      <c r="AF16" s="18"/>
      <c r="AG16" s="18">
        <f t="shared" si="14"/>
        <v>0</v>
      </c>
      <c r="AH16" s="18">
        <f t="shared" si="15"/>
        <v>0</v>
      </c>
      <c r="AI16" s="18">
        <f t="shared" si="16"/>
        <v>0</v>
      </c>
      <c r="AJ16" s="18"/>
      <c r="AK16" s="18"/>
      <c r="AL16" s="18"/>
      <c r="AM16" s="18">
        <f t="shared" si="17"/>
        <v>0</v>
      </c>
      <c r="AN16" s="18">
        <f t="shared" si="18"/>
        <v>0</v>
      </c>
      <c r="AO16" s="18">
        <f t="shared" si="19"/>
        <v>0</v>
      </c>
      <c r="AP16" s="18"/>
      <c r="AQ16" s="18"/>
      <c r="AR16" s="18"/>
      <c r="AS16" s="18">
        <f t="shared" si="20"/>
        <v>0</v>
      </c>
      <c r="AT16" s="18">
        <f t="shared" si="21"/>
        <v>0</v>
      </c>
      <c r="AU16" s="18">
        <f t="shared" si="22"/>
        <v>0</v>
      </c>
      <c r="AV16" s="18"/>
      <c r="AW16" s="18"/>
      <c r="AX16" s="18"/>
      <c r="AY16" s="18">
        <f t="shared" si="23"/>
        <v>0</v>
      </c>
      <c r="AZ16" s="18">
        <f t="shared" si="24"/>
        <v>0</v>
      </c>
      <c r="BA16" s="18">
        <f t="shared" si="25"/>
        <v>0</v>
      </c>
      <c r="BB16" s="18"/>
      <c r="BC16" s="18"/>
      <c r="BD16" s="18"/>
      <c r="BE16" s="18">
        <f t="shared" si="26"/>
        <v>0</v>
      </c>
      <c r="BF16" s="18">
        <f t="shared" si="27"/>
        <v>0</v>
      </c>
      <c r="BG16" s="18">
        <f t="shared" si="28"/>
        <v>0</v>
      </c>
      <c r="BH16" s="18"/>
      <c r="BI16" s="18"/>
      <c r="BJ16" s="18"/>
      <c r="BK16" s="18">
        <f t="shared" si="29"/>
        <v>0</v>
      </c>
      <c r="BL16" s="18">
        <f t="shared" si="30"/>
        <v>0</v>
      </c>
      <c r="BM16" s="18">
        <f t="shared" si="31"/>
        <v>0</v>
      </c>
      <c r="BN16" s="18"/>
      <c r="BO16" s="18"/>
      <c r="BP16" s="18"/>
      <c r="BQ16" s="18">
        <f t="shared" si="32"/>
        <v>0</v>
      </c>
      <c r="BR16" s="18">
        <f t="shared" si="33"/>
        <v>0</v>
      </c>
      <c r="BS16" s="18">
        <f t="shared" si="34"/>
        <v>0</v>
      </c>
      <c r="BT16" s="18"/>
      <c r="BU16" s="18"/>
      <c r="BV16" s="18"/>
      <c r="BW16" s="18">
        <f t="shared" si="35"/>
        <v>0</v>
      </c>
      <c r="BX16" s="18">
        <f t="shared" si="36"/>
        <v>0</v>
      </c>
      <c r="BY16" s="18">
        <f t="shared" si="37"/>
        <v>0</v>
      </c>
      <c r="BZ16" s="18"/>
      <c r="CA16" s="18"/>
      <c r="CB16" s="18"/>
      <c r="CC16" s="18">
        <f t="shared" si="38"/>
        <v>0</v>
      </c>
      <c r="CD16" s="18">
        <f t="shared" si="39"/>
        <v>0</v>
      </c>
      <c r="CE16" s="18">
        <f t="shared" si="40"/>
        <v>0</v>
      </c>
      <c r="CF16" s="18"/>
      <c r="CG16" s="18"/>
      <c r="CH16" s="18"/>
      <c r="CI16" s="18">
        <f t="shared" si="41"/>
        <v>0</v>
      </c>
      <c r="CJ16" s="18">
        <f t="shared" si="42"/>
        <v>0</v>
      </c>
      <c r="CK16" s="18">
        <f t="shared" si="43"/>
        <v>0</v>
      </c>
      <c r="CL16" s="18"/>
      <c r="CM16" s="18"/>
      <c r="CN16" s="18"/>
      <c r="CO16" s="18">
        <f t="shared" si="44"/>
        <v>0</v>
      </c>
      <c r="CP16" s="18">
        <f t="shared" si="45"/>
        <v>0</v>
      </c>
      <c r="CQ16" s="18">
        <f t="shared" si="46"/>
        <v>0</v>
      </c>
      <c r="CR16" s="18"/>
      <c r="CS16" s="18"/>
      <c r="CT16" s="18"/>
      <c r="CU16" s="18">
        <f t="shared" si="47"/>
        <v>0</v>
      </c>
      <c r="CV16" s="18">
        <f t="shared" si="48"/>
        <v>0</v>
      </c>
      <c r="CW16" s="18">
        <f t="shared" si="49"/>
        <v>0</v>
      </c>
      <c r="CX16" s="18"/>
      <c r="CY16" s="18"/>
      <c r="CZ16" s="18"/>
      <c r="DA16" s="18">
        <f t="shared" si="50"/>
        <v>0</v>
      </c>
      <c r="DB16" s="18">
        <f t="shared" si="51"/>
        <v>0</v>
      </c>
      <c r="DC16" s="18">
        <f t="shared" si="52"/>
        <v>0</v>
      </c>
      <c r="DD16" s="18"/>
      <c r="DE16" s="18"/>
      <c r="DF16" s="18"/>
      <c r="DG16" s="18">
        <f t="shared" si="53"/>
        <v>0</v>
      </c>
      <c r="DH16" s="18">
        <f t="shared" si="54"/>
        <v>0</v>
      </c>
      <c r="DI16" s="18">
        <f t="shared" si="55"/>
        <v>0</v>
      </c>
      <c r="DJ16" s="18"/>
      <c r="DK16" s="18"/>
      <c r="DL16" s="18"/>
      <c r="DM16" s="18">
        <f t="shared" si="56"/>
        <v>0</v>
      </c>
      <c r="DN16" s="18">
        <f t="shared" si="57"/>
        <v>0</v>
      </c>
      <c r="DO16" s="18">
        <f t="shared" si="58"/>
        <v>0</v>
      </c>
      <c r="DP16" s="18"/>
      <c r="DQ16" s="18"/>
      <c r="DR16" s="18"/>
      <c r="DS16" s="18">
        <f t="shared" si="59"/>
        <v>0</v>
      </c>
      <c r="DT16" s="18">
        <f t="shared" si="60"/>
        <v>0</v>
      </c>
      <c r="DU16" s="18">
        <f t="shared" si="61"/>
        <v>0</v>
      </c>
      <c r="DV16" s="18"/>
      <c r="DW16" s="18"/>
      <c r="DX16" s="18"/>
      <c r="DY16" s="18">
        <f t="shared" si="62"/>
        <v>0</v>
      </c>
      <c r="DZ16" s="18">
        <f t="shared" si="63"/>
        <v>0</v>
      </c>
      <c r="EA16" s="18">
        <f t="shared" si="64"/>
        <v>0</v>
      </c>
      <c r="EB16" s="18"/>
      <c r="EC16" s="18"/>
      <c r="ED16" s="18"/>
      <c r="EE16" s="18">
        <f t="shared" si="65"/>
        <v>0</v>
      </c>
      <c r="EF16" s="18">
        <f t="shared" si="66"/>
        <v>0</v>
      </c>
      <c r="EG16" s="18">
        <f t="shared" si="67"/>
        <v>0</v>
      </c>
      <c r="EH16" s="18"/>
      <c r="EI16" s="18"/>
      <c r="EJ16" s="18"/>
      <c r="EK16" s="25"/>
      <c r="EL16" s="18"/>
      <c r="EM16" s="18"/>
      <c r="EN16" s="18"/>
      <c r="EO16" s="18"/>
      <c r="EP16" s="18"/>
    </row>
    <row r="17" spans="1:146" s="35" customFormat="1" ht="12" hidden="1">
      <c r="A17" s="34">
        <v>43191</v>
      </c>
      <c r="C17" s="25"/>
      <c r="D17" s="25"/>
      <c r="E17" s="19">
        <f t="shared" si="0"/>
        <v>0</v>
      </c>
      <c r="F17" s="19"/>
      <c r="G17" s="19"/>
      <c r="H17" s="33"/>
      <c r="I17" s="19"/>
      <c r="J17" s="19"/>
      <c r="K17" s="19"/>
      <c r="L17" s="19"/>
      <c r="M17" s="19"/>
      <c r="O17" s="18">
        <f t="shared" si="3"/>
        <v>0</v>
      </c>
      <c r="P17" s="18">
        <f t="shared" si="4"/>
        <v>0</v>
      </c>
      <c r="Q17" s="18">
        <f t="shared" si="5"/>
        <v>0</v>
      </c>
      <c r="R17" s="18"/>
      <c r="S17" s="18"/>
      <c r="U17" s="18"/>
      <c r="V17" s="18">
        <f t="shared" si="9"/>
        <v>0</v>
      </c>
      <c r="W17" s="18">
        <f t="shared" si="10"/>
        <v>0</v>
      </c>
      <c r="X17" s="18"/>
      <c r="Y17" s="18"/>
      <c r="Z17" s="33"/>
      <c r="AA17" s="18"/>
      <c r="AB17" s="18">
        <f t="shared" si="12"/>
        <v>0</v>
      </c>
      <c r="AC17" s="18">
        <f t="shared" si="13"/>
        <v>0</v>
      </c>
      <c r="AD17" s="18"/>
      <c r="AE17" s="18"/>
      <c r="AF17" s="33"/>
      <c r="AG17" s="18"/>
      <c r="AH17" s="18">
        <f t="shared" si="15"/>
        <v>0</v>
      </c>
      <c r="AI17" s="18">
        <f t="shared" si="16"/>
        <v>0</v>
      </c>
      <c r="AJ17" s="18"/>
      <c r="AK17" s="18"/>
      <c r="AL17" s="33"/>
      <c r="AM17" s="18"/>
      <c r="AN17" s="18">
        <f t="shared" si="18"/>
        <v>0</v>
      </c>
      <c r="AO17" s="18">
        <f t="shared" si="19"/>
        <v>0</v>
      </c>
      <c r="AP17" s="18"/>
      <c r="AQ17" s="18"/>
      <c r="AR17" s="33"/>
      <c r="AS17" s="18"/>
      <c r="AT17" s="18">
        <f t="shared" si="21"/>
        <v>0</v>
      </c>
      <c r="AU17" s="18">
        <f t="shared" si="22"/>
        <v>0</v>
      </c>
      <c r="AV17" s="18"/>
      <c r="AW17" s="18"/>
      <c r="AX17" s="33"/>
      <c r="AY17" s="18"/>
      <c r="AZ17" s="18">
        <f t="shared" si="24"/>
        <v>0</v>
      </c>
      <c r="BA17" s="18">
        <f t="shared" si="25"/>
        <v>0</v>
      </c>
      <c r="BB17" s="18"/>
      <c r="BC17" s="18"/>
      <c r="BD17" s="33"/>
      <c r="BE17" s="18"/>
      <c r="BF17" s="18">
        <f t="shared" si="27"/>
        <v>0</v>
      </c>
      <c r="BG17" s="18">
        <f t="shared" si="28"/>
        <v>0</v>
      </c>
      <c r="BH17" s="18"/>
      <c r="BI17" s="18"/>
      <c r="BJ17" s="33"/>
      <c r="BK17" s="18"/>
      <c r="BL17" s="18">
        <f t="shared" si="30"/>
        <v>0</v>
      </c>
      <c r="BM17" s="18">
        <f t="shared" si="31"/>
        <v>0</v>
      </c>
      <c r="BN17" s="18"/>
      <c r="BO17" s="18"/>
      <c r="BP17" s="33"/>
      <c r="BQ17" s="18"/>
      <c r="BR17" s="18">
        <f t="shared" si="33"/>
        <v>0</v>
      </c>
      <c r="BS17" s="18">
        <f t="shared" si="34"/>
        <v>0</v>
      </c>
      <c r="BT17" s="18"/>
      <c r="BU17" s="18"/>
      <c r="BV17" s="33"/>
      <c r="BW17" s="18"/>
      <c r="BX17" s="18">
        <f t="shared" si="36"/>
        <v>0</v>
      </c>
      <c r="BY17" s="18">
        <f t="shared" si="37"/>
        <v>0</v>
      </c>
      <c r="BZ17" s="18"/>
      <c r="CA17" s="18"/>
      <c r="CB17" s="33"/>
      <c r="CC17" s="18"/>
      <c r="CD17" s="18">
        <f t="shared" si="39"/>
        <v>0</v>
      </c>
      <c r="CE17" s="18">
        <f t="shared" si="40"/>
        <v>0</v>
      </c>
      <c r="CF17" s="18"/>
      <c r="CG17" s="18"/>
      <c r="CH17" s="33"/>
      <c r="CI17" s="18"/>
      <c r="CJ17" s="18">
        <f t="shared" si="42"/>
        <v>0</v>
      </c>
      <c r="CK17" s="18">
        <f t="shared" si="43"/>
        <v>0</v>
      </c>
      <c r="CL17" s="18"/>
      <c r="CM17" s="18"/>
      <c r="CN17" s="18"/>
      <c r="CO17" s="18"/>
      <c r="CP17" s="18">
        <f t="shared" si="45"/>
        <v>0</v>
      </c>
      <c r="CQ17" s="18">
        <f t="shared" si="46"/>
        <v>0</v>
      </c>
      <c r="CR17" s="18"/>
      <c r="CS17" s="18"/>
      <c r="CT17" s="33"/>
      <c r="CU17" s="18"/>
      <c r="CV17" s="18">
        <f t="shared" si="48"/>
        <v>0</v>
      </c>
      <c r="CW17" s="18">
        <f t="shared" si="49"/>
        <v>0</v>
      </c>
      <c r="CX17" s="18"/>
      <c r="CY17" s="18"/>
      <c r="CZ17" s="33"/>
      <c r="DA17" s="18"/>
      <c r="DB17" s="18">
        <f t="shared" si="51"/>
        <v>0</v>
      </c>
      <c r="DC17" s="18">
        <f t="shared" si="52"/>
        <v>0</v>
      </c>
      <c r="DD17" s="18"/>
      <c r="DE17" s="18"/>
      <c r="DF17" s="33"/>
      <c r="DG17" s="18"/>
      <c r="DH17" s="18">
        <f t="shared" si="54"/>
        <v>0</v>
      </c>
      <c r="DI17" s="18">
        <f t="shared" si="55"/>
        <v>0</v>
      </c>
      <c r="DJ17" s="18"/>
      <c r="DK17" s="18"/>
      <c r="DL17" s="33"/>
      <c r="DM17" s="18"/>
      <c r="DN17" s="18">
        <f t="shared" si="57"/>
        <v>0</v>
      </c>
      <c r="DO17" s="18">
        <f t="shared" si="58"/>
        <v>0</v>
      </c>
      <c r="DP17" s="18"/>
      <c r="DQ17" s="18"/>
      <c r="DR17" s="33"/>
      <c r="DS17" s="18"/>
      <c r="DT17" s="18">
        <f t="shared" si="60"/>
        <v>0</v>
      </c>
      <c r="DU17" s="18">
        <f t="shared" si="61"/>
        <v>0</v>
      </c>
      <c r="DV17" s="18"/>
      <c r="DW17" s="18"/>
      <c r="DX17" s="33"/>
      <c r="DY17" s="18"/>
      <c r="DZ17" s="18">
        <f t="shared" si="63"/>
        <v>0</v>
      </c>
      <c r="EA17" s="18">
        <f t="shared" si="64"/>
        <v>0</v>
      </c>
      <c r="EB17" s="18"/>
      <c r="EC17" s="18"/>
      <c r="ED17" s="33"/>
      <c r="EE17" s="18"/>
      <c r="EF17" s="18">
        <f t="shared" si="66"/>
        <v>0</v>
      </c>
      <c r="EG17" s="18">
        <f t="shared" si="67"/>
        <v>0</v>
      </c>
      <c r="EH17" s="18"/>
      <c r="EI17" s="18"/>
      <c r="EJ17" s="33"/>
      <c r="EK17" s="25"/>
      <c r="EL17" s="33"/>
      <c r="EM17" s="33"/>
      <c r="EN17" s="33"/>
      <c r="EO17" s="33"/>
      <c r="EP17" s="33"/>
    </row>
    <row r="18" spans="1:146" s="35" customFormat="1" ht="12" hidden="1">
      <c r="A18" s="34">
        <v>43374</v>
      </c>
      <c r="C18" s="25"/>
      <c r="D18" s="25"/>
      <c r="E18" s="19">
        <f t="shared" si="0"/>
        <v>0</v>
      </c>
      <c r="F18" s="19"/>
      <c r="G18" s="19"/>
      <c r="H18" s="33"/>
      <c r="I18" s="19"/>
      <c r="J18" s="19"/>
      <c r="K18" s="19"/>
      <c r="L18" s="19"/>
      <c r="M18" s="19"/>
      <c r="O18" s="18">
        <f t="shared" si="3"/>
        <v>0</v>
      </c>
      <c r="P18" s="18">
        <f t="shared" si="4"/>
        <v>0</v>
      </c>
      <c r="Q18" s="18">
        <f t="shared" si="5"/>
        <v>0</v>
      </c>
      <c r="R18" s="18"/>
      <c r="S18" s="18"/>
      <c r="U18" s="18">
        <f t="shared" si="8"/>
        <v>0</v>
      </c>
      <c r="V18" s="18">
        <f t="shared" si="9"/>
        <v>0</v>
      </c>
      <c r="W18" s="18">
        <f t="shared" si="10"/>
        <v>0</v>
      </c>
      <c r="X18" s="18"/>
      <c r="Y18" s="18"/>
      <c r="Z18" s="33"/>
      <c r="AA18" s="18">
        <f t="shared" si="11"/>
        <v>0</v>
      </c>
      <c r="AB18" s="18">
        <f t="shared" si="12"/>
        <v>0</v>
      </c>
      <c r="AC18" s="18">
        <f t="shared" si="13"/>
        <v>0</v>
      </c>
      <c r="AD18" s="18"/>
      <c r="AE18" s="18"/>
      <c r="AF18" s="33"/>
      <c r="AG18" s="18">
        <f t="shared" si="14"/>
        <v>0</v>
      </c>
      <c r="AH18" s="18">
        <f t="shared" si="15"/>
        <v>0</v>
      </c>
      <c r="AI18" s="18">
        <f t="shared" si="16"/>
        <v>0</v>
      </c>
      <c r="AJ18" s="18"/>
      <c r="AK18" s="18"/>
      <c r="AL18" s="33"/>
      <c r="AM18" s="18">
        <f t="shared" si="17"/>
        <v>0</v>
      </c>
      <c r="AN18" s="18">
        <f t="shared" si="18"/>
        <v>0</v>
      </c>
      <c r="AO18" s="18">
        <f t="shared" si="19"/>
        <v>0</v>
      </c>
      <c r="AP18" s="18"/>
      <c r="AQ18" s="18"/>
      <c r="AR18" s="33"/>
      <c r="AS18" s="18">
        <f t="shared" si="20"/>
        <v>0</v>
      </c>
      <c r="AT18" s="18">
        <f t="shared" si="21"/>
        <v>0</v>
      </c>
      <c r="AU18" s="18">
        <f t="shared" si="22"/>
        <v>0</v>
      </c>
      <c r="AV18" s="18"/>
      <c r="AW18" s="18"/>
      <c r="AX18" s="33"/>
      <c r="AY18" s="18">
        <f t="shared" si="23"/>
        <v>0</v>
      </c>
      <c r="AZ18" s="18">
        <f t="shared" si="24"/>
        <v>0</v>
      </c>
      <c r="BA18" s="18">
        <f t="shared" si="25"/>
        <v>0</v>
      </c>
      <c r="BB18" s="18"/>
      <c r="BC18" s="18"/>
      <c r="BD18" s="33"/>
      <c r="BE18" s="18">
        <f t="shared" si="26"/>
        <v>0</v>
      </c>
      <c r="BF18" s="18">
        <f t="shared" si="27"/>
        <v>0</v>
      </c>
      <c r="BG18" s="18">
        <f t="shared" si="28"/>
        <v>0</v>
      </c>
      <c r="BH18" s="18"/>
      <c r="BI18" s="18"/>
      <c r="BJ18" s="33"/>
      <c r="BK18" s="18">
        <f t="shared" si="29"/>
        <v>0</v>
      </c>
      <c r="BL18" s="18">
        <f t="shared" si="30"/>
        <v>0</v>
      </c>
      <c r="BM18" s="18">
        <f t="shared" si="31"/>
        <v>0</v>
      </c>
      <c r="BN18" s="18"/>
      <c r="BO18" s="18"/>
      <c r="BP18" s="33"/>
      <c r="BQ18" s="18">
        <f t="shared" si="32"/>
        <v>0</v>
      </c>
      <c r="BR18" s="18">
        <f t="shared" si="33"/>
        <v>0</v>
      </c>
      <c r="BS18" s="18">
        <f t="shared" si="34"/>
        <v>0</v>
      </c>
      <c r="BT18" s="18"/>
      <c r="BU18" s="18"/>
      <c r="BV18" s="33"/>
      <c r="BW18" s="18">
        <f t="shared" si="35"/>
        <v>0</v>
      </c>
      <c r="BX18" s="18">
        <f t="shared" si="36"/>
        <v>0</v>
      </c>
      <c r="BY18" s="18">
        <f t="shared" si="37"/>
        <v>0</v>
      </c>
      <c r="BZ18" s="18"/>
      <c r="CA18" s="18"/>
      <c r="CB18" s="33"/>
      <c r="CC18" s="18">
        <f t="shared" si="38"/>
        <v>0</v>
      </c>
      <c r="CD18" s="18">
        <f t="shared" si="39"/>
        <v>0</v>
      </c>
      <c r="CE18" s="18">
        <f t="shared" si="40"/>
        <v>0</v>
      </c>
      <c r="CF18" s="18"/>
      <c r="CG18" s="18"/>
      <c r="CH18" s="33"/>
      <c r="CI18" s="18">
        <f t="shared" si="41"/>
        <v>0</v>
      </c>
      <c r="CJ18" s="18">
        <f t="shared" si="42"/>
        <v>0</v>
      </c>
      <c r="CK18" s="18">
        <f t="shared" si="43"/>
        <v>0</v>
      </c>
      <c r="CL18" s="18"/>
      <c r="CM18" s="18"/>
      <c r="CN18" s="18"/>
      <c r="CO18" s="18">
        <f t="shared" si="44"/>
        <v>0</v>
      </c>
      <c r="CP18" s="18">
        <f t="shared" si="45"/>
        <v>0</v>
      </c>
      <c r="CQ18" s="18">
        <f t="shared" si="46"/>
        <v>0</v>
      </c>
      <c r="CR18" s="18"/>
      <c r="CS18" s="18"/>
      <c r="CT18" s="33"/>
      <c r="CU18" s="18">
        <f t="shared" si="47"/>
        <v>0</v>
      </c>
      <c r="CV18" s="18">
        <f t="shared" si="48"/>
        <v>0</v>
      </c>
      <c r="CW18" s="18">
        <f t="shared" si="49"/>
        <v>0</v>
      </c>
      <c r="CX18" s="18"/>
      <c r="CY18" s="18"/>
      <c r="CZ18" s="33"/>
      <c r="DA18" s="18">
        <f t="shared" si="50"/>
        <v>0</v>
      </c>
      <c r="DB18" s="18">
        <f t="shared" si="51"/>
        <v>0</v>
      </c>
      <c r="DC18" s="18">
        <f t="shared" si="52"/>
        <v>0</v>
      </c>
      <c r="DD18" s="18"/>
      <c r="DE18" s="18"/>
      <c r="DF18" s="33"/>
      <c r="DG18" s="18">
        <f t="shared" si="53"/>
        <v>0</v>
      </c>
      <c r="DH18" s="18">
        <f t="shared" si="54"/>
        <v>0</v>
      </c>
      <c r="DI18" s="18">
        <f t="shared" si="55"/>
        <v>0</v>
      </c>
      <c r="DJ18" s="18"/>
      <c r="DK18" s="18"/>
      <c r="DL18" s="33"/>
      <c r="DM18" s="18">
        <f t="shared" si="56"/>
        <v>0</v>
      </c>
      <c r="DN18" s="18">
        <f t="shared" si="57"/>
        <v>0</v>
      </c>
      <c r="DO18" s="18">
        <f t="shared" si="58"/>
        <v>0</v>
      </c>
      <c r="DP18" s="18"/>
      <c r="DQ18" s="18"/>
      <c r="DR18" s="33"/>
      <c r="DS18" s="18">
        <f t="shared" si="59"/>
        <v>0</v>
      </c>
      <c r="DT18" s="18">
        <f t="shared" si="60"/>
        <v>0</v>
      </c>
      <c r="DU18" s="18">
        <f t="shared" si="61"/>
        <v>0</v>
      </c>
      <c r="DV18" s="18"/>
      <c r="DW18" s="18"/>
      <c r="DX18" s="33"/>
      <c r="DY18" s="18">
        <f t="shared" si="62"/>
        <v>0</v>
      </c>
      <c r="DZ18" s="18">
        <f t="shared" si="63"/>
        <v>0</v>
      </c>
      <c r="EA18" s="18">
        <f t="shared" si="64"/>
        <v>0</v>
      </c>
      <c r="EB18" s="18"/>
      <c r="EC18" s="18"/>
      <c r="ED18" s="33"/>
      <c r="EE18" s="18">
        <f t="shared" si="65"/>
        <v>0</v>
      </c>
      <c r="EF18" s="18">
        <f t="shared" si="66"/>
        <v>0</v>
      </c>
      <c r="EG18" s="18">
        <f t="shared" si="67"/>
        <v>0</v>
      </c>
      <c r="EH18" s="18"/>
      <c r="EI18" s="18"/>
      <c r="EJ18" s="33"/>
      <c r="EK18" s="25"/>
      <c r="EL18" s="33"/>
      <c r="EM18" s="33"/>
      <c r="EN18" s="33"/>
      <c r="EO18" s="33"/>
      <c r="EP18" s="33"/>
    </row>
    <row r="19" spans="1:146" s="35" customFormat="1" ht="12" hidden="1">
      <c r="A19" s="34">
        <v>43556</v>
      </c>
      <c r="C19" s="25"/>
      <c r="D19" s="25"/>
      <c r="E19" s="19">
        <f t="shared" si="0"/>
        <v>0</v>
      </c>
      <c r="F19" s="19"/>
      <c r="G19" s="19"/>
      <c r="H19" s="33"/>
      <c r="I19" s="19"/>
      <c r="J19" s="19"/>
      <c r="K19" s="19"/>
      <c r="L19" s="19"/>
      <c r="M19" s="19"/>
      <c r="O19" s="18">
        <f t="shared" si="3"/>
        <v>0</v>
      </c>
      <c r="P19" s="18">
        <f t="shared" si="4"/>
        <v>0</v>
      </c>
      <c r="Q19" s="18">
        <f t="shared" si="5"/>
        <v>0</v>
      </c>
      <c r="R19" s="18"/>
      <c r="S19" s="18"/>
      <c r="U19" s="18"/>
      <c r="V19" s="18">
        <f t="shared" si="9"/>
        <v>0</v>
      </c>
      <c r="W19" s="18">
        <f t="shared" si="10"/>
        <v>0</v>
      </c>
      <c r="X19" s="18"/>
      <c r="Y19" s="18"/>
      <c r="Z19" s="33"/>
      <c r="AA19" s="18"/>
      <c r="AB19" s="18">
        <f t="shared" si="12"/>
        <v>0</v>
      </c>
      <c r="AC19" s="18">
        <f t="shared" si="13"/>
        <v>0</v>
      </c>
      <c r="AD19" s="18"/>
      <c r="AE19" s="18"/>
      <c r="AF19" s="33"/>
      <c r="AG19" s="18"/>
      <c r="AH19" s="18">
        <f t="shared" si="15"/>
        <v>0</v>
      </c>
      <c r="AI19" s="18">
        <f t="shared" si="16"/>
        <v>0</v>
      </c>
      <c r="AJ19" s="18"/>
      <c r="AK19" s="18"/>
      <c r="AL19" s="33"/>
      <c r="AM19" s="18"/>
      <c r="AN19" s="18">
        <f t="shared" si="18"/>
        <v>0</v>
      </c>
      <c r="AO19" s="18">
        <f t="shared" si="19"/>
        <v>0</v>
      </c>
      <c r="AP19" s="18"/>
      <c r="AQ19" s="18"/>
      <c r="AR19" s="33"/>
      <c r="AS19" s="18"/>
      <c r="AT19" s="18">
        <f t="shared" si="21"/>
        <v>0</v>
      </c>
      <c r="AU19" s="18">
        <f t="shared" si="22"/>
        <v>0</v>
      </c>
      <c r="AV19" s="18"/>
      <c r="AW19" s="18"/>
      <c r="AX19" s="33"/>
      <c r="AY19" s="18"/>
      <c r="AZ19" s="18">
        <f t="shared" si="24"/>
        <v>0</v>
      </c>
      <c r="BA19" s="18">
        <f t="shared" si="25"/>
        <v>0</v>
      </c>
      <c r="BB19" s="18"/>
      <c r="BC19" s="18"/>
      <c r="BD19" s="33"/>
      <c r="BE19" s="18"/>
      <c r="BF19" s="18">
        <f t="shared" si="27"/>
        <v>0</v>
      </c>
      <c r="BG19" s="18">
        <f t="shared" si="28"/>
        <v>0</v>
      </c>
      <c r="BH19" s="18"/>
      <c r="BI19" s="18"/>
      <c r="BJ19" s="33"/>
      <c r="BK19" s="18"/>
      <c r="BL19" s="18">
        <f t="shared" si="30"/>
        <v>0</v>
      </c>
      <c r="BM19" s="18">
        <f t="shared" si="31"/>
        <v>0</v>
      </c>
      <c r="BN19" s="18"/>
      <c r="BO19" s="18"/>
      <c r="BP19" s="33"/>
      <c r="BQ19" s="18"/>
      <c r="BR19" s="18">
        <f t="shared" si="33"/>
        <v>0</v>
      </c>
      <c r="BS19" s="18">
        <f t="shared" si="34"/>
        <v>0</v>
      </c>
      <c r="BT19" s="18"/>
      <c r="BU19" s="18"/>
      <c r="BV19" s="33"/>
      <c r="BW19" s="18"/>
      <c r="BX19" s="18">
        <f t="shared" si="36"/>
        <v>0</v>
      </c>
      <c r="BY19" s="18">
        <f t="shared" si="37"/>
        <v>0</v>
      </c>
      <c r="BZ19" s="18"/>
      <c r="CA19" s="18"/>
      <c r="CB19" s="33"/>
      <c r="CC19" s="18"/>
      <c r="CD19" s="18">
        <f t="shared" si="39"/>
        <v>0</v>
      </c>
      <c r="CE19" s="18">
        <f t="shared" si="40"/>
        <v>0</v>
      </c>
      <c r="CF19" s="18"/>
      <c r="CG19" s="18"/>
      <c r="CH19" s="33"/>
      <c r="CI19" s="18"/>
      <c r="CJ19" s="18">
        <f t="shared" si="42"/>
        <v>0</v>
      </c>
      <c r="CK19" s="18">
        <f t="shared" si="43"/>
        <v>0</v>
      </c>
      <c r="CL19" s="18"/>
      <c r="CM19" s="18"/>
      <c r="CN19" s="18"/>
      <c r="CO19" s="18"/>
      <c r="CP19" s="18">
        <f t="shared" si="45"/>
        <v>0</v>
      </c>
      <c r="CQ19" s="18">
        <f t="shared" si="46"/>
        <v>0</v>
      </c>
      <c r="CR19" s="18"/>
      <c r="CS19" s="18"/>
      <c r="CT19" s="33"/>
      <c r="CU19" s="18"/>
      <c r="CV19" s="18">
        <f t="shared" si="48"/>
        <v>0</v>
      </c>
      <c r="CW19" s="18">
        <f t="shared" si="49"/>
        <v>0</v>
      </c>
      <c r="CX19" s="18"/>
      <c r="CY19" s="18"/>
      <c r="CZ19" s="33"/>
      <c r="DA19" s="18"/>
      <c r="DB19" s="18">
        <f t="shared" si="51"/>
        <v>0</v>
      </c>
      <c r="DC19" s="18">
        <f t="shared" si="52"/>
        <v>0</v>
      </c>
      <c r="DD19" s="18"/>
      <c r="DE19" s="18"/>
      <c r="DF19" s="33"/>
      <c r="DG19" s="18"/>
      <c r="DH19" s="18">
        <f t="shared" si="54"/>
        <v>0</v>
      </c>
      <c r="DI19" s="18">
        <f t="shared" si="55"/>
        <v>0</v>
      </c>
      <c r="DJ19" s="18"/>
      <c r="DK19" s="18"/>
      <c r="DL19" s="33"/>
      <c r="DM19" s="18"/>
      <c r="DN19" s="18">
        <f t="shared" si="57"/>
        <v>0</v>
      </c>
      <c r="DO19" s="18">
        <f t="shared" si="58"/>
        <v>0</v>
      </c>
      <c r="DP19" s="18"/>
      <c r="DQ19" s="18"/>
      <c r="DR19" s="33"/>
      <c r="DS19" s="18"/>
      <c r="DT19" s="18">
        <f t="shared" si="60"/>
        <v>0</v>
      </c>
      <c r="DU19" s="18">
        <f t="shared" si="61"/>
        <v>0</v>
      </c>
      <c r="DV19" s="18"/>
      <c r="DW19" s="18"/>
      <c r="DX19" s="33"/>
      <c r="DY19" s="18"/>
      <c r="DZ19" s="18">
        <f t="shared" si="63"/>
        <v>0</v>
      </c>
      <c r="EA19" s="18">
        <f t="shared" si="64"/>
        <v>0</v>
      </c>
      <c r="EB19" s="18"/>
      <c r="EC19" s="18"/>
      <c r="ED19" s="33"/>
      <c r="EE19" s="18"/>
      <c r="EF19" s="18">
        <f t="shared" si="66"/>
        <v>0</v>
      </c>
      <c r="EG19" s="18">
        <f t="shared" si="67"/>
        <v>0</v>
      </c>
      <c r="EH19" s="18"/>
      <c r="EI19" s="18"/>
      <c r="EJ19" s="33"/>
      <c r="EK19" s="25"/>
      <c r="EL19" s="33"/>
      <c r="EM19" s="33"/>
      <c r="EN19" s="33"/>
      <c r="EO19" s="33"/>
      <c r="EP19" s="33"/>
    </row>
    <row r="20" spans="1:146" s="35" customFormat="1" ht="12" hidden="1">
      <c r="A20" s="34">
        <v>43739</v>
      </c>
      <c r="C20" s="25"/>
      <c r="D20" s="25"/>
      <c r="E20" s="19">
        <f t="shared" si="0"/>
        <v>0</v>
      </c>
      <c r="F20" s="19"/>
      <c r="G20" s="19"/>
      <c r="H20" s="33"/>
      <c r="I20" s="19"/>
      <c r="J20" s="19"/>
      <c r="K20" s="19"/>
      <c r="L20" s="19"/>
      <c r="M20" s="19"/>
      <c r="O20" s="18">
        <f t="shared" si="3"/>
        <v>0</v>
      </c>
      <c r="P20" s="18">
        <f t="shared" si="4"/>
        <v>0</v>
      </c>
      <c r="Q20" s="18">
        <f t="shared" si="5"/>
        <v>0</v>
      </c>
      <c r="R20" s="18"/>
      <c r="S20" s="18"/>
      <c r="U20" s="18">
        <f t="shared" si="8"/>
        <v>0</v>
      </c>
      <c r="V20" s="18">
        <f t="shared" si="9"/>
        <v>0</v>
      </c>
      <c r="W20" s="18">
        <f t="shared" si="10"/>
        <v>0</v>
      </c>
      <c r="X20" s="18"/>
      <c r="Y20" s="18"/>
      <c r="Z20" s="33"/>
      <c r="AA20" s="18">
        <f t="shared" si="11"/>
        <v>0</v>
      </c>
      <c r="AB20" s="18">
        <f t="shared" si="12"/>
        <v>0</v>
      </c>
      <c r="AC20" s="18">
        <f t="shared" si="13"/>
        <v>0</v>
      </c>
      <c r="AD20" s="18"/>
      <c r="AE20" s="18"/>
      <c r="AF20" s="33"/>
      <c r="AG20" s="18">
        <f t="shared" si="14"/>
        <v>0</v>
      </c>
      <c r="AH20" s="18">
        <f t="shared" si="15"/>
        <v>0</v>
      </c>
      <c r="AI20" s="18">
        <f t="shared" si="16"/>
        <v>0</v>
      </c>
      <c r="AJ20" s="18"/>
      <c r="AK20" s="18"/>
      <c r="AL20" s="33"/>
      <c r="AM20" s="18">
        <f t="shared" si="17"/>
        <v>0</v>
      </c>
      <c r="AN20" s="18">
        <f t="shared" si="18"/>
        <v>0</v>
      </c>
      <c r="AO20" s="18">
        <f t="shared" si="19"/>
        <v>0</v>
      </c>
      <c r="AP20" s="18"/>
      <c r="AQ20" s="18"/>
      <c r="AR20" s="33"/>
      <c r="AS20" s="18">
        <f t="shared" si="20"/>
        <v>0</v>
      </c>
      <c r="AT20" s="18">
        <f t="shared" si="21"/>
        <v>0</v>
      </c>
      <c r="AU20" s="18">
        <f t="shared" si="22"/>
        <v>0</v>
      </c>
      <c r="AV20" s="18"/>
      <c r="AW20" s="18"/>
      <c r="AX20" s="33"/>
      <c r="AY20" s="18">
        <f t="shared" si="23"/>
        <v>0</v>
      </c>
      <c r="AZ20" s="18">
        <f t="shared" si="24"/>
        <v>0</v>
      </c>
      <c r="BA20" s="18">
        <f t="shared" si="25"/>
        <v>0</v>
      </c>
      <c r="BB20" s="18"/>
      <c r="BC20" s="18"/>
      <c r="BD20" s="33"/>
      <c r="BE20" s="18">
        <f t="shared" si="26"/>
        <v>0</v>
      </c>
      <c r="BF20" s="18">
        <f t="shared" si="27"/>
        <v>0</v>
      </c>
      <c r="BG20" s="18">
        <f t="shared" si="28"/>
        <v>0</v>
      </c>
      <c r="BH20" s="18"/>
      <c r="BI20" s="18"/>
      <c r="BJ20" s="33"/>
      <c r="BK20" s="18">
        <f t="shared" si="29"/>
        <v>0</v>
      </c>
      <c r="BL20" s="18">
        <f t="shared" si="30"/>
        <v>0</v>
      </c>
      <c r="BM20" s="18">
        <f t="shared" si="31"/>
        <v>0</v>
      </c>
      <c r="BN20" s="18"/>
      <c r="BO20" s="18"/>
      <c r="BP20" s="33"/>
      <c r="BQ20" s="18">
        <f t="shared" si="32"/>
        <v>0</v>
      </c>
      <c r="BR20" s="18">
        <f t="shared" si="33"/>
        <v>0</v>
      </c>
      <c r="BS20" s="18">
        <f t="shared" si="34"/>
        <v>0</v>
      </c>
      <c r="BT20" s="18"/>
      <c r="BU20" s="18"/>
      <c r="BV20" s="33"/>
      <c r="BW20" s="18">
        <f t="shared" si="35"/>
        <v>0</v>
      </c>
      <c r="BX20" s="18">
        <f t="shared" si="36"/>
        <v>0</v>
      </c>
      <c r="BY20" s="18">
        <f t="shared" si="37"/>
        <v>0</v>
      </c>
      <c r="BZ20" s="18"/>
      <c r="CA20" s="18"/>
      <c r="CB20" s="33"/>
      <c r="CC20" s="18">
        <f t="shared" si="38"/>
        <v>0</v>
      </c>
      <c r="CD20" s="18">
        <f t="shared" si="39"/>
        <v>0</v>
      </c>
      <c r="CE20" s="18">
        <f t="shared" si="40"/>
        <v>0</v>
      </c>
      <c r="CF20" s="18"/>
      <c r="CG20" s="18"/>
      <c r="CH20" s="33"/>
      <c r="CI20" s="18">
        <f t="shared" si="41"/>
        <v>0</v>
      </c>
      <c r="CJ20" s="18">
        <f t="shared" si="42"/>
        <v>0</v>
      </c>
      <c r="CK20" s="18">
        <f t="shared" si="43"/>
        <v>0</v>
      </c>
      <c r="CL20" s="18"/>
      <c r="CM20" s="18"/>
      <c r="CN20" s="18"/>
      <c r="CO20" s="18">
        <f t="shared" si="44"/>
        <v>0</v>
      </c>
      <c r="CP20" s="18">
        <f t="shared" si="45"/>
        <v>0</v>
      </c>
      <c r="CQ20" s="18">
        <f t="shared" si="46"/>
        <v>0</v>
      </c>
      <c r="CR20" s="18"/>
      <c r="CS20" s="18"/>
      <c r="CT20" s="33"/>
      <c r="CU20" s="18">
        <f t="shared" si="47"/>
        <v>0</v>
      </c>
      <c r="CV20" s="18">
        <f t="shared" si="48"/>
        <v>0</v>
      </c>
      <c r="CW20" s="18">
        <f t="shared" si="49"/>
        <v>0</v>
      </c>
      <c r="CX20" s="18"/>
      <c r="CY20" s="18"/>
      <c r="CZ20" s="33"/>
      <c r="DA20" s="18">
        <f t="shared" si="50"/>
        <v>0</v>
      </c>
      <c r="DB20" s="18">
        <f t="shared" si="51"/>
        <v>0</v>
      </c>
      <c r="DC20" s="18">
        <f t="shared" si="52"/>
        <v>0</v>
      </c>
      <c r="DD20" s="18"/>
      <c r="DE20" s="18"/>
      <c r="DF20" s="33"/>
      <c r="DG20" s="18">
        <f t="shared" si="53"/>
        <v>0</v>
      </c>
      <c r="DH20" s="18">
        <f t="shared" si="54"/>
        <v>0</v>
      </c>
      <c r="DI20" s="18">
        <f t="shared" si="55"/>
        <v>0</v>
      </c>
      <c r="DJ20" s="18"/>
      <c r="DK20" s="18"/>
      <c r="DL20" s="33"/>
      <c r="DM20" s="18">
        <f t="shared" si="56"/>
        <v>0</v>
      </c>
      <c r="DN20" s="18">
        <f t="shared" si="57"/>
        <v>0</v>
      </c>
      <c r="DO20" s="18">
        <f t="shared" si="58"/>
        <v>0</v>
      </c>
      <c r="DP20" s="18"/>
      <c r="DQ20" s="18"/>
      <c r="DR20" s="33"/>
      <c r="DS20" s="18">
        <f t="shared" si="59"/>
        <v>0</v>
      </c>
      <c r="DT20" s="18">
        <f t="shared" si="60"/>
        <v>0</v>
      </c>
      <c r="DU20" s="18">
        <f t="shared" si="61"/>
        <v>0</v>
      </c>
      <c r="DV20" s="18"/>
      <c r="DW20" s="18"/>
      <c r="DX20" s="33"/>
      <c r="DY20" s="18">
        <f t="shared" si="62"/>
        <v>0</v>
      </c>
      <c r="DZ20" s="18">
        <f t="shared" si="63"/>
        <v>0</v>
      </c>
      <c r="EA20" s="18">
        <f t="shared" si="64"/>
        <v>0</v>
      </c>
      <c r="EB20" s="18"/>
      <c r="EC20" s="18"/>
      <c r="ED20" s="33"/>
      <c r="EE20" s="18">
        <f t="shared" si="65"/>
        <v>0</v>
      </c>
      <c r="EF20" s="18">
        <f t="shared" si="66"/>
        <v>0</v>
      </c>
      <c r="EG20" s="18">
        <f t="shared" si="67"/>
        <v>0</v>
      </c>
      <c r="EH20" s="18"/>
      <c r="EI20" s="18"/>
      <c r="EJ20" s="33"/>
      <c r="EK20" s="25"/>
      <c r="EL20" s="33"/>
      <c r="EM20" s="33"/>
      <c r="EN20" s="33"/>
      <c r="EO20" s="33"/>
      <c r="EP20" s="33"/>
    </row>
    <row r="21" spans="3:146" ht="12">
      <c r="C21" s="25"/>
      <c r="D21" s="25"/>
      <c r="E21" s="25"/>
      <c r="F21" s="25"/>
      <c r="G21" s="25"/>
      <c r="I21" s="25"/>
      <c r="J21" s="25"/>
      <c r="K21" s="25"/>
      <c r="L21" s="25"/>
      <c r="M21" s="25"/>
      <c r="U21" s="33"/>
      <c r="V21" s="33"/>
      <c r="W21" s="33"/>
      <c r="X21" s="33"/>
      <c r="Y21" s="33"/>
      <c r="Z21" s="18"/>
      <c r="AA21" s="33"/>
      <c r="AB21" s="33"/>
      <c r="AC21" s="33"/>
      <c r="AD21" s="33"/>
      <c r="AE21" s="33"/>
      <c r="AF21" s="18"/>
      <c r="AG21" s="33"/>
      <c r="AH21" s="33"/>
      <c r="AI21" s="33"/>
      <c r="AJ21" s="33"/>
      <c r="AK21" s="33"/>
      <c r="AL21" s="18"/>
      <c r="AM21" s="33"/>
      <c r="AN21" s="33"/>
      <c r="AO21" s="33"/>
      <c r="AP21" s="33"/>
      <c r="AQ21" s="33"/>
      <c r="AR21" s="18"/>
      <c r="AS21" s="33"/>
      <c r="AT21" s="33"/>
      <c r="AU21" s="33"/>
      <c r="AV21" s="33"/>
      <c r="AW21" s="33"/>
      <c r="AX21" s="18"/>
      <c r="AY21" s="33"/>
      <c r="AZ21" s="33"/>
      <c r="BA21" s="33"/>
      <c r="BB21" s="33"/>
      <c r="BC21" s="33"/>
      <c r="BD21" s="18"/>
      <c r="BE21" s="18"/>
      <c r="BF21" s="18"/>
      <c r="BG21" s="33"/>
      <c r="BH21" s="33"/>
      <c r="BI21" s="33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33"/>
      <c r="EF21" s="33"/>
      <c r="EG21" s="33"/>
      <c r="EH21" s="33"/>
      <c r="EI21" s="33"/>
      <c r="EJ21" s="18"/>
      <c r="EK21" s="33"/>
      <c r="EL21" s="33"/>
      <c r="EM21" s="33"/>
      <c r="EN21" s="33"/>
      <c r="EO21" s="33"/>
      <c r="EP21" s="18"/>
    </row>
    <row r="22" spans="1:146" ht="12.75" thickBot="1">
      <c r="A22" s="16" t="s">
        <v>0</v>
      </c>
      <c r="C22" s="32">
        <f>SUM(C8:C21)</f>
        <v>11190000</v>
      </c>
      <c r="D22" s="32">
        <f>SUM(D8:D21)</f>
        <v>1311280</v>
      </c>
      <c r="E22" s="32">
        <f>SUM(E8:E21)</f>
        <v>12501280</v>
      </c>
      <c r="F22" s="32">
        <f>SUM(F8:F21)</f>
        <v>143249</v>
      </c>
      <c r="G22" s="32">
        <f>SUM(G8:G21)</f>
        <v>262186</v>
      </c>
      <c r="I22" s="32">
        <f>SUM(I8:I20)</f>
        <v>5796947.048999999</v>
      </c>
      <c r="J22" s="32">
        <f>SUM(J8:J20)</f>
        <v>679304.801288</v>
      </c>
      <c r="K22" s="32">
        <f>SUM(K8:K20)</f>
        <v>6476251.850287999</v>
      </c>
      <c r="L22" s="32">
        <f>SUM(L8:L20)</f>
        <v>74225</v>
      </c>
      <c r="M22" s="32">
        <f>SUM(M8:M20)</f>
        <v>135843</v>
      </c>
      <c r="O22" s="32">
        <f>SUM(O8:O20)</f>
        <v>5393052.950999999</v>
      </c>
      <c r="P22" s="32">
        <f>SUM(P8:P20)</f>
        <v>631975.1987119999</v>
      </c>
      <c r="Q22" s="32">
        <f>SUM(Q8:Q20)</f>
        <v>6025028.149712</v>
      </c>
      <c r="R22" s="32">
        <f>SUM(R8:R20)</f>
        <v>69024</v>
      </c>
      <c r="S22" s="32">
        <f>SUM(S8:S20)</f>
        <v>126343</v>
      </c>
      <c r="U22" s="32">
        <f>SUM(U8:U21)</f>
        <v>416.26800000000003</v>
      </c>
      <c r="V22" s="32">
        <f>SUM(V8:V21)</f>
        <v>48.779616000000004</v>
      </c>
      <c r="W22" s="32">
        <f>SUM(W8:W21)</f>
        <v>465.047616</v>
      </c>
      <c r="X22" s="32">
        <f>SUM(X8:X21)</f>
        <v>0</v>
      </c>
      <c r="Y22" s="32">
        <f>SUM(Y8:Y21)</f>
        <v>0</v>
      </c>
      <c r="Z22" s="18"/>
      <c r="AA22" s="32">
        <f>SUM(AA8:AA21)</f>
        <v>835.893</v>
      </c>
      <c r="AB22" s="32">
        <f>SUM(AB8:AB21)</f>
        <v>97.952616</v>
      </c>
      <c r="AC22" s="32">
        <f>SUM(AC8:AC21)</f>
        <v>933.8456160000001</v>
      </c>
      <c r="AD22" s="32">
        <f>SUM(AD8:AD21)</f>
        <v>6</v>
      </c>
      <c r="AE22" s="32">
        <f>SUM(AE8:AE21)</f>
        <v>18</v>
      </c>
      <c r="AF22" s="18"/>
      <c r="AG22" s="32">
        <f>SUM(AG8:AG21)</f>
        <v>6791.210999999999</v>
      </c>
      <c r="AH22" s="32">
        <f>SUM(AH8:AH21)</f>
        <v>795.815832</v>
      </c>
      <c r="AI22" s="32">
        <f>SUM(AI8:AI21)</f>
        <v>7587.0268320000005</v>
      </c>
      <c r="AJ22" s="32">
        <f>SUM(AJ8:AJ21)</f>
        <v>91</v>
      </c>
      <c r="AK22" s="32">
        <f>SUM(AK8:AK21)</f>
        <v>157</v>
      </c>
      <c r="AL22" s="18"/>
      <c r="AM22" s="32">
        <f>SUM(AM8:AM21)</f>
        <v>73.85399999999998</v>
      </c>
      <c r="AN22" s="32">
        <f>SUM(AN8:AN21)</f>
        <v>8.654448</v>
      </c>
      <c r="AO22" s="32">
        <f>SUM(AO8:AO21)</f>
        <v>82.50844799999999</v>
      </c>
      <c r="AP22" s="32">
        <f>SUM(AP8:AP21)</f>
        <v>0</v>
      </c>
      <c r="AQ22" s="32">
        <f>SUM(AQ8:AQ21)</f>
        <v>0</v>
      </c>
      <c r="AR22" s="18"/>
      <c r="AS22" s="32">
        <f>SUM(AS8:AS21)</f>
        <v>16303.83</v>
      </c>
      <c r="AT22" s="32">
        <f>SUM(AT8:AT21)</f>
        <v>1910.5349599999997</v>
      </c>
      <c r="AU22" s="32">
        <f>SUM(AU8:AU21)</f>
        <v>18214.36496</v>
      </c>
      <c r="AV22" s="32">
        <f>SUM(AV8:AV21)</f>
        <v>207</v>
      </c>
      <c r="AW22" s="32">
        <f>SUM(AW8:AW21)</f>
        <v>378</v>
      </c>
      <c r="AX22" s="18"/>
      <c r="AY22" s="32">
        <f>SUM(AY8:AY21)</f>
        <v>889358.8200000001</v>
      </c>
      <c r="AZ22" s="32">
        <f>SUM(AZ8:AZ21)</f>
        <v>104217.91184000002</v>
      </c>
      <c r="BA22" s="32">
        <f>SUM(BA8:BA21)</f>
        <v>993576.73184</v>
      </c>
      <c r="BB22" s="32">
        <f>SUM(BB8:BB21)</f>
        <v>11383</v>
      </c>
      <c r="BC22" s="32">
        <f>SUM(BC8:BC21)</f>
        <v>20847</v>
      </c>
      <c r="BD22" s="18"/>
      <c r="BE22" s="32">
        <f>SUM(BE8:BE21)</f>
        <v>4053.018</v>
      </c>
      <c r="BF22" s="32">
        <f>SUM(BF8:BF21)</f>
        <v>474.9456160000001</v>
      </c>
      <c r="BG22" s="32">
        <f>SUM(BG8:BG21)</f>
        <v>4527.963616</v>
      </c>
      <c r="BH22" s="32">
        <f>SUM(BH8:BH21)</f>
        <v>56</v>
      </c>
      <c r="BI22" s="32">
        <f>SUM(BI8:BI21)</f>
        <v>91</v>
      </c>
      <c r="BJ22" s="18"/>
      <c r="BK22" s="32">
        <f>SUM(BK8:BK21)</f>
        <v>352652.85</v>
      </c>
      <c r="BL22" s="32">
        <f>SUM(BL8:BL21)</f>
        <v>41324.989199999996</v>
      </c>
      <c r="BM22" s="32">
        <f>SUM(BM8:BM21)</f>
        <v>393977.8392</v>
      </c>
      <c r="BN22" s="32">
        <f>SUM(BN8:BN21)</f>
        <v>4511</v>
      </c>
      <c r="BO22" s="32">
        <f>SUM(BO8:BO21)</f>
        <v>8261</v>
      </c>
      <c r="BP22" s="18"/>
      <c r="BQ22" s="32">
        <f>SUM(BQ8:BQ21)</f>
        <v>195656.03100000002</v>
      </c>
      <c r="BR22" s="32">
        <f>SUM(BR8:BR21)</f>
        <v>22927.599672</v>
      </c>
      <c r="BS22" s="32">
        <f>SUM(BS8:BS21)</f>
        <v>218583.63067200003</v>
      </c>
      <c r="BT22" s="32">
        <f>SUM(BT8:BT21)</f>
        <v>2501</v>
      </c>
      <c r="BU22" s="32">
        <f>SUM(BU8:BU21)</f>
        <v>4586</v>
      </c>
      <c r="BV22" s="18"/>
      <c r="BW22" s="32">
        <f>SUM(BW8:BW21)</f>
        <v>31560.275999999998</v>
      </c>
      <c r="BX22" s="32">
        <f>SUM(BX8:BX21)</f>
        <v>3698.334112</v>
      </c>
      <c r="BY22" s="32">
        <f>SUM(BY8:BY21)</f>
        <v>35258.610112</v>
      </c>
      <c r="BZ22" s="32">
        <f>SUM(BZ8:BZ21)</f>
        <v>401</v>
      </c>
      <c r="CA22" s="32">
        <f>SUM(CA8:CA21)</f>
        <v>736</v>
      </c>
      <c r="CB22" s="18"/>
      <c r="CC22" s="32">
        <f>SUM(CC8:CC21)</f>
        <v>87399.495</v>
      </c>
      <c r="CD22" s="32">
        <f>SUM(CD8:CD21)</f>
        <v>10241.752439999998</v>
      </c>
      <c r="CE22" s="32">
        <f>SUM(CE8:CE21)</f>
        <v>97641.24744</v>
      </c>
      <c r="CF22" s="32">
        <f>SUM(CF8:CF21)</f>
        <v>1117</v>
      </c>
      <c r="CG22" s="32">
        <f>SUM(CG8:CG21)</f>
        <v>2044</v>
      </c>
      <c r="CH22" s="18"/>
      <c r="CI22" s="32">
        <f>SUM(CI8:CI21)</f>
        <v>2025976.3559999997</v>
      </c>
      <c r="CJ22" s="32">
        <f>SUM(CJ8:CJ21)</f>
        <v>237410.39107199997</v>
      </c>
      <c r="CK22" s="32">
        <f>SUM(CK8:CK21)</f>
        <v>2263386.747072</v>
      </c>
      <c r="CL22" s="32">
        <f>SUM(CL8:CL21)</f>
        <v>25933</v>
      </c>
      <c r="CM22" s="32">
        <f>SUM(CM8:CM21)</f>
        <v>47477</v>
      </c>
      <c r="CN22" s="25"/>
      <c r="CO22" s="32">
        <f>SUM(CO8:CO21)</f>
        <v>93959.073</v>
      </c>
      <c r="CP22" s="32">
        <f>SUM(CP8:CP21)</f>
        <v>11010.424776</v>
      </c>
      <c r="CQ22" s="32">
        <f>SUM(CQ8:CQ21)</f>
        <v>104969.497776</v>
      </c>
      <c r="CR22" s="32">
        <f>SUM(CR8:CR21)</f>
        <v>1200</v>
      </c>
      <c r="CS22" s="32">
        <f>SUM(CS8:CS21)</f>
        <v>2198</v>
      </c>
      <c r="CT22" s="18"/>
      <c r="CU22" s="32">
        <f>SUM(CU8:CU21)</f>
        <v>277346.38800000004</v>
      </c>
      <c r="CV22" s="32">
        <f>SUM(CV8:CV21)</f>
        <v>32500.337055999997</v>
      </c>
      <c r="CW22" s="32">
        <f>SUM(CW8:CW21)</f>
        <v>309846.725056</v>
      </c>
      <c r="CX22" s="32">
        <f>SUM(CX8:CX21)</f>
        <v>3551</v>
      </c>
      <c r="CY22" s="32">
        <f>SUM(CY8:CY21)</f>
        <v>6494</v>
      </c>
      <c r="CZ22" s="25"/>
      <c r="DA22" s="32">
        <f>SUM(DA8:DA21)</f>
        <v>755348.4990000001</v>
      </c>
      <c r="DB22" s="32">
        <f>SUM(DB8:DB21)</f>
        <v>88514.15368799999</v>
      </c>
      <c r="DC22" s="32">
        <f>SUM(DC8:DC21)</f>
        <v>843862.6526880001</v>
      </c>
      <c r="DD22" s="32">
        <f>SUM(DD8:DD21)</f>
        <v>9668</v>
      </c>
      <c r="DE22" s="32">
        <f>SUM(DE8:DE21)</f>
        <v>17700</v>
      </c>
      <c r="DF22" s="18"/>
      <c r="DG22" s="32">
        <f>SUM(DG8:DG21)</f>
        <v>430963.827</v>
      </c>
      <c r="DH22" s="32">
        <f>SUM(DH8:DH21)</f>
        <v>50501.720024</v>
      </c>
      <c r="DI22" s="32">
        <f>SUM(DI8:DI21)</f>
        <v>481465.54702399997</v>
      </c>
      <c r="DJ22" s="32">
        <f>SUM(DJ8:DJ21)</f>
        <v>5515</v>
      </c>
      <c r="DK22" s="32">
        <f>SUM(DK8:DK21)</f>
        <v>10098</v>
      </c>
      <c r="DL22" s="18"/>
      <c r="DM22" s="32">
        <f>SUM(DM8:DM21)</f>
        <v>38505.909</v>
      </c>
      <c r="DN22" s="32">
        <f>SUM(DN8:DN21)</f>
        <v>4512.245607999999</v>
      </c>
      <c r="DO22" s="32">
        <f>SUM(DO8:DO21)</f>
        <v>43018.154608</v>
      </c>
      <c r="DP22" s="32">
        <f>SUM(DP8:DP21)</f>
        <v>497</v>
      </c>
      <c r="DQ22" s="32">
        <f>SUM(DQ8:DQ21)</f>
        <v>901</v>
      </c>
      <c r="DR22" s="18"/>
      <c r="DS22" s="32">
        <f>SUM(DS8:DS21)</f>
        <v>59168.244000000006</v>
      </c>
      <c r="DT22" s="32">
        <f>SUM(DT8:DT21)</f>
        <v>6933.524127999999</v>
      </c>
      <c r="DU22" s="32">
        <f>SUM(DU8:DU21)</f>
        <v>66101.768128</v>
      </c>
      <c r="DV22" s="32">
        <f>SUM(DV8:DV21)</f>
        <v>759</v>
      </c>
      <c r="DW22" s="32">
        <f>SUM(DW8:DW21)</f>
        <v>1388</v>
      </c>
      <c r="DX22" s="18"/>
      <c r="DY22" s="32">
        <f>SUM(DY8:DY21)</f>
        <v>2349.9</v>
      </c>
      <c r="DZ22" s="32">
        <f>SUM(DZ8:DZ21)</f>
        <v>275.3688</v>
      </c>
      <c r="EA22" s="32">
        <f>SUM(EA8:EA21)</f>
        <v>2625.2688000000003</v>
      </c>
      <c r="EB22" s="32">
        <f>SUM(EB8:EB21)</f>
        <v>33</v>
      </c>
      <c r="EC22" s="32">
        <f>SUM(EC8:EC21)</f>
        <v>54</v>
      </c>
      <c r="ED22" s="18"/>
      <c r="EE22" s="32">
        <f>SUM(EE8:EE21)</f>
        <v>124333.209</v>
      </c>
      <c r="EF22" s="32">
        <f>SUM(EF8:EF21)</f>
        <v>14569.763208</v>
      </c>
      <c r="EG22" s="32">
        <f>SUM(EG8:EG21)</f>
        <v>138902.97220800002</v>
      </c>
      <c r="EH22" s="32">
        <f>SUM(EH8:EH21)</f>
        <v>1595</v>
      </c>
      <c r="EI22" s="32">
        <f>SUM(EI8:EI21)</f>
        <v>2915</v>
      </c>
      <c r="EJ22" s="18"/>
      <c r="EK22" s="32">
        <f>SUM(EK8:EK21)</f>
        <v>0</v>
      </c>
      <c r="EL22" s="32">
        <f>SUM(EL8:EL21)</f>
        <v>0</v>
      </c>
      <c r="EM22" s="32">
        <f>SUM(EM8:EM21)</f>
        <v>0</v>
      </c>
      <c r="EN22" s="25"/>
      <c r="EO22" s="25"/>
      <c r="EP22" s="18"/>
    </row>
    <row r="23" ht="12.75" thickTop="1"/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70"/>
  <colBreaks count="2" manualBreakCount="2">
    <brk id="20" max="65535" man="1"/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B26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1" sqref="D21"/>
    </sheetView>
  </sheetViews>
  <sheetFormatPr defaultColWidth="8.8515625" defaultRowHeight="12.75"/>
  <cols>
    <col min="1" max="1" width="8.8515625" style="0" customWidth="1"/>
    <col min="2" max="2" width="5.421875" style="0" customWidth="1"/>
    <col min="3" max="6" width="13.7109375" style="0" customWidth="1"/>
    <col min="7" max="7" width="16.2812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5.28125" style="0" customWidth="1"/>
    <col min="20" max="20" width="3.7109375" style="0" customWidth="1"/>
    <col min="21" max="24" width="13.7109375" style="0" customWidth="1"/>
    <col min="25" max="25" width="16.421875" style="0" customWidth="1"/>
    <col min="26" max="26" width="3.7109375" style="0" customWidth="1"/>
    <col min="27" max="30" width="13.7109375" style="0" customWidth="1"/>
    <col min="31" max="31" width="15.421875" style="0" customWidth="1"/>
    <col min="32" max="32" width="3.7109375" style="0" customWidth="1"/>
    <col min="33" max="36" width="13.7109375" style="0" customWidth="1"/>
    <col min="37" max="37" width="14.8515625" style="0" customWidth="1"/>
    <col min="38" max="38" width="3.7109375" style="0" customWidth="1"/>
    <col min="39" max="42" width="13.7109375" style="0" customWidth="1"/>
    <col min="43" max="43" width="15.8515625" style="0" customWidth="1"/>
    <col min="44" max="44" width="3.7109375" style="0" customWidth="1"/>
    <col min="45" max="48" width="13.7109375" style="0" customWidth="1"/>
    <col min="49" max="49" width="15.7109375" style="0" customWidth="1"/>
    <col min="50" max="50" width="3.7109375" style="0" customWidth="1"/>
    <col min="51" max="54" width="13.7109375" style="0" customWidth="1"/>
    <col min="55" max="55" width="16.00390625" style="0" customWidth="1"/>
    <col min="56" max="56" width="3.7109375" style="0" customWidth="1"/>
    <col min="57" max="60" width="13.7109375" style="0" customWidth="1"/>
    <col min="61" max="61" width="15.7109375" style="0" customWidth="1"/>
    <col min="62" max="62" width="3.7109375" style="0" customWidth="1"/>
    <col min="63" max="66" width="13.7109375" style="0" customWidth="1"/>
    <col min="67" max="67" width="15.421875" style="0" customWidth="1"/>
    <col min="68" max="68" width="3.7109375" style="0" customWidth="1"/>
    <col min="69" max="72" width="13.7109375" style="0" customWidth="1"/>
    <col min="73" max="73" width="15.7109375" style="0" customWidth="1"/>
    <col min="74" max="74" width="3.7109375" style="0" customWidth="1"/>
    <col min="75" max="78" width="13.7109375" style="0" customWidth="1"/>
    <col min="79" max="79" width="16.421875" style="0" customWidth="1"/>
    <col min="80" max="80" width="3.7109375" style="0" customWidth="1"/>
    <col min="81" max="84" width="13.7109375" style="0" customWidth="1"/>
    <col min="85" max="85" width="15.421875" style="0" customWidth="1"/>
    <col min="86" max="86" width="3.7109375" style="0" customWidth="1"/>
    <col min="87" max="90" width="13.7109375" style="0" customWidth="1"/>
    <col min="91" max="91" width="15.7109375" style="0" customWidth="1"/>
    <col min="92" max="92" width="3.7109375" style="0" customWidth="1"/>
    <col min="93" max="96" width="13.7109375" style="0" customWidth="1"/>
    <col min="97" max="97" width="16.7109375" style="0" customWidth="1"/>
    <col min="98" max="98" width="3.7109375" style="0" customWidth="1"/>
    <col min="99" max="102" width="13.7109375" style="0" customWidth="1"/>
    <col min="103" max="103" width="15.7109375" style="0" customWidth="1"/>
    <col min="104" max="104" width="3.7109375" style="0" customWidth="1"/>
    <col min="105" max="108" width="13.7109375" style="0" customWidth="1"/>
    <col min="109" max="109" width="16.00390625" style="0" customWidth="1"/>
    <col min="110" max="110" width="3.7109375" style="0" customWidth="1"/>
    <col min="111" max="114" width="13.7109375" style="0" customWidth="1"/>
    <col min="115" max="115" width="16.140625" style="0" customWidth="1"/>
    <col min="116" max="116" width="3.7109375" style="0" customWidth="1"/>
    <col min="117" max="120" width="13.7109375" style="0" customWidth="1"/>
    <col min="121" max="121" width="16.8515625" style="0" customWidth="1"/>
    <col min="122" max="122" width="3.7109375" style="0" customWidth="1"/>
    <col min="123" max="126" width="13.7109375" style="0" customWidth="1"/>
    <col min="127" max="127" width="16.421875" style="0" customWidth="1"/>
    <col min="128" max="128" width="3.7109375" style="0" customWidth="1"/>
    <col min="129" max="132" width="13.7109375" style="0" customWidth="1"/>
    <col min="133" max="133" width="16.851562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421875" style="0" customWidth="1"/>
    <col min="146" max="146" width="3.7109375" style="0" customWidth="1"/>
    <col min="147" max="150" width="13.7109375" style="0" customWidth="1"/>
    <col min="151" max="151" width="16.8515625" style="0" customWidth="1"/>
    <col min="152" max="152" width="3.7109375" style="0" customWidth="1"/>
    <col min="153" max="156" width="13.7109375" style="0" customWidth="1"/>
    <col min="157" max="157" width="16.28125" style="0" customWidth="1"/>
  </cols>
  <sheetData>
    <row r="1" spans="1:123" ht="12">
      <c r="A1" s="27"/>
      <c r="B1" s="13"/>
      <c r="C1" s="26"/>
      <c r="D1" s="19"/>
      <c r="E1" s="19"/>
      <c r="F1" s="28"/>
      <c r="G1" s="28" t="s">
        <v>13</v>
      </c>
      <c r="H1" s="28"/>
      <c r="I1" s="28"/>
      <c r="J1" s="28"/>
      <c r="K1" s="28"/>
      <c r="L1" s="28"/>
      <c r="M1" s="19"/>
      <c r="N1" s="18"/>
      <c r="O1" s="28"/>
      <c r="P1" s="18"/>
      <c r="Q1" s="18"/>
      <c r="R1" s="18"/>
      <c r="S1" s="28"/>
      <c r="T1" s="28"/>
      <c r="U1" s="28" t="s">
        <v>13</v>
      </c>
      <c r="V1" s="18"/>
      <c r="W1" s="26"/>
      <c r="X1" s="28"/>
      <c r="Y1" s="19"/>
      <c r="Z1" s="18"/>
      <c r="AA1" s="28"/>
      <c r="AB1" s="18"/>
      <c r="AC1" s="18"/>
      <c r="AD1" s="18"/>
      <c r="AE1" s="28"/>
      <c r="AF1" s="28" t="s">
        <v>13</v>
      </c>
      <c r="AG1" s="18"/>
      <c r="AM1" s="28"/>
      <c r="AN1" s="4"/>
      <c r="AO1" s="3"/>
      <c r="AP1" s="3"/>
      <c r="AQ1" s="28"/>
      <c r="AR1" s="28" t="s">
        <v>13</v>
      </c>
      <c r="AS1" s="3"/>
      <c r="AT1" s="3"/>
      <c r="AU1" s="3"/>
      <c r="AV1" s="3"/>
      <c r="AW1" s="3"/>
      <c r="AX1" s="3"/>
      <c r="AY1" s="28"/>
      <c r="AZ1" s="4"/>
      <c r="BA1" s="3"/>
      <c r="BB1" s="3"/>
      <c r="BC1" s="28"/>
      <c r="BD1" s="28" t="s">
        <v>13</v>
      </c>
      <c r="BE1" s="3"/>
      <c r="BF1" s="3"/>
      <c r="BG1" s="28"/>
      <c r="BH1" s="4"/>
      <c r="BI1" s="3"/>
      <c r="BJ1" s="3"/>
      <c r="BK1" s="28"/>
      <c r="BL1" s="3"/>
      <c r="BM1" s="3"/>
      <c r="BN1" s="3"/>
      <c r="BO1" s="28"/>
      <c r="BP1" s="28" t="s">
        <v>13</v>
      </c>
      <c r="BQ1" s="3"/>
      <c r="BR1" s="3"/>
      <c r="BS1" s="3"/>
      <c r="BT1" s="3"/>
      <c r="BU1" s="3"/>
      <c r="BV1" s="3"/>
      <c r="BW1" s="28"/>
      <c r="BX1" s="3"/>
      <c r="BY1" s="3"/>
      <c r="BZ1" s="3"/>
      <c r="CA1" s="28"/>
      <c r="CB1" s="28" t="s">
        <v>13</v>
      </c>
      <c r="CC1" s="3"/>
      <c r="CD1" s="3"/>
      <c r="CE1" s="3"/>
      <c r="CF1" s="3"/>
      <c r="CG1" s="3"/>
      <c r="CH1" s="3"/>
      <c r="CI1" s="28"/>
      <c r="CJ1" s="3"/>
      <c r="CK1" s="3"/>
      <c r="CL1" s="3"/>
      <c r="CM1" s="28"/>
      <c r="CN1" s="28" t="s">
        <v>13</v>
      </c>
      <c r="CO1" s="3"/>
      <c r="CP1" s="3"/>
      <c r="CQ1" s="3"/>
      <c r="CR1" s="3"/>
      <c r="CS1" s="3"/>
      <c r="CT1" s="3"/>
      <c r="CU1" s="28"/>
      <c r="CV1" s="3"/>
      <c r="CW1" s="3"/>
      <c r="CX1" s="3"/>
      <c r="CY1" s="28"/>
      <c r="CZ1" s="28" t="s">
        <v>13</v>
      </c>
      <c r="DA1" s="3"/>
      <c r="DB1" s="3"/>
      <c r="DC1" s="3"/>
      <c r="DD1" s="3"/>
      <c r="DE1" s="3"/>
      <c r="DF1" s="3"/>
      <c r="DG1" s="28"/>
      <c r="DH1" s="3"/>
      <c r="DI1" s="3"/>
      <c r="DJ1" s="3"/>
      <c r="DK1" s="28"/>
      <c r="DL1" s="28" t="s">
        <v>13</v>
      </c>
      <c r="DM1" s="3"/>
      <c r="DN1" s="3"/>
      <c r="DO1" s="3"/>
      <c r="DP1" s="3"/>
      <c r="DQ1" s="3"/>
      <c r="DS1" s="28"/>
    </row>
    <row r="2" spans="1:123" ht="12">
      <c r="A2" s="27"/>
      <c r="B2" s="13"/>
      <c r="C2" s="26"/>
      <c r="D2" s="19"/>
      <c r="E2" s="19"/>
      <c r="F2" s="28" t="s">
        <v>63</v>
      </c>
      <c r="G2" s="28"/>
      <c r="H2" s="28"/>
      <c r="I2" s="28"/>
      <c r="J2" s="28"/>
      <c r="K2" s="28"/>
      <c r="L2" s="28"/>
      <c r="M2" s="19"/>
      <c r="N2" s="18"/>
      <c r="O2" s="28"/>
      <c r="P2" s="18"/>
      <c r="Q2" s="18"/>
      <c r="R2" s="18"/>
      <c r="S2" s="28"/>
      <c r="T2" s="28" t="s">
        <v>63</v>
      </c>
      <c r="U2" s="28"/>
      <c r="V2" s="18"/>
      <c r="W2" s="26"/>
      <c r="X2" s="28"/>
      <c r="Y2" s="19"/>
      <c r="Z2" s="18"/>
      <c r="AA2" s="28"/>
      <c r="AB2" s="18"/>
      <c r="AC2" s="18"/>
      <c r="AD2" s="18"/>
      <c r="AE2" s="28" t="s">
        <v>63</v>
      </c>
      <c r="AF2" s="28"/>
      <c r="AG2" s="18"/>
      <c r="AM2" s="28"/>
      <c r="AN2" s="4"/>
      <c r="AO2" s="3"/>
      <c r="AP2" s="3"/>
      <c r="AQ2" s="28" t="s">
        <v>63</v>
      </c>
      <c r="AR2" s="28"/>
      <c r="AS2" s="3"/>
      <c r="AT2" s="3"/>
      <c r="AU2" s="3"/>
      <c r="AV2" s="3"/>
      <c r="AW2" s="3"/>
      <c r="AX2" s="3"/>
      <c r="AY2" s="28"/>
      <c r="AZ2" s="4"/>
      <c r="BA2" s="3"/>
      <c r="BB2" s="3"/>
      <c r="BC2" s="28" t="s">
        <v>63</v>
      </c>
      <c r="BD2" s="28"/>
      <c r="BE2" s="3"/>
      <c r="BF2" s="3"/>
      <c r="BG2" s="28"/>
      <c r="BH2" s="4"/>
      <c r="BI2" s="3"/>
      <c r="BJ2" s="3"/>
      <c r="BK2" s="28"/>
      <c r="BL2" s="3"/>
      <c r="BM2" s="3"/>
      <c r="BN2" s="3"/>
      <c r="BO2" s="28" t="s">
        <v>63</v>
      </c>
      <c r="BP2" s="28"/>
      <c r="BQ2" s="3"/>
      <c r="BR2" s="3"/>
      <c r="BS2" s="3"/>
      <c r="BT2" s="3"/>
      <c r="BU2" s="3"/>
      <c r="BV2" s="3"/>
      <c r="BW2" s="28"/>
      <c r="BX2" s="3"/>
      <c r="BY2" s="3"/>
      <c r="BZ2" s="3"/>
      <c r="CA2" s="28" t="s">
        <v>63</v>
      </c>
      <c r="CB2" s="28"/>
      <c r="CC2" s="3"/>
      <c r="CD2" s="3"/>
      <c r="CE2" s="3"/>
      <c r="CF2" s="3"/>
      <c r="CG2" s="3"/>
      <c r="CH2" s="3"/>
      <c r="CI2" s="28"/>
      <c r="CJ2" s="3"/>
      <c r="CK2" s="3"/>
      <c r="CL2" s="3"/>
      <c r="CM2" s="28" t="s">
        <v>63</v>
      </c>
      <c r="CN2" s="28"/>
      <c r="CO2" s="3"/>
      <c r="CP2" s="3"/>
      <c r="CQ2" s="3"/>
      <c r="CR2" s="3"/>
      <c r="CS2" s="3"/>
      <c r="CT2" s="3"/>
      <c r="CU2" s="28"/>
      <c r="CV2" s="3"/>
      <c r="CW2" s="3"/>
      <c r="CX2" s="3"/>
      <c r="CY2" s="28" t="s">
        <v>63</v>
      </c>
      <c r="CZ2" s="28"/>
      <c r="DA2" s="3"/>
      <c r="DB2" s="3"/>
      <c r="DC2" s="3"/>
      <c r="DD2" s="3"/>
      <c r="DE2" s="3"/>
      <c r="DF2" s="3"/>
      <c r="DG2" s="28"/>
      <c r="DH2" s="3"/>
      <c r="DI2" s="3"/>
      <c r="DJ2" s="3"/>
      <c r="DK2" s="28" t="s">
        <v>63</v>
      </c>
      <c r="DL2" s="28"/>
      <c r="DM2" s="3"/>
      <c r="DN2" s="3"/>
      <c r="DO2" s="3"/>
      <c r="DP2" s="3"/>
      <c r="DQ2" s="3"/>
      <c r="DS2" s="28"/>
    </row>
    <row r="3" spans="1:123" ht="12">
      <c r="A3" s="27"/>
      <c r="B3" s="13"/>
      <c r="C3" s="26"/>
      <c r="D3" s="19"/>
      <c r="E3" s="19"/>
      <c r="F3" s="26"/>
      <c r="G3" s="28" t="s">
        <v>21</v>
      </c>
      <c r="H3" s="26"/>
      <c r="I3" s="26"/>
      <c r="J3" s="26"/>
      <c r="K3" s="26"/>
      <c r="L3" s="26"/>
      <c r="M3" s="19"/>
      <c r="N3" s="18"/>
      <c r="O3" s="28"/>
      <c r="P3" s="18"/>
      <c r="Q3" s="18"/>
      <c r="R3" s="18"/>
      <c r="S3" s="26"/>
      <c r="T3" s="26"/>
      <c r="U3" s="28" t="s">
        <v>21</v>
      </c>
      <c r="V3" s="18"/>
      <c r="W3" s="26"/>
      <c r="X3" s="26"/>
      <c r="Y3" s="19"/>
      <c r="Z3" s="18"/>
      <c r="AA3" s="28"/>
      <c r="AB3" s="18"/>
      <c r="AC3" s="18"/>
      <c r="AD3" s="18"/>
      <c r="AE3" s="26"/>
      <c r="AF3" s="28" t="s">
        <v>21</v>
      </c>
      <c r="AG3" s="18"/>
      <c r="AM3" s="28"/>
      <c r="AN3" s="3"/>
      <c r="AO3" s="3"/>
      <c r="AP3" s="3"/>
      <c r="AQ3" s="26"/>
      <c r="AR3" s="28" t="s">
        <v>21</v>
      </c>
      <c r="AS3" s="3"/>
      <c r="AT3" s="3"/>
      <c r="AU3" s="3"/>
      <c r="AV3" s="3"/>
      <c r="AW3" s="3"/>
      <c r="AX3" s="3"/>
      <c r="AY3" s="28"/>
      <c r="AZ3" s="3"/>
      <c r="BA3" s="3"/>
      <c r="BB3" s="3"/>
      <c r="BC3" s="26"/>
      <c r="BD3" s="28" t="s">
        <v>21</v>
      </c>
      <c r="BE3" s="3"/>
      <c r="BF3" s="3"/>
      <c r="BG3" s="18"/>
      <c r="BH3" s="3"/>
      <c r="BI3" s="3"/>
      <c r="BJ3" s="3"/>
      <c r="BK3" s="28"/>
      <c r="BL3" s="3"/>
      <c r="BM3" s="3"/>
      <c r="BN3" s="3"/>
      <c r="BO3" s="26"/>
      <c r="BP3" s="28" t="s">
        <v>21</v>
      </c>
      <c r="BQ3" s="3"/>
      <c r="BR3" s="3"/>
      <c r="BS3" s="3"/>
      <c r="BT3" s="3"/>
      <c r="BU3" s="3"/>
      <c r="BV3" s="3"/>
      <c r="BW3" s="28"/>
      <c r="BX3" s="3"/>
      <c r="BY3" s="3"/>
      <c r="BZ3" s="3"/>
      <c r="CA3" s="26"/>
      <c r="CB3" s="28" t="s">
        <v>21</v>
      </c>
      <c r="CC3" s="3"/>
      <c r="CD3" s="3"/>
      <c r="CE3" s="3"/>
      <c r="CF3" s="3"/>
      <c r="CG3" s="3"/>
      <c r="CH3" s="3"/>
      <c r="CI3" s="28"/>
      <c r="CJ3" s="3"/>
      <c r="CK3" s="3"/>
      <c r="CL3" s="3"/>
      <c r="CM3" s="26"/>
      <c r="CN3" s="28" t="s">
        <v>21</v>
      </c>
      <c r="CO3" s="3"/>
      <c r="CP3" s="3"/>
      <c r="CQ3" s="3"/>
      <c r="CR3" s="3"/>
      <c r="CS3" s="3"/>
      <c r="CT3" s="3"/>
      <c r="CU3" s="28"/>
      <c r="CV3" s="3"/>
      <c r="CW3" s="3"/>
      <c r="CX3" s="3"/>
      <c r="CY3" s="26"/>
      <c r="CZ3" s="28" t="s">
        <v>21</v>
      </c>
      <c r="DA3" s="3"/>
      <c r="DB3" s="3"/>
      <c r="DC3" s="3"/>
      <c r="DD3" s="3"/>
      <c r="DE3" s="3"/>
      <c r="DF3" s="3"/>
      <c r="DG3" s="28"/>
      <c r="DH3" s="3"/>
      <c r="DI3" s="3"/>
      <c r="DJ3" s="3"/>
      <c r="DK3" s="26"/>
      <c r="DL3" s="28" t="s">
        <v>21</v>
      </c>
      <c r="DM3" s="3"/>
      <c r="DN3" s="3"/>
      <c r="DO3" s="3"/>
      <c r="DP3" s="3"/>
      <c r="DQ3" s="3"/>
      <c r="DS3" s="28"/>
    </row>
    <row r="4" spans="1:121" ht="12">
      <c r="A4" s="27"/>
      <c r="B4" s="13"/>
      <c r="C4" s="26"/>
      <c r="D4" s="28"/>
      <c r="E4" s="28"/>
      <c r="F4" s="28"/>
      <c r="G4" s="28"/>
      <c r="H4" s="28"/>
      <c r="I4" s="28"/>
      <c r="J4" s="28"/>
      <c r="K4" s="28"/>
      <c r="L4" s="28"/>
      <c r="M4" s="19"/>
      <c r="N4" s="18"/>
      <c r="O4" s="18"/>
      <c r="P4" s="18"/>
      <c r="Q4" s="18"/>
      <c r="R4" s="18"/>
      <c r="S4" s="26"/>
      <c r="T4" s="28"/>
      <c r="U4" s="19"/>
      <c r="V4" s="18"/>
      <c r="W4" s="26"/>
      <c r="X4" s="28"/>
      <c r="Y4" s="19"/>
      <c r="Z4" s="18"/>
      <c r="AA4" s="18"/>
      <c r="AB4" s="18"/>
      <c r="AC4" s="18"/>
      <c r="AD4" s="18"/>
      <c r="AE4" s="18"/>
      <c r="AF4" s="28"/>
      <c r="AG4" s="19"/>
      <c r="AM4" s="3"/>
      <c r="AN4" s="4"/>
      <c r="AO4" s="3"/>
      <c r="AP4" s="3"/>
      <c r="AQ4" s="3"/>
      <c r="AR4" s="4"/>
      <c r="AS4" s="3"/>
      <c r="AT4" s="3"/>
      <c r="AU4" s="3"/>
      <c r="AV4" s="3"/>
      <c r="AW4" s="3"/>
      <c r="AX4" s="3"/>
      <c r="AY4" s="3"/>
      <c r="AZ4" s="4"/>
      <c r="BA4" s="3"/>
      <c r="BB4" s="3"/>
      <c r="BC4" s="3"/>
      <c r="BD4" s="3"/>
      <c r="BE4" s="3"/>
      <c r="BF4" s="3"/>
      <c r="BG4" s="3"/>
      <c r="BH4" s="4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4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4"/>
      <c r="DM4" s="3"/>
      <c r="DN4" s="3"/>
      <c r="DO4" s="4"/>
      <c r="DP4" s="3"/>
      <c r="DQ4" s="3"/>
    </row>
    <row r="5" spans="1:157" ht="12">
      <c r="A5" s="5" t="s">
        <v>1</v>
      </c>
      <c r="C5" s="6" t="s">
        <v>30</v>
      </c>
      <c r="D5" s="7"/>
      <c r="E5" s="8"/>
      <c r="F5" s="24"/>
      <c r="G5" s="24"/>
      <c r="H5" s="3"/>
      <c r="I5" s="6" t="s">
        <v>31</v>
      </c>
      <c r="J5" s="7"/>
      <c r="K5" s="8"/>
      <c r="L5" s="24"/>
      <c r="M5" s="24"/>
      <c r="N5" s="3"/>
      <c r="O5" s="6" t="s">
        <v>32</v>
      </c>
      <c r="P5" s="7"/>
      <c r="Q5" s="8"/>
      <c r="R5" s="24"/>
      <c r="S5" s="24"/>
      <c r="T5" s="3"/>
      <c r="U5" s="6" t="s">
        <v>33</v>
      </c>
      <c r="V5" s="7"/>
      <c r="W5" s="8"/>
      <c r="X5" s="24"/>
      <c r="Y5" s="24"/>
      <c r="Z5" s="14"/>
      <c r="AA5" s="6" t="s">
        <v>34</v>
      </c>
      <c r="AB5" s="7"/>
      <c r="AC5" s="8"/>
      <c r="AD5" s="24"/>
      <c r="AE5" s="24"/>
      <c r="AF5" s="14"/>
      <c r="AG5" s="6" t="s">
        <v>35</v>
      </c>
      <c r="AH5" s="7"/>
      <c r="AI5" s="8"/>
      <c r="AJ5" s="24"/>
      <c r="AK5" s="24"/>
      <c r="AL5" s="14"/>
      <c r="AM5" s="6" t="s">
        <v>36</v>
      </c>
      <c r="AN5" s="7"/>
      <c r="AO5" s="8"/>
      <c r="AP5" s="24"/>
      <c r="AQ5" s="24"/>
      <c r="AR5" s="3"/>
      <c r="AS5" s="36" t="s">
        <v>37</v>
      </c>
      <c r="AT5" s="7"/>
      <c r="AU5" s="8"/>
      <c r="AV5" s="24"/>
      <c r="AW5" s="24"/>
      <c r="AX5" s="3"/>
      <c r="AY5" s="36" t="s">
        <v>38</v>
      </c>
      <c r="AZ5" s="7"/>
      <c r="BA5" s="8"/>
      <c r="BB5" s="24"/>
      <c r="BC5" s="24"/>
      <c r="BD5" s="3"/>
      <c r="BE5" s="38" t="s">
        <v>39</v>
      </c>
      <c r="BF5" s="39"/>
      <c r="BG5" s="40"/>
      <c r="BH5" s="24"/>
      <c r="BI5" s="24"/>
      <c r="BJ5" s="3"/>
      <c r="BK5" s="6" t="s">
        <v>40</v>
      </c>
      <c r="BL5" s="7"/>
      <c r="BM5" s="8"/>
      <c r="BN5" s="24"/>
      <c r="BO5" s="24"/>
      <c r="BP5" s="3"/>
      <c r="BQ5" s="6" t="s">
        <v>41</v>
      </c>
      <c r="BR5" s="7"/>
      <c r="BS5" s="8"/>
      <c r="BT5" s="24"/>
      <c r="BU5" s="24"/>
      <c r="BV5" s="14"/>
      <c r="BW5" s="6" t="s">
        <v>42</v>
      </c>
      <c r="BX5" s="7"/>
      <c r="BY5" s="8"/>
      <c r="BZ5" s="24"/>
      <c r="CA5" s="24"/>
      <c r="CB5" s="3"/>
      <c r="CC5" s="6" t="s">
        <v>43</v>
      </c>
      <c r="CD5" s="7"/>
      <c r="CE5" s="8"/>
      <c r="CF5" s="24"/>
      <c r="CG5" s="24"/>
      <c r="CH5" s="14"/>
      <c r="CI5" s="6" t="s">
        <v>44</v>
      </c>
      <c r="CJ5" s="7"/>
      <c r="CK5" s="8"/>
      <c r="CL5" s="24"/>
      <c r="CM5" s="24"/>
      <c r="CN5" s="3"/>
      <c r="CO5" s="6" t="s">
        <v>45</v>
      </c>
      <c r="CP5" s="7"/>
      <c r="CQ5" s="8"/>
      <c r="CR5" s="24"/>
      <c r="CS5" s="24"/>
      <c r="CT5" s="3"/>
      <c r="CU5" s="6" t="s">
        <v>46</v>
      </c>
      <c r="CV5" s="7"/>
      <c r="CW5" s="8"/>
      <c r="CX5" s="24"/>
      <c r="CY5" s="24"/>
      <c r="CZ5" s="3"/>
      <c r="DA5" s="60" t="s">
        <v>66</v>
      </c>
      <c r="DB5" s="48"/>
      <c r="DC5" s="49"/>
      <c r="DD5" s="50"/>
      <c r="DE5" s="50"/>
      <c r="DF5" s="3"/>
      <c r="DG5" s="6" t="s">
        <v>47</v>
      </c>
      <c r="DH5" s="7"/>
      <c r="DI5" s="8"/>
      <c r="DJ5" s="24"/>
      <c r="DK5" s="24"/>
      <c r="DL5" s="14"/>
      <c r="DM5" s="6" t="s">
        <v>48</v>
      </c>
      <c r="DN5" s="7"/>
      <c r="DO5" s="8"/>
      <c r="DP5" s="24"/>
      <c r="DQ5" s="24"/>
      <c r="DR5" s="14"/>
      <c r="DS5" s="6" t="s">
        <v>49</v>
      </c>
      <c r="DT5" s="7"/>
      <c r="DU5" s="8"/>
      <c r="DV5" s="24"/>
      <c r="DW5" s="24"/>
      <c r="DX5" s="14"/>
      <c r="DY5" s="6" t="s">
        <v>50</v>
      </c>
      <c r="DZ5" s="7"/>
      <c r="EA5" s="8"/>
      <c r="EB5" s="24"/>
      <c r="EC5" s="24"/>
      <c r="ED5" s="14"/>
      <c r="EE5" s="6" t="s">
        <v>51</v>
      </c>
      <c r="EF5" s="7"/>
      <c r="EG5" s="8"/>
      <c r="EH5" s="24"/>
      <c r="EI5" s="24"/>
      <c r="EJ5" s="14"/>
      <c r="EK5" s="6" t="s">
        <v>52</v>
      </c>
      <c r="EL5" s="7"/>
      <c r="EM5" s="8"/>
      <c r="EN5" s="24"/>
      <c r="EO5" s="24"/>
      <c r="EP5" s="14"/>
      <c r="EQ5" s="6" t="s">
        <v>53</v>
      </c>
      <c r="ER5" s="7"/>
      <c r="ES5" s="8"/>
      <c r="ET5" s="24"/>
      <c r="EU5" s="24"/>
      <c r="EV5" s="14"/>
      <c r="EW5" s="6" t="s">
        <v>54</v>
      </c>
      <c r="EX5" s="7"/>
      <c r="EY5" s="8"/>
      <c r="EZ5" s="24"/>
      <c r="FA5" s="24"/>
    </row>
    <row r="6" spans="1:157" ht="12">
      <c r="A6" s="29" t="s">
        <v>6</v>
      </c>
      <c r="C6" s="30"/>
      <c r="D6" s="17">
        <v>0.2694139</v>
      </c>
      <c r="E6" s="31"/>
      <c r="F6" s="24" t="s">
        <v>59</v>
      </c>
      <c r="G6" s="24" t="s">
        <v>60</v>
      </c>
      <c r="H6" s="1"/>
      <c r="I6" s="30"/>
      <c r="J6" s="17">
        <v>0.0480194</v>
      </c>
      <c r="K6" s="31"/>
      <c r="L6" s="24" t="s">
        <v>59</v>
      </c>
      <c r="M6" s="24" t="s">
        <v>60</v>
      </c>
      <c r="N6" s="1"/>
      <c r="O6" s="30"/>
      <c r="P6" s="17">
        <v>0.0060045</v>
      </c>
      <c r="Q6" s="31"/>
      <c r="R6" s="24" t="s">
        <v>59</v>
      </c>
      <c r="S6" s="24" t="s">
        <v>60</v>
      </c>
      <c r="T6" s="1"/>
      <c r="U6" s="30"/>
      <c r="V6" s="17">
        <v>0.0002699</v>
      </c>
      <c r="W6" s="31"/>
      <c r="X6" s="24" t="s">
        <v>59</v>
      </c>
      <c r="Y6" s="24" t="s">
        <v>60</v>
      </c>
      <c r="Z6" s="12"/>
      <c r="AA6" s="30"/>
      <c r="AB6" s="17">
        <v>0.010719</v>
      </c>
      <c r="AC6" s="31"/>
      <c r="AD6" s="24" t="s">
        <v>59</v>
      </c>
      <c r="AE6" s="24" t="s">
        <v>60</v>
      </c>
      <c r="AF6" s="12"/>
      <c r="AG6" s="30"/>
      <c r="AH6" s="17">
        <v>6.8E-06</v>
      </c>
      <c r="AI6" s="31"/>
      <c r="AJ6" s="24" t="s">
        <v>59</v>
      </c>
      <c r="AK6" s="24" t="s">
        <v>60</v>
      </c>
      <c r="AL6" s="12"/>
      <c r="AM6" s="30"/>
      <c r="AN6" s="17">
        <v>0.0018211</v>
      </c>
      <c r="AO6" s="31"/>
      <c r="AP6" s="24" t="s">
        <v>59</v>
      </c>
      <c r="AQ6" s="24" t="s">
        <v>60</v>
      </c>
      <c r="AR6" s="1"/>
      <c r="AS6" s="30"/>
      <c r="AT6" s="17">
        <v>0.000555</v>
      </c>
      <c r="AU6" s="31"/>
      <c r="AV6" s="24" t="s">
        <v>59</v>
      </c>
      <c r="AW6" s="24" t="s">
        <v>60</v>
      </c>
      <c r="AX6" s="1"/>
      <c r="AY6" s="30"/>
      <c r="AZ6" s="17">
        <v>0.0030906</v>
      </c>
      <c r="BA6" s="31"/>
      <c r="BB6" s="24" t="s">
        <v>59</v>
      </c>
      <c r="BC6" s="24" t="s">
        <v>60</v>
      </c>
      <c r="BD6" s="1"/>
      <c r="BE6" s="41"/>
      <c r="BF6" s="42">
        <v>0.028881</v>
      </c>
      <c r="BG6" s="43"/>
      <c r="BH6" s="24" t="s">
        <v>59</v>
      </c>
      <c r="BI6" s="24" t="s">
        <v>60</v>
      </c>
      <c r="BJ6" s="1"/>
      <c r="BK6" s="30"/>
      <c r="BL6" s="17">
        <v>0.0009515</v>
      </c>
      <c r="BM6" s="31"/>
      <c r="BN6" s="24" t="s">
        <v>59</v>
      </c>
      <c r="BO6" s="24" t="s">
        <v>60</v>
      </c>
      <c r="BP6" s="1"/>
      <c r="BQ6" s="30"/>
      <c r="BR6" s="17">
        <v>0.0130202</v>
      </c>
      <c r="BS6" s="31"/>
      <c r="BT6" s="24" t="s">
        <v>59</v>
      </c>
      <c r="BU6" s="24" t="s">
        <v>60</v>
      </c>
      <c r="BV6" s="12"/>
      <c r="BW6" s="30"/>
      <c r="BX6" s="17">
        <v>0.0074946</v>
      </c>
      <c r="BY6" s="31"/>
      <c r="BZ6" s="24" t="s">
        <v>59</v>
      </c>
      <c r="CA6" s="24" t="s">
        <v>60</v>
      </c>
      <c r="CB6" s="1"/>
      <c r="CC6" s="30"/>
      <c r="CD6" s="17">
        <v>0.0100725</v>
      </c>
      <c r="CE6" s="31"/>
      <c r="CF6" s="24" t="s">
        <v>59</v>
      </c>
      <c r="CG6" s="24" t="s">
        <v>60</v>
      </c>
      <c r="CH6" s="12"/>
      <c r="CI6" s="30"/>
      <c r="CJ6" s="17">
        <v>0.0250406</v>
      </c>
      <c r="CK6" s="31"/>
      <c r="CL6" s="24" t="s">
        <v>59</v>
      </c>
      <c r="CM6" s="24" t="s">
        <v>60</v>
      </c>
      <c r="CN6" s="1"/>
      <c r="CO6" s="30"/>
      <c r="CP6" s="17">
        <v>0.0038333</v>
      </c>
      <c r="CQ6" s="31"/>
      <c r="CR6" s="24" t="s">
        <v>59</v>
      </c>
      <c r="CS6" s="24" t="s">
        <v>60</v>
      </c>
      <c r="CT6" s="1"/>
      <c r="CU6" s="30"/>
      <c r="CV6" s="17">
        <v>0.0425121</v>
      </c>
      <c r="CW6" s="31"/>
      <c r="CX6" s="24" t="s">
        <v>59</v>
      </c>
      <c r="CY6" s="24" t="s">
        <v>60</v>
      </c>
      <c r="CZ6" s="1"/>
      <c r="DA6" s="51"/>
      <c r="DB6" s="52">
        <v>0.0004894</v>
      </c>
      <c r="DC6" s="53"/>
      <c r="DD6" s="50" t="s">
        <v>59</v>
      </c>
      <c r="DE6" s="50" t="s">
        <v>60</v>
      </c>
      <c r="DF6" s="1"/>
      <c r="DG6" s="30"/>
      <c r="DH6" s="17">
        <v>0.000823</v>
      </c>
      <c r="DI6" s="31"/>
      <c r="DJ6" s="24" t="s">
        <v>59</v>
      </c>
      <c r="DK6" s="24" t="s">
        <v>60</v>
      </c>
      <c r="DL6" s="12"/>
      <c r="DM6" s="30"/>
      <c r="DN6" s="17">
        <v>8.7E-06</v>
      </c>
      <c r="DO6" s="31"/>
      <c r="DP6" s="24" t="s">
        <v>59</v>
      </c>
      <c r="DQ6" s="24" t="s">
        <v>60</v>
      </c>
      <c r="DR6" s="12"/>
      <c r="DS6" s="30"/>
      <c r="DT6" s="17">
        <v>0.0024301</v>
      </c>
      <c r="DU6" s="31"/>
      <c r="DV6" s="24" t="s">
        <v>59</v>
      </c>
      <c r="DW6" s="24" t="s">
        <v>60</v>
      </c>
      <c r="DX6" s="12"/>
      <c r="DY6" s="30"/>
      <c r="DZ6" s="17">
        <v>0.0078281</v>
      </c>
      <c r="EA6" s="31"/>
      <c r="EB6" s="24" t="s">
        <v>59</v>
      </c>
      <c r="EC6" s="24" t="s">
        <v>60</v>
      </c>
      <c r="ED6" s="12"/>
      <c r="EE6" s="30"/>
      <c r="EF6" s="17">
        <v>0.0172778</v>
      </c>
      <c r="EG6" s="31"/>
      <c r="EH6" s="24" t="s">
        <v>59</v>
      </c>
      <c r="EI6" s="24" t="s">
        <v>60</v>
      </c>
      <c r="EJ6" s="12"/>
      <c r="EK6" s="30"/>
      <c r="EL6" s="17">
        <v>0.0021223</v>
      </c>
      <c r="EM6" s="31"/>
      <c r="EN6" s="24" t="s">
        <v>59</v>
      </c>
      <c r="EO6" s="24" t="s">
        <v>60</v>
      </c>
      <c r="EP6" s="12"/>
      <c r="EQ6" s="30"/>
      <c r="ER6" s="17">
        <v>0.0109199</v>
      </c>
      <c r="ES6" s="31"/>
      <c r="ET6" s="24" t="s">
        <v>59</v>
      </c>
      <c r="EU6" s="24" t="s">
        <v>60</v>
      </c>
      <c r="EV6" s="12"/>
      <c r="EW6" s="30"/>
      <c r="EX6" s="17">
        <v>0.0044418</v>
      </c>
      <c r="EY6" s="31"/>
      <c r="EZ6" s="24" t="s">
        <v>59</v>
      </c>
      <c r="FA6" s="24" t="s">
        <v>60</v>
      </c>
    </row>
    <row r="7" spans="1:157" ht="12">
      <c r="A7" s="9"/>
      <c r="C7" s="10" t="s">
        <v>7</v>
      </c>
      <c r="D7" s="10" t="s">
        <v>8</v>
      </c>
      <c r="E7" s="10" t="s">
        <v>0</v>
      </c>
      <c r="F7" s="24" t="s">
        <v>61</v>
      </c>
      <c r="G7" s="24" t="s">
        <v>62</v>
      </c>
      <c r="H7" s="3"/>
      <c r="I7" s="10" t="s">
        <v>7</v>
      </c>
      <c r="J7" s="10" t="s">
        <v>8</v>
      </c>
      <c r="K7" s="10" t="s">
        <v>0</v>
      </c>
      <c r="L7" s="24" t="s">
        <v>61</v>
      </c>
      <c r="M7" s="24" t="s">
        <v>62</v>
      </c>
      <c r="N7" s="3"/>
      <c r="O7" s="10" t="s">
        <v>7</v>
      </c>
      <c r="P7" s="10" t="s">
        <v>8</v>
      </c>
      <c r="Q7" s="10" t="s">
        <v>0</v>
      </c>
      <c r="R7" s="24" t="s">
        <v>61</v>
      </c>
      <c r="S7" s="24" t="s">
        <v>62</v>
      </c>
      <c r="T7" s="3"/>
      <c r="U7" s="10" t="s">
        <v>7</v>
      </c>
      <c r="V7" s="10" t="s">
        <v>8</v>
      </c>
      <c r="W7" s="10" t="s">
        <v>0</v>
      </c>
      <c r="X7" s="24" t="s">
        <v>61</v>
      </c>
      <c r="Y7" s="24" t="s">
        <v>62</v>
      </c>
      <c r="Z7" s="15"/>
      <c r="AA7" s="10" t="s">
        <v>7</v>
      </c>
      <c r="AB7" s="10" t="s">
        <v>8</v>
      </c>
      <c r="AC7" s="10" t="s">
        <v>0</v>
      </c>
      <c r="AD7" s="24" t="s">
        <v>61</v>
      </c>
      <c r="AE7" s="24" t="s">
        <v>62</v>
      </c>
      <c r="AF7" s="15"/>
      <c r="AG7" s="10" t="s">
        <v>7</v>
      </c>
      <c r="AH7" s="10" t="s">
        <v>8</v>
      </c>
      <c r="AI7" s="10" t="s">
        <v>0</v>
      </c>
      <c r="AJ7" s="24" t="s">
        <v>61</v>
      </c>
      <c r="AK7" s="24" t="s">
        <v>62</v>
      </c>
      <c r="AL7" s="15"/>
      <c r="AM7" s="10" t="s">
        <v>7</v>
      </c>
      <c r="AN7" s="10" t="s">
        <v>8</v>
      </c>
      <c r="AO7" s="10" t="s">
        <v>0</v>
      </c>
      <c r="AP7" s="24" t="s">
        <v>61</v>
      </c>
      <c r="AQ7" s="24" t="s">
        <v>62</v>
      </c>
      <c r="AR7" s="3"/>
      <c r="AS7" s="10" t="s">
        <v>7</v>
      </c>
      <c r="AT7" s="10" t="s">
        <v>8</v>
      </c>
      <c r="AU7" s="10" t="s">
        <v>0</v>
      </c>
      <c r="AV7" s="24" t="s">
        <v>61</v>
      </c>
      <c r="AW7" s="24" t="s">
        <v>62</v>
      </c>
      <c r="AX7" s="3"/>
      <c r="AY7" s="10" t="s">
        <v>7</v>
      </c>
      <c r="AZ7" s="10" t="s">
        <v>8</v>
      </c>
      <c r="BA7" s="10" t="s">
        <v>0</v>
      </c>
      <c r="BB7" s="24" t="s">
        <v>61</v>
      </c>
      <c r="BC7" s="24" t="s">
        <v>62</v>
      </c>
      <c r="BD7" s="3"/>
      <c r="BE7" s="10" t="s">
        <v>7</v>
      </c>
      <c r="BF7" s="10" t="s">
        <v>8</v>
      </c>
      <c r="BG7" s="10" t="s">
        <v>0</v>
      </c>
      <c r="BH7" s="24" t="s">
        <v>61</v>
      </c>
      <c r="BI7" s="24" t="s">
        <v>62</v>
      </c>
      <c r="BJ7" s="3"/>
      <c r="BK7" s="10" t="s">
        <v>7</v>
      </c>
      <c r="BL7" s="10" t="s">
        <v>8</v>
      </c>
      <c r="BM7" s="10" t="s">
        <v>0</v>
      </c>
      <c r="BN7" s="24" t="s">
        <v>61</v>
      </c>
      <c r="BO7" s="24" t="s">
        <v>62</v>
      </c>
      <c r="BP7" s="3"/>
      <c r="BQ7" s="10" t="s">
        <v>7</v>
      </c>
      <c r="BR7" s="10" t="s">
        <v>8</v>
      </c>
      <c r="BS7" s="10" t="s">
        <v>0</v>
      </c>
      <c r="BT7" s="24" t="s">
        <v>61</v>
      </c>
      <c r="BU7" s="24" t="s">
        <v>62</v>
      </c>
      <c r="BV7" s="15"/>
      <c r="BW7" s="10" t="s">
        <v>7</v>
      </c>
      <c r="BX7" s="10" t="s">
        <v>8</v>
      </c>
      <c r="BY7" s="10" t="s">
        <v>0</v>
      </c>
      <c r="BZ7" s="24" t="s">
        <v>61</v>
      </c>
      <c r="CA7" s="24" t="s">
        <v>62</v>
      </c>
      <c r="CB7" s="3"/>
      <c r="CC7" s="10" t="s">
        <v>7</v>
      </c>
      <c r="CD7" s="10" t="s">
        <v>8</v>
      </c>
      <c r="CE7" s="10" t="s">
        <v>0</v>
      </c>
      <c r="CF7" s="24" t="s">
        <v>61</v>
      </c>
      <c r="CG7" s="24" t="s">
        <v>62</v>
      </c>
      <c r="CH7" s="15"/>
      <c r="CI7" s="10" t="s">
        <v>7</v>
      </c>
      <c r="CJ7" s="10" t="s">
        <v>8</v>
      </c>
      <c r="CK7" s="10" t="s">
        <v>0</v>
      </c>
      <c r="CL7" s="24" t="s">
        <v>61</v>
      </c>
      <c r="CM7" s="24" t="s">
        <v>62</v>
      </c>
      <c r="CN7" s="3"/>
      <c r="CO7" s="10" t="s">
        <v>7</v>
      </c>
      <c r="CP7" s="10" t="s">
        <v>8</v>
      </c>
      <c r="CQ7" s="10" t="s">
        <v>0</v>
      </c>
      <c r="CR7" s="24" t="s">
        <v>61</v>
      </c>
      <c r="CS7" s="24" t="s">
        <v>62</v>
      </c>
      <c r="CT7" s="3"/>
      <c r="CU7" s="10" t="s">
        <v>7</v>
      </c>
      <c r="CV7" s="10" t="s">
        <v>8</v>
      </c>
      <c r="CW7" s="10" t="s">
        <v>0</v>
      </c>
      <c r="CX7" s="24" t="s">
        <v>61</v>
      </c>
      <c r="CY7" s="24" t="s">
        <v>62</v>
      </c>
      <c r="CZ7" s="3"/>
      <c r="DA7" s="54" t="s">
        <v>7</v>
      </c>
      <c r="DB7" s="54" t="s">
        <v>8</v>
      </c>
      <c r="DC7" s="54" t="s">
        <v>0</v>
      </c>
      <c r="DD7" s="50" t="s">
        <v>61</v>
      </c>
      <c r="DE7" s="50" t="s">
        <v>62</v>
      </c>
      <c r="DF7" s="3"/>
      <c r="DG7" s="10" t="s">
        <v>7</v>
      </c>
      <c r="DH7" s="10" t="s">
        <v>8</v>
      </c>
      <c r="DI7" s="10" t="s">
        <v>0</v>
      </c>
      <c r="DJ7" s="24" t="s">
        <v>61</v>
      </c>
      <c r="DK7" s="24" t="s">
        <v>62</v>
      </c>
      <c r="DL7" s="15"/>
      <c r="DM7" s="10" t="s">
        <v>7</v>
      </c>
      <c r="DN7" s="10" t="s">
        <v>8</v>
      </c>
      <c r="DO7" s="10" t="s">
        <v>0</v>
      </c>
      <c r="DP7" s="24" t="s">
        <v>61</v>
      </c>
      <c r="DQ7" s="24" t="s">
        <v>62</v>
      </c>
      <c r="DR7" s="15"/>
      <c r="DS7" s="10" t="s">
        <v>7</v>
      </c>
      <c r="DT7" s="10" t="s">
        <v>8</v>
      </c>
      <c r="DU7" s="10" t="s">
        <v>0</v>
      </c>
      <c r="DV7" s="24" t="s">
        <v>61</v>
      </c>
      <c r="DW7" s="24" t="s">
        <v>62</v>
      </c>
      <c r="DX7" s="15"/>
      <c r="DY7" s="10" t="s">
        <v>7</v>
      </c>
      <c r="DZ7" s="10" t="s">
        <v>8</v>
      </c>
      <c r="EA7" s="10" t="s">
        <v>0</v>
      </c>
      <c r="EB7" s="24" t="s">
        <v>61</v>
      </c>
      <c r="EC7" s="24" t="s">
        <v>62</v>
      </c>
      <c r="ED7" s="15"/>
      <c r="EE7" s="10" t="s">
        <v>7</v>
      </c>
      <c r="EF7" s="10" t="s">
        <v>8</v>
      </c>
      <c r="EG7" s="10" t="s">
        <v>0</v>
      </c>
      <c r="EH7" s="24" t="s">
        <v>61</v>
      </c>
      <c r="EI7" s="24" t="s">
        <v>62</v>
      </c>
      <c r="EJ7" s="15"/>
      <c r="EK7" s="10" t="s">
        <v>7</v>
      </c>
      <c r="EL7" s="10" t="s">
        <v>8</v>
      </c>
      <c r="EM7" s="10" t="s">
        <v>0</v>
      </c>
      <c r="EN7" s="24" t="s">
        <v>61</v>
      </c>
      <c r="EO7" s="24" t="s">
        <v>62</v>
      </c>
      <c r="EP7" s="15"/>
      <c r="EQ7" s="10" t="s">
        <v>7</v>
      </c>
      <c r="ER7" s="10" t="s">
        <v>8</v>
      </c>
      <c r="ES7" s="10" t="s">
        <v>0</v>
      </c>
      <c r="ET7" s="24" t="s">
        <v>61</v>
      </c>
      <c r="EU7" s="24" t="s">
        <v>62</v>
      </c>
      <c r="EV7" s="15"/>
      <c r="EW7" s="10" t="s">
        <v>7</v>
      </c>
      <c r="EX7" s="10" t="s">
        <v>8</v>
      </c>
      <c r="EY7" s="10" t="s">
        <v>0</v>
      </c>
      <c r="EZ7" s="24" t="s">
        <v>61</v>
      </c>
      <c r="FA7" s="24" t="s">
        <v>62</v>
      </c>
    </row>
    <row r="8" spans="1:158" ht="12">
      <c r="A8" s="2">
        <v>41548</v>
      </c>
      <c r="C8" s="47">
        <v>2694.1389999999997</v>
      </c>
      <c r="D8" s="47">
        <v>58437.4913934</v>
      </c>
      <c r="E8" s="47">
        <f aca="true" t="shared" si="0" ref="E8:E14">SUM(C8:D8)</f>
        <v>61131.6303934</v>
      </c>
      <c r="F8" s="47">
        <v>5512</v>
      </c>
      <c r="G8" s="47">
        <v>10093</v>
      </c>
      <c r="H8" s="47"/>
      <c r="I8" s="47">
        <v>480.19399999999996</v>
      </c>
      <c r="J8" s="47">
        <v>10415.695976399998</v>
      </c>
      <c r="K8" s="47">
        <f aca="true" t="shared" si="1" ref="K8:K14">SUM(I8:J8)</f>
        <v>10895.889976399998</v>
      </c>
      <c r="L8" s="47">
        <v>982</v>
      </c>
      <c r="M8" s="47">
        <v>1799</v>
      </c>
      <c r="N8" s="47"/>
      <c r="O8" s="47">
        <v>60.045</v>
      </c>
      <c r="P8" s="47">
        <v>1302.412077</v>
      </c>
      <c r="Q8" s="47">
        <f aca="true" t="shared" si="2" ref="Q8:Q14">SUM(O8:P8)</f>
        <v>1362.457077</v>
      </c>
      <c r="R8" s="47">
        <v>123</v>
      </c>
      <c r="S8" s="47">
        <v>225</v>
      </c>
      <c r="T8" s="47"/>
      <c r="U8" s="47">
        <v>2.699</v>
      </c>
      <c r="V8" s="47">
        <v>58.5429294</v>
      </c>
      <c r="W8" s="47">
        <f aca="true" t="shared" si="3" ref="W8:W14">SUM(U8:V8)</f>
        <v>61.2419294</v>
      </c>
      <c r="X8" s="47">
        <v>6</v>
      </c>
      <c r="Y8" s="47">
        <v>10</v>
      </c>
      <c r="Z8" s="47"/>
      <c r="AA8" s="47">
        <v>107.19</v>
      </c>
      <c r="AB8" s="47">
        <v>2325.015414</v>
      </c>
      <c r="AC8" s="47">
        <f aca="true" t="shared" si="4" ref="AC8:AC14">SUM(AA8:AB8)</f>
        <v>2432.205414</v>
      </c>
      <c r="AD8" s="47">
        <v>219</v>
      </c>
      <c r="AE8" s="47">
        <v>402</v>
      </c>
      <c r="AF8" s="47"/>
      <c r="AG8" s="47">
        <v>0.068</v>
      </c>
      <c r="AH8" s="47">
        <v>1.4749608</v>
      </c>
      <c r="AI8" s="47">
        <f aca="true" t="shared" si="5" ref="AI8:AI14">SUM(AG8:AH8)</f>
        <v>1.5429608000000001</v>
      </c>
      <c r="AJ8" s="47"/>
      <c r="AK8" s="47"/>
      <c r="AL8" s="47"/>
      <c r="AM8" s="47">
        <v>18.211</v>
      </c>
      <c r="AN8" s="47">
        <v>395.0075166</v>
      </c>
      <c r="AO8" s="47">
        <f aca="true" t="shared" si="6" ref="AO8:AO14">SUM(AM8:AN8)</f>
        <v>413.2185166</v>
      </c>
      <c r="AP8" s="47">
        <v>37</v>
      </c>
      <c r="AQ8" s="47">
        <v>68</v>
      </c>
      <c r="AR8" s="47"/>
      <c r="AS8" s="47">
        <v>5.550000000000001</v>
      </c>
      <c r="AT8" s="47">
        <v>120.38283000000001</v>
      </c>
      <c r="AU8" s="47">
        <f aca="true" t="shared" si="7" ref="AU8:AU14">SUM(AS8:AT8)</f>
        <v>125.93283000000001</v>
      </c>
      <c r="AV8" s="47">
        <v>11</v>
      </c>
      <c r="AW8" s="47">
        <v>21</v>
      </c>
      <c r="AX8" s="47"/>
      <c r="AY8" s="47">
        <v>30.906000000000002</v>
      </c>
      <c r="AZ8" s="47">
        <v>670.3696836</v>
      </c>
      <c r="BA8" s="47">
        <f aca="true" t="shared" si="8" ref="BA8:BA14">SUM(AY8:AZ8)</f>
        <v>701.2756836</v>
      </c>
      <c r="BB8" s="47">
        <v>63</v>
      </c>
      <c r="BC8" s="47">
        <v>116</v>
      </c>
      <c r="BD8" s="47"/>
      <c r="BE8" s="47">
        <v>288.81</v>
      </c>
      <c r="BF8" s="47">
        <v>6264.462186</v>
      </c>
      <c r="BG8" s="47">
        <f aca="true" t="shared" si="9" ref="BG8:BG14">SUM(BE8:BF8)</f>
        <v>6553.272186</v>
      </c>
      <c r="BH8" s="47">
        <v>591</v>
      </c>
      <c r="BI8" s="47">
        <v>1082</v>
      </c>
      <c r="BJ8" s="47"/>
      <c r="BK8" s="47">
        <v>9.515</v>
      </c>
      <c r="BL8" s="47">
        <v>206.386059</v>
      </c>
      <c r="BM8" s="47">
        <f aca="true" t="shared" si="10" ref="BM8:BM14">SUM(BK8:BL8)</f>
        <v>215.90105899999998</v>
      </c>
      <c r="BN8" s="47">
        <v>19</v>
      </c>
      <c r="BO8" s="47">
        <v>36</v>
      </c>
      <c r="BP8" s="47"/>
      <c r="BQ8" s="47">
        <v>130.202</v>
      </c>
      <c r="BR8" s="47">
        <v>2824.1595012</v>
      </c>
      <c r="BS8" s="47">
        <f aca="true" t="shared" si="11" ref="BS8:BS14">SUM(BQ8:BR8)</f>
        <v>2954.3615012</v>
      </c>
      <c r="BT8" s="47">
        <v>266</v>
      </c>
      <c r="BU8" s="47">
        <v>488</v>
      </c>
      <c r="BV8" s="47"/>
      <c r="BW8" s="47">
        <v>74.946</v>
      </c>
      <c r="BX8" s="47">
        <v>1625.6237076</v>
      </c>
      <c r="BY8" s="47">
        <f aca="true" t="shared" si="12" ref="BY8:BY14">SUM(BW8:BX8)</f>
        <v>1700.5697076</v>
      </c>
      <c r="BZ8" s="47">
        <v>153</v>
      </c>
      <c r="CA8" s="47">
        <v>281</v>
      </c>
      <c r="CB8" s="47"/>
      <c r="CC8" s="47">
        <v>100.725</v>
      </c>
      <c r="CD8" s="47">
        <v>2184.785685</v>
      </c>
      <c r="CE8" s="47">
        <f aca="true" t="shared" si="13" ref="CE8:CE14">SUM(CC8:CD8)</f>
        <v>2285.5106849999997</v>
      </c>
      <c r="CF8" s="47">
        <v>206</v>
      </c>
      <c r="CG8" s="47">
        <v>377</v>
      </c>
      <c r="CH8" s="47"/>
      <c r="CI8" s="47">
        <v>250.406</v>
      </c>
      <c r="CJ8" s="47">
        <v>5431.4563836</v>
      </c>
      <c r="CK8" s="47">
        <f aca="true" t="shared" si="14" ref="CK8:CK14">SUM(CI8:CJ8)</f>
        <v>5681.8623836</v>
      </c>
      <c r="CL8" s="47">
        <v>512</v>
      </c>
      <c r="CM8" s="47">
        <v>938</v>
      </c>
      <c r="CN8" s="47"/>
      <c r="CO8" s="47">
        <v>38.333</v>
      </c>
      <c r="CP8" s="47">
        <v>831.4657698</v>
      </c>
      <c r="CQ8" s="47">
        <f aca="true" t="shared" si="15" ref="CQ8:CQ14">SUM(CO8:CP8)</f>
        <v>869.7987698</v>
      </c>
      <c r="CR8" s="47">
        <v>78</v>
      </c>
      <c r="CS8" s="47">
        <v>144</v>
      </c>
      <c r="CT8" s="47"/>
      <c r="CU8" s="47">
        <v>425.121</v>
      </c>
      <c r="CV8" s="47">
        <v>9221.1295626</v>
      </c>
      <c r="CW8" s="47">
        <f aca="true" t="shared" si="16" ref="CW8:CW14">SUM(CU8:CV8)</f>
        <v>9646.250562599998</v>
      </c>
      <c r="CX8" s="47">
        <v>870</v>
      </c>
      <c r="CY8" s="47">
        <v>1593</v>
      </c>
      <c r="CZ8" s="47"/>
      <c r="DA8" s="55">
        <v>4.894</v>
      </c>
      <c r="DB8" s="55">
        <v>106.15379639999999</v>
      </c>
      <c r="DC8" s="55">
        <f aca="true" t="shared" si="17" ref="DC8:DC14">SUM(DA8:DB8)</f>
        <v>111.0477964</v>
      </c>
      <c r="DD8" s="55">
        <v>10</v>
      </c>
      <c r="DE8" s="55">
        <v>18</v>
      </c>
      <c r="DF8" s="47"/>
      <c r="DG8" s="47">
        <v>8.229999999999999</v>
      </c>
      <c r="DH8" s="47">
        <v>178.513638</v>
      </c>
      <c r="DI8" s="47">
        <f aca="true" t="shared" si="18" ref="DI8:DI14">SUM(DG8:DH8)</f>
        <v>186.74363799999998</v>
      </c>
      <c r="DJ8" s="47">
        <v>17</v>
      </c>
      <c r="DK8" s="47">
        <v>31</v>
      </c>
      <c r="DL8" s="47"/>
      <c r="DM8" s="47">
        <v>0.087</v>
      </c>
      <c r="DN8" s="47">
        <v>1.8870822</v>
      </c>
      <c r="DO8" s="47">
        <f aca="true" t="shared" si="19" ref="DO8:DO14">SUM(DM8:DN8)</f>
        <v>1.9740822</v>
      </c>
      <c r="DP8" s="47"/>
      <c r="DQ8" s="47"/>
      <c r="DR8" s="47"/>
      <c r="DS8" s="47">
        <v>24.301000000000002</v>
      </c>
      <c r="DT8" s="47">
        <v>527.1032706000001</v>
      </c>
      <c r="DU8" s="47">
        <f aca="true" t="shared" si="20" ref="DU8:DU14">SUM(DS8:DT8)</f>
        <v>551.4042706000001</v>
      </c>
      <c r="DV8" s="47">
        <v>50</v>
      </c>
      <c r="DW8" s="47">
        <v>91</v>
      </c>
      <c r="DX8" s="47"/>
      <c r="DY8" s="47">
        <v>78.28099999999999</v>
      </c>
      <c r="DZ8" s="47">
        <v>1697.9618586</v>
      </c>
      <c r="EA8" s="47">
        <f aca="true" t="shared" si="21" ref="EA8:EA14">SUM(DY8:DZ8)</f>
        <v>1776.2428585999999</v>
      </c>
      <c r="EB8" s="47">
        <v>160</v>
      </c>
      <c r="EC8" s="47">
        <v>293</v>
      </c>
      <c r="ED8" s="47"/>
      <c r="EE8" s="47">
        <v>172.778</v>
      </c>
      <c r="EF8" s="47">
        <v>3747.6584868</v>
      </c>
      <c r="EG8" s="47">
        <f aca="true" t="shared" si="22" ref="EG8:EG14">SUM(EE8:EF8)</f>
        <v>3920.4364868</v>
      </c>
      <c r="EH8" s="47">
        <v>353</v>
      </c>
      <c r="EI8" s="47">
        <v>647</v>
      </c>
      <c r="EJ8" s="47"/>
      <c r="EK8" s="47">
        <v>21.223000000000003</v>
      </c>
      <c r="EL8" s="47">
        <v>460.3396038</v>
      </c>
      <c r="EM8" s="47">
        <f aca="true" t="shared" si="23" ref="EM8:EM14">SUM(EK8:EL8)</f>
        <v>481.56260380000003</v>
      </c>
      <c r="EN8" s="47">
        <v>43</v>
      </c>
      <c r="EO8" s="47">
        <v>80</v>
      </c>
      <c r="EP8" s="47"/>
      <c r="EQ8" s="47">
        <v>109.199</v>
      </c>
      <c r="ER8" s="47">
        <v>2368.5918294</v>
      </c>
      <c r="ES8" s="47">
        <f aca="true" t="shared" si="24" ref="ES8:ES14">SUM(EQ8:ER8)</f>
        <v>2477.7908294</v>
      </c>
      <c r="ET8" s="47">
        <v>223</v>
      </c>
      <c r="EU8" s="47">
        <v>409</v>
      </c>
      <c r="EV8" s="47"/>
      <c r="EW8" s="47">
        <v>44.418</v>
      </c>
      <c r="EX8" s="47">
        <v>963.4530708</v>
      </c>
      <c r="EY8" s="47">
        <f aca="true" t="shared" si="25" ref="EY8:EY14">SUM(EW8:EX8)</f>
        <v>1007.8710708</v>
      </c>
      <c r="EZ8" s="47">
        <v>91</v>
      </c>
      <c r="FA8" s="47">
        <v>166</v>
      </c>
      <c r="FB8" s="47"/>
    </row>
    <row r="9" spans="1:158" ht="12">
      <c r="A9" s="2">
        <v>41730</v>
      </c>
      <c r="C9" s="47">
        <v>0</v>
      </c>
      <c r="D9" s="47">
        <v>58390.3439609</v>
      </c>
      <c r="E9" s="47">
        <f t="shared" si="0"/>
        <v>58390.3439609</v>
      </c>
      <c r="F9" s="47">
        <v>5512</v>
      </c>
      <c r="G9" s="47">
        <v>10093</v>
      </c>
      <c r="H9" s="47"/>
      <c r="I9" s="47">
        <v>0</v>
      </c>
      <c r="J9" s="47">
        <v>10407.2925814</v>
      </c>
      <c r="K9" s="47">
        <f t="shared" si="1"/>
        <v>10407.2925814</v>
      </c>
      <c r="L9" s="47">
        <v>982</v>
      </c>
      <c r="M9" s="47">
        <v>1799</v>
      </c>
      <c r="N9" s="47"/>
      <c r="O9" s="47">
        <v>0</v>
      </c>
      <c r="P9" s="47">
        <v>1301.3612895</v>
      </c>
      <c r="Q9" s="47">
        <f t="shared" si="2"/>
        <v>1301.3612895</v>
      </c>
      <c r="R9" s="47">
        <v>123</v>
      </c>
      <c r="S9" s="47">
        <v>225</v>
      </c>
      <c r="T9" s="47"/>
      <c r="U9" s="47">
        <v>0</v>
      </c>
      <c r="V9" s="47">
        <v>58.4956969</v>
      </c>
      <c r="W9" s="47">
        <f t="shared" si="3"/>
        <v>58.4956969</v>
      </c>
      <c r="X9" s="47">
        <v>6</v>
      </c>
      <c r="Y9" s="47">
        <v>10</v>
      </c>
      <c r="Z9" s="47"/>
      <c r="AA9" s="47">
        <v>0</v>
      </c>
      <c r="AB9" s="47">
        <v>2323.139589</v>
      </c>
      <c r="AC9" s="47">
        <f t="shared" si="4"/>
        <v>2323.139589</v>
      </c>
      <c r="AD9" s="47">
        <v>219</v>
      </c>
      <c r="AE9" s="47">
        <v>402</v>
      </c>
      <c r="AF9" s="47"/>
      <c r="AG9" s="47">
        <v>0</v>
      </c>
      <c r="AH9" s="47">
        <v>1.4737708</v>
      </c>
      <c r="AI9" s="47">
        <f t="shared" si="5"/>
        <v>1.4737708</v>
      </c>
      <c r="AJ9" s="47"/>
      <c r="AK9" s="47"/>
      <c r="AL9" s="47"/>
      <c r="AM9" s="47">
        <v>0</v>
      </c>
      <c r="AN9" s="47">
        <v>394.6888241</v>
      </c>
      <c r="AO9" s="47">
        <f t="shared" si="6"/>
        <v>394.6888241</v>
      </c>
      <c r="AP9" s="47">
        <v>37</v>
      </c>
      <c r="AQ9" s="47">
        <v>68</v>
      </c>
      <c r="AR9" s="47"/>
      <c r="AS9" s="47">
        <v>0</v>
      </c>
      <c r="AT9" s="47">
        <v>120.28570500000001</v>
      </c>
      <c r="AU9" s="47">
        <f t="shared" si="7"/>
        <v>120.28570500000001</v>
      </c>
      <c r="AV9" s="47">
        <v>11</v>
      </c>
      <c r="AW9" s="47">
        <v>21</v>
      </c>
      <c r="AX9" s="47"/>
      <c r="AY9" s="47">
        <v>0</v>
      </c>
      <c r="AZ9" s="47">
        <v>669.8288286000001</v>
      </c>
      <c r="BA9" s="47">
        <f t="shared" si="8"/>
        <v>669.8288286000001</v>
      </c>
      <c r="BB9" s="47">
        <v>63</v>
      </c>
      <c r="BC9" s="47">
        <v>116</v>
      </c>
      <c r="BD9" s="47"/>
      <c r="BE9" s="47">
        <v>0</v>
      </c>
      <c r="BF9" s="47">
        <v>6259.408011</v>
      </c>
      <c r="BG9" s="47">
        <f t="shared" si="9"/>
        <v>6259.408011</v>
      </c>
      <c r="BH9" s="47">
        <v>591</v>
      </c>
      <c r="BI9" s="47">
        <v>1082</v>
      </c>
      <c r="BJ9" s="47"/>
      <c r="BK9" s="47">
        <v>0</v>
      </c>
      <c r="BL9" s="47">
        <v>206.2195465</v>
      </c>
      <c r="BM9" s="47">
        <f t="shared" si="10"/>
        <v>206.2195465</v>
      </c>
      <c r="BN9" s="47">
        <v>19</v>
      </c>
      <c r="BO9" s="47">
        <v>36</v>
      </c>
      <c r="BP9" s="47"/>
      <c r="BQ9" s="47">
        <v>0</v>
      </c>
      <c r="BR9" s="47">
        <v>2821.8809662</v>
      </c>
      <c r="BS9" s="47">
        <f t="shared" si="11"/>
        <v>2821.8809662</v>
      </c>
      <c r="BT9" s="47">
        <v>266</v>
      </c>
      <c r="BU9" s="47">
        <v>488</v>
      </c>
      <c r="BV9" s="47"/>
      <c r="BW9" s="47">
        <v>0</v>
      </c>
      <c r="BX9" s="47">
        <v>1624.3121526</v>
      </c>
      <c r="BY9" s="47">
        <f t="shared" si="12"/>
        <v>1624.3121526</v>
      </c>
      <c r="BZ9" s="47">
        <v>153</v>
      </c>
      <c r="CA9" s="47">
        <v>281</v>
      </c>
      <c r="CB9" s="47"/>
      <c r="CC9" s="47">
        <v>0</v>
      </c>
      <c r="CD9" s="47">
        <v>2183.0229974999997</v>
      </c>
      <c r="CE9" s="47">
        <f t="shared" si="13"/>
        <v>2183.0229974999997</v>
      </c>
      <c r="CF9" s="47">
        <v>206</v>
      </c>
      <c r="CG9" s="47">
        <v>377</v>
      </c>
      <c r="CH9" s="47"/>
      <c r="CI9" s="47">
        <v>0</v>
      </c>
      <c r="CJ9" s="47">
        <v>5427.0742786</v>
      </c>
      <c r="CK9" s="47">
        <f t="shared" si="14"/>
        <v>5427.0742786</v>
      </c>
      <c r="CL9" s="47">
        <v>512</v>
      </c>
      <c r="CM9" s="47">
        <v>938</v>
      </c>
      <c r="CN9" s="47"/>
      <c r="CO9" s="47">
        <v>0</v>
      </c>
      <c r="CP9" s="47">
        <v>830.7949423</v>
      </c>
      <c r="CQ9" s="47">
        <f t="shared" si="15"/>
        <v>830.7949423</v>
      </c>
      <c r="CR9" s="47">
        <v>78</v>
      </c>
      <c r="CS9" s="47">
        <v>144</v>
      </c>
      <c r="CT9" s="47"/>
      <c r="CU9" s="47">
        <v>0</v>
      </c>
      <c r="CV9" s="47">
        <v>9213.689945099999</v>
      </c>
      <c r="CW9" s="47">
        <f t="shared" si="16"/>
        <v>9213.689945099999</v>
      </c>
      <c r="CX9" s="47">
        <v>870</v>
      </c>
      <c r="CY9" s="47">
        <v>1593</v>
      </c>
      <c r="CZ9" s="47"/>
      <c r="DA9" s="55">
        <v>0</v>
      </c>
      <c r="DB9" s="55">
        <v>106.06815139999999</v>
      </c>
      <c r="DC9" s="55">
        <f t="shared" si="17"/>
        <v>106.06815139999999</v>
      </c>
      <c r="DD9" s="55">
        <v>10</v>
      </c>
      <c r="DE9" s="55">
        <v>18</v>
      </c>
      <c r="DF9" s="47"/>
      <c r="DG9" s="47">
        <v>0</v>
      </c>
      <c r="DH9" s="47">
        <v>178.369613</v>
      </c>
      <c r="DI9" s="47">
        <f t="shared" si="18"/>
        <v>178.369613</v>
      </c>
      <c r="DJ9" s="47">
        <v>17</v>
      </c>
      <c r="DK9" s="47">
        <v>31</v>
      </c>
      <c r="DL9" s="47"/>
      <c r="DM9" s="47">
        <v>0</v>
      </c>
      <c r="DN9" s="47">
        <v>1.8855597</v>
      </c>
      <c r="DO9" s="47">
        <f t="shared" si="19"/>
        <v>1.8855597</v>
      </c>
      <c r="DP9" s="47"/>
      <c r="DQ9" s="47"/>
      <c r="DR9" s="47"/>
      <c r="DS9" s="47">
        <v>0</v>
      </c>
      <c r="DT9" s="47">
        <v>526.6780031000001</v>
      </c>
      <c r="DU9" s="47">
        <f t="shared" si="20"/>
        <v>526.6780031000001</v>
      </c>
      <c r="DV9" s="47">
        <v>50</v>
      </c>
      <c r="DW9" s="47">
        <v>91</v>
      </c>
      <c r="DX9" s="47"/>
      <c r="DY9" s="47">
        <v>0</v>
      </c>
      <c r="DZ9" s="47">
        <v>1696.5919410999998</v>
      </c>
      <c r="EA9" s="47">
        <f t="shared" si="21"/>
        <v>1696.5919410999998</v>
      </c>
      <c r="EB9" s="47">
        <v>160</v>
      </c>
      <c r="EC9" s="47">
        <v>293</v>
      </c>
      <c r="ED9" s="47"/>
      <c r="EE9" s="47">
        <v>0</v>
      </c>
      <c r="EF9" s="47">
        <v>3744.6348718</v>
      </c>
      <c r="EG9" s="47">
        <f t="shared" si="22"/>
        <v>3744.6348718</v>
      </c>
      <c r="EH9" s="47">
        <v>353</v>
      </c>
      <c r="EI9" s="47">
        <v>647</v>
      </c>
      <c r="EJ9" s="47"/>
      <c r="EK9" s="47">
        <v>0</v>
      </c>
      <c r="EL9" s="47">
        <v>459.96820130000003</v>
      </c>
      <c r="EM9" s="47">
        <f t="shared" si="23"/>
        <v>459.96820130000003</v>
      </c>
      <c r="EN9" s="47">
        <v>43</v>
      </c>
      <c r="EO9" s="47">
        <v>80</v>
      </c>
      <c r="EP9" s="47"/>
      <c r="EQ9" s="47">
        <v>0</v>
      </c>
      <c r="ER9" s="47">
        <v>2366.6808469</v>
      </c>
      <c r="ES9" s="47">
        <f t="shared" si="24"/>
        <v>2366.6808469</v>
      </c>
      <c r="ET9" s="47">
        <v>223</v>
      </c>
      <c r="EU9" s="47">
        <v>409</v>
      </c>
      <c r="EV9" s="47"/>
      <c r="EW9" s="47">
        <v>0</v>
      </c>
      <c r="EX9" s="47">
        <v>962.6757558</v>
      </c>
      <c r="EY9" s="47">
        <f t="shared" si="25"/>
        <v>962.6757558</v>
      </c>
      <c r="EZ9" s="47">
        <v>91</v>
      </c>
      <c r="FA9" s="47">
        <v>166</v>
      </c>
      <c r="FB9" s="47"/>
    </row>
    <row r="10" spans="1:158" ht="12">
      <c r="A10" s="2">
        <v>41913</v>
      </c>
      <c r="C10" s="47">
        <v>2694.1389999999997</v>
      </c>
      <c r="D10" s="47">
        <v>58390.3439609</v>
      </c>
      <c r="E10" s="47">
        <f t="shared" si="0"/>
        <v>61084.4829609</v>
      </c>
      <c r="F10" s="47">
        <v>5512</v>
      </c>
      <c r="G10" s="47">
        <v>10093</v>
      </c>
      <c r="H10" s="47"/>
      <c r="I10" s="47">
        <v>480.19399999999996</v>
      </c>
      <c r="J10" s="47">
        <v>10407.2925814</v>
      </c>
      <c r="K10" s="47">
        <f t="shared" si="1"/>
        <v>10887.486581399999</v>
      </c>
      <c r="L10" s="47">
        <v>982</v>
      </c>
      <c r="M10" s="47">
        <v>1799</v>
      </c>
      <c r="N10" s="47"/>
      <c r="O10" s="47">
        <v>60.045</v>
      </c>
      <c r="P10" s="47">
        <v>1301.3612895</v>
      </c>
      <c r="Q10" s="47">
        <f t="shared" si="2"/>
        <v>1361.4062895000002</v>
      </c>
      <c r="R10" s="47">
        <v>123</v>
      </c>
      <c r="S10" s="47">
        <v>225</v>
      </c>
      <c r="T10" s="47"/>
      <c r="U10" s="47">
        <v>2.699</v>
      </c>
      <c r="V10" s="47">
        <v>58.4956969</v>
      </c>
      <c r="W10" s="47">
        <f t="shared" si="3"/>
        <v>61.1946969</v>
      </c>
      <c r="X10" s="47">
        <v>6</v>
      </c>
      <c r="Y10" s="47">
        <v>10</v>
      </c>
      <c r="Z10" s="47"/>
      <c r="AA10" s="47">
        <v>107.19</v>
      </c>
      <c r="AB10" s="47">
        <v>2323.139589</v>
      </c>
      <c r="AC10" s="47">
        <f t="shared" si="4"/>
        <v>2430.329589</v>
      </c>
      <c r="AD10" s="47">
        <v>219</v>
      </c>
      <c r="AE10" s="47">
        <v>402</v>
      </c>
      <c r="AF10" s="47"/>
      <c r="AG10" s="47">
        <v>0.068</v>
      </c>
      <c r="AH10" s="47">
        <v>1.4737708</v>
      </c>
      <c r="AI10" s="47">
        <f t="shared" si="5"/>
        <v>1.5417708</v>
      </c>
      <c r="AJ10" s="47"/>
      <c r="AK10" s="47"/>
      <c r="AL10" s="47"/>
      <c r="AM10" s="47">
        <v>18.211</v>
      </c>
      <c r="AN10" s="47">
        <v>394.6888241</v>
      </c>
      <c r="AO10" s="47">
        <f t="shared" si="6"/>
        <v>412.8998241</v>
      </c>
      <c r="AP10" s="47">
        <v>37</v>
      </c>
      <c r="AQ10" s="47">
        <v>68</v>
      </c>
      <c r="AR10" s="47"/>
      <c r="AS10" s="47">
        <v>5.550000000000001</v>
      </c>
      <c r="AT10" s="47">
        <v>120.28570500000001</v>
      </c>
      <c r="AU10" s="47">
        <f t="shared" si="7"/>
        <v>125.835705</v>
      </c>
      <c r="AV10" s="47">
        <v>11</v>
      </c>
      <c r="AW10" s="47">
        <v>21</v>
      </c>
      <c r="AX10" s="47"/>
      <c r="AY10" s="47">
        <v>30.906000000000002</v>
      </c>
      <c r="AZ10" s="47">
        <v>669.8288286000001</v>
      </c>
      <c r="BA10" s="47">
        <f t="shared" si="8"/>
        <v>700.7348286</v>
      </c>
      <c r="BB10" s="47">
        <v>63</v>
      </c>
      <c r="BC10" s="47">
        <v>116</v>
      </c>
      <c r="BD10" s="47"/>
      <c r="BE10" s="47">
        <v>288.81</v>
      </c>
      <c r="BF10" s="47">
        <v>6259.408011</v>
      </c>
      <c r="BG10" s="47">
        <f t="shared" si="9"/>
        <v>6548.218011000001</v>
      </c>
      <c r="BH10" s="47">
        <v>591</v>
      </c>
      <c r="BI10" s="47">
        <v>1082</v>
      </c>
      <c r="BJ10" s="47"/>
      <c r="BK10" s="47">
        <v>9.515</v>
      </c>
      <c r="BL10" s="47">
        <v>206.2195465</v>
      </c>
      <c r="BM10" s="47">
        <f t="shared" si="10"/>
        <v>215.73454650000002</v>
      </c>
      <c r="BN10" s="47">
        <v>19</v>
      </c>
      <c r="BO10" s="47">
        <v>36</v>
      </c>
      <c r="BP10" s="47"/>
      <c r="BQ10" s="47">
        <v>130.202</v>
      </c>
      <c r="BR10" s="47">
        <v>2821.8809662</v>
      </c>
      <c r="BS10" s="47">
        <f t="shared" si="11"/>
        <v>2952.0829661999996</v>
      </c>
      <c r="BT10" s="47">
        <v>266</v>
      </c>
      <c r="BU10" s="47">
        <v>488</v>
      </c>
      <c r="BV10" s="47"/>
      <c r="BW10" s="47">
        <v>74.946</v>
      </c>
      <c r="BX10" s="47">
        <v>1624.3121526</v>
      </c>
      <c r="BY10" s="47">
        <f t="shared" si="12"/>
        <v>1699.2581526</v>
      </c>
      <c r="BZ10" s="47">
        <v>153</v>
      </c>
      <c r="CA10" s="47">
        <v>281</v>
      </c>
      <c r="CB10" s="47"/>
      <c r="CC10" s="47">
        <v>100.725</v>
      </c>
      <c r="CD10" s="47">
        <v>2183.0229974999997</v>
      </c>
      <c r="CE10" s="47">
        <f t="shared" si="13"/>
        <v>2283.7479974999997</v>
      </c>
      <c r="CF10" s="47">
        <v>206</v>
      </c>
      <c r="CG10" s="47">
        <v>377</v>
      </c>
      <c r="CH10" s="47"/>
      <c r="CI10" s="47">
        <v>250.406</v>
      </c>
      <c r="CJ10" s="47">
        <v>5427.0742786</v>
      </c>
      <c r="CK10" s="47">
        <f t="shared" si="14"/>
        <v>5677.4802786</v>
      </c>
      <c r="CL10" s="47">
        <v>512</v>
      </c>
      <c r="CM10" s="47">
        <v>938</v>
      </c>
      <c r="CN10" s="47"/>
      <c r="CO10" s="47">
        <v>38.333</v>
      </c>
      <c r="CP10" s="47">
        <v>830.7949423</v>
      </c>
      <c r="CQ10" s="47">
        <f t="shared" si="15"/>
        <v>869.1279423</v>
      </c>
      <c r="CR10" s="47">
        <v>78</v>
      </c>
      <c r="CS10" s="47">
        <v>144</v>
      </c>
      <c r="CT10" s="47"/>
      <c r="CU10" s="47">
        <v>425.121</v>
      </c>
      <c r="CV10" s="47">
        <v>9213.689945099999</v>
      </c>
      <c r="CW10" s="47">
        <f t="shared" si="16"/>
        <v>9638.810945099998</v>
      </c>
      <c r="CX10" s="47">
        <v>870</v>
      </c>
      <c r="CY10" s="47">
        <v>1593</v>
      </c>
      <c r="CZ10" s="47"/>
      <c r="DA10" s="55">
        <v>4.894</v>
      </c>
      <c r="DB10" s="55">
        <v>106.06815139999999</v>
      </c>
      <c r="DC10" s="55">
        <f t="shared" si="17"/>
        <v>110.9621514</v>
      </c>
      <c r="DD10" s="55">
        <v>10</v>
      </c>
      <c r="DE10" s="55">
        <v>18</v>
      </c>
      <c r="DF10" s="47"/>
      <c r="DG10" s="47">
        <v>8.229999999999999</v>
      </c>
      <c r="DH10" s="47">
        <v>178.369613</v>
      </c>
      <c r="DI10" s="47">
        <f t="shared" si="18"/>
        <v>186.59961299999998</v>
      </c>
      <c r="DJ10" s="47">
        <v>17</v>
      </c>
      <c r="DK10" s="47">
        <v>31</v>
      </c>
      <c r="DL10" s="47"/>
      <c r="DM10" s="47">
        <v>0.087</v>
      </c>
      <c r="DN10" s="47">
        <v>1.8855597</v>
      </c>
      <c r="DO10" s="47">
        <f t="shared" si="19"/>
        <v>1.9725597</v>
      </c>
      <c r="DP10" s="47"/>
      <c r="DQ10" s="47"/>
      <c r="DR10" s="47"/>
      <c r="DS10" s="47">
        <v>24.301000000000002</v>
      </c>
      <c r="DT10" s="47">
        <v>526.6780031000001</v>
      </c>
      <c r="DU10" s="47">
        <f t="shared" si="20"/>
        <v>550.9790031000001</v>
      </c>
      <c r="DV10" s="47">
        <v>50</v>
      </c>
      <c r="DW10" s="47">
        <v>91</v>
      </c>
      <c r="DX10" s="47"/>
      <c r="DY10" s="47">
        <v>78.28099999999999</v>
      </c>
      <c r="DZ10" s="47">
        <v>1696.5919410999998</v>
      </c>
      <c r="EA10" s="47">
        <f t="shared" si="21"/>
        <v>1774.8729410999997</v>
      </c>
      <c r="EB10" s="47">
        <v>160</v>
      </c>
      <c r="EC10" s="47">
        <v>293</v>
      </c>
      <c r="ED10" s="47"/>
      <c r="EE10" s="47">
        <v>172.778</v>
      </c>
      <c r="EF10" s="47">
        <v>3744.6348718</v>
      </c>
      <c r="EG10" s="47">
        <f t="shared" si="22"/>
        <v>3917.4128717999997</v>
      </c>
      <c r="EH10" s="47">
        <v>353</v>
      </c>
      <c r="EI10" s="47">
        <v>647</v>
      </c>
      <c r="EJ10" s="47"/>
      <c r="EK10" s="47">
        <v>21.223000000000003</v>
      </c>
      <c r="EL10" s="47">
        <v>459.96820130000003</v>
      </c>
      <c r="EM10" s="47">
        <f t="shared" si="23"/>
        <v>481.19120130000005</v>
      </c>
      <c r="EN10" s="47">
        <v>43</v>
      </c>
      <c r="EO10" s="47">
        <v>80</v>
      </c>
      <c r="EP10" s="47"/>
      <c r="EQ10" s="47">
        <v>109.199</v>
      </c>
      <c r="ER10" s="47">
        <v>2366.6808469</v>
      </c>
      <c r="ES10" s="47">
        <f t="shared" si="24"/>
        <v>2475.8798469</v>
      </c>
      <c r="ET10" s="47">
        <v>223</v>
      </c>
      <c r="EU10" s="47">
        <v>409</v>
      </c>
      <c r="EV10" s="47"/>
      <c r="EW10" s="47">
        <v>44.418</v>
      </c>
      <c r="EX10" s="47">
        <v>962.6757558</v>
      </c>
      <c r="EY10" s="47">
        <f t="shared" si="25"/>
        <v>1007.0937558</v>
      </c>
      <c r="EZ10" s="47">
        <v>91</v>
      </c>
      <c r="FA10" s="47">
        <v>166</v>
      </c>
      <c r="FB10" s="47"/>
    </row>
    <row r="11" spans="1:158" ht="12">
      <c r="A11" s="2">
        <v>42095</v>
      </c>
      <c r="C11" s="47">
        <v>0</v>
      </c>
      <c r="D11" s="47">
        <v>58343.196528399996</v>
      </c>
      <c r="E11" s="47">
        <f t="shared" si="0"/>
        <v>58343.196528399996</v>
      </c>
      <c r="F11" s="47">
        <v>5512</v>
      </c>
      <c r="G11" s="47">
        <v>10093</v>
      </c>
      <c r="H11" s="47"/>
      <c r="I11" s="47">
        <v>0</v>
      </c>
      <c r="J11" s="47">
        <v>10398.8891864</v>
      </c>
      <c r="K11" s="47">
        <f t="shared" si="1"/>
        <v>10398.8891864</v>
      </c>
      <c r="L11" s="47">
        <v>982</v>
      </c>
      <c r="M11" s="47">
        <v>1799</v>
      </c>
      <c r="N11" s="47"/>
      <c r="O11" s="47">
        <v>0</v>
      </c>
      <c r="P11" s="47">
        <v>1300.310502</v>
      </c>
      <c r="Q11" s="47">
        <f t="shared" si="2"/>
        <v>1300.310502</v>
      </c>
      <c r="R11" s="47">
        <v>123</v>
      </c>
      <c r="S11" s="47">
        <v>225</v>
      </c>
      <c r="T11" s="47"/>
      <c r="U11" s="47">
        <v>0</v>
      </c>
      <c r="V11" s="47">
        <v>58.4484644</v>
      </c>
      <c r="W11" s="47">
        <f t="shared" si="3"/>
        <v>58.4484644</v>
      </c>
      <c r="X11" s="47">
        <v>6</v>
      </c>
      <c r="Y11" s="47">
        <v>10</v>
      </c>
      <c r="Z11" s="47"/>
      <c r="AA11" s="47">
        <v>0</v>
      </c>
      <c r="AB11" s="47">
        <v>2321.263764</v>
      </c>
      <c r="AC11" s="47">
        <f t="shared" si="4"/>
        <v>2321.263764</v>
      </c>
      <c r="AD11" s="47">
        <v>219</v>
      </c>
      <c r="AE11" s="47">
        <v>402</v>
      </c>
      <c r="AF11" s="47"/>
      <c r="AG11" s="47">
        <v>0</v>
      </c>
      <c r="AH11" s="47">
        <v>1.4725808</v>
      </c>
      <c r="AI11" s="47">
        <f t="shared" si="5"/>
        <v>1.4725808</v>
      </c>
      <c r="AJ11" s="47"/>
      <c r="AK11" s="47"/>
      <c r="AL11" s="47"/>
      <c r="AM11" s="47">
        <v>0</v>
      </c>
      <c r="AN11" s="47">
        <v>394.3701316</v>
      </c>
      <c r="AO11" s="47">
        <f t="shared" si="6"/>
        <v>394.3701316</v>
      </c>
      <c r="AP11" s="47">
        <v>37</v>
      </c>
      <c r="AQ11" s="47">
        <v>68</v>
      </c>
      <c r="AR11" s="47"/>
      <c r="AS11" s="47">
        <v>0</v>
      </c>
      <c r="AT11" s="47">
        <v>120.18858000000002</v>
      </c>
      <c r="AU11" s="47">
        <f t="shared" si="7"/>
        <v>120.18858000000002</v>
      </c>
      <c r="AV11" s="47">
        <v>11</v>
      </c>
      <c r="AW11" s="47">
        <v>21</v>
      </c>
      <c r="AX11" s="47"/>
      <c r="AY11" s="47">
        <v>0</v>
      </c>
      <c r="AZ11" s="47">
        <v>669.2879736000001</v>
      </c>
      <c r="BA11" s="47">
        <f t="shared" si="8"/>
        <v>669.2879736000001</v>
      </c>
      <c r="BB11" s="47">
        <v>63</v>
      </c>
      <c r="BC11" s="47">
        <v>116</v>
      </c>
      <c r="BD11" s="47"/>
      <c r="BE11" s="47">
        <v>0</v>
      </c>
      <c r="BF11" s="47">
        <v>6254.353836</v>
      </c>
      <c r="BG11" s="47">
        <f t="shared" si="9"/>
        <v>6254.353836</v>
      </c>
      <c r="BH11" s="47">
        <v>591</v>
      </c>
      <c r="BI11" s="47">
        <v>1082</v>
      </c>
      <c r="BJ11" s="47"/>
      <c r="BK11" s="47">
        <v>0</v>
      </c>
      <c r="BL11" s="47">
        <v>206.053034</v>
      </c>
      <c r="BM11" s="47">
        <f t="shared" si="10"/>
        <v>206.053034</v>
      </c>
      <c r="BN11" s="47">
        <v>19</v>
      </c>
      <c r="BO11" s="47">
        <v>36</v>
      </c>
      <c r="BP11" s="47"/>
      <c r="BQ11" s="47">
        <v>0</v>
      </c>
      <c r="BR11" s="47">
        <v>2819.6024312</v>
      </c>
      <c r="BS11" s="47">
        <f t="shared" si="11"/>
        <v>2819.6024312</v>
      </c>
      <c r="BT11" s="47">
        <v>266</v>
      </c>
      <c r="BU11" s="47">
        <v>488</v>
      </c>
      <c r="BV11" s="47"/>
      <c r="BW11" s="47">
        <v>0</v>
      </c>
      <c r="BX11" s="47">
        <v>1623.0005976</v>
      </c>
      <c r="BY11" s="47">
        <f t="shared" si="12"/>
        <v>1623.0005976</v>
      </c>
      <c r="BZ11" s="47">
        <v>153</v>
      </c>
      <c r="CA11" s="47">
        <v>281</v>
      </c>
      <c r="CB11" s="47"/>
      <c r="CC11" s="47">
        <v>0</v>
      </c>
      <c r="CD11" s="47">
        <v>2181.26031</v>
      </c>
      <c r="CE11" s="47">
        <f t="shared" si="13"/>
        <v>2181.26031</v>
      </c>
      <c r="CF11" s="47">
        <v>206</v>
      </c>
      <c r="CG11" s="47">
        <v>377</v>
      </c>
      <c r="CH11" s="47"/>
      <c r="CI11" s="47">
        <v>0</v>
      </c>
      <c r="CJ11" s="47">
        <v>5422.6921735999995</v>
      </c>
      <c r="CK11" s="47">
        <f t="shared" si="14"/>
        <v>5422.6921735999995</v>
      </c>
      <c r="CL11" s="47">
        <v>512</v>
      </c>
      <c r="CM11" s="47">
        <v>938</v>
      </c>
      <c r="CN11" s="47"/>
      <c r="CO11" s="47">
        <v>0</v>
      </c>
      <c r="CP11" s="47">
        <v>830.1241148</v>
      </c>
      <c r="CQ11" s="47">
        <f t="shared" si="15"/>
        <v>830.1241148</v>
      </c>
      <c r="CR11" s="47">
        <v>78</v>
      </c>
      <c r="CS11" s="47">
        <v>144</v>
      </c>
      <c r="CT11" s="47"/>
      <c r="CU11" s="47">
        <v>0</v>
      </c>
      <c r="CV11" s="47">
        <v>9206.250327599999</v>
      </c>
      <c r="CW11" s="47">
        <f t="shared" si="16"/>
        <v>9206.250327599999</v>
      </c>
      <c r="CX11" s="47">
        <v>870</v>
      </c>
      <c r="CY11" s="47">
        <v>1593</v>
      </c>
      <c r="CZ11" s="47"/>
      <c r="DA11" s="55">
        <v>0</v>
      </c>
      <c r="DB11" s="55">
        <v>105.98250639999999</v>
      </c>
      <c r="DC11" s="55">
        <f t="shared" si="17"/>
        <v>105.98250639999999</v>
      </c>
      <c r="DD11" s="55">
        <v>10</v>
      </c>
      <c r="DE11" s="55">
        <v>18</v>
      </c>
      <c r="DF11" s="47"/>
      <c r="DG11" s="47">
        <v>0</v>
      </c>
      <c r="DH11" s="47">
        <v>178.225588</v>
      </c>
      <c r="DI11" s="47">
        <f t="shared" si="18"/>
        <v>178.225588</v>
      </c>
      <c r="DJ11" s="47">
        <v>17</v>
      </c>
      <c r="DK11" s="47">
        <v>31</v>
      </c>
      <c r="DL11" s="47"/>
      <c r="DM11" s="47">
        <v>0</v>
      </c>
      <c r="DN11" s="47">
        <v>1.8840371999999999</v>
      </c>
      <c r="DO11" s="47">
        <f t="shared" si="19"/>
        <v>1.8840371999999999</v>
      </c>
      <c r="DP11" s="47"/>
      <c r="DQ11" s="47"/>
      <c r="DR11" s="47"/>
      <c r="DS11" s="47">
        <v>0</v>
      </c>
      <c r="DT11" s="47">
        <v>526.2527356</v>
      </c>
      <c r="DU11" s="47">
        <f t="shared" si="20"/>
        <v>526.2527356</v>
      </c>
      <c r="DV11" s="47">
        <v>50</v>
      </c>
      <c r="DW11" s="47">
        <v>91</v>
      </c>
      <c r="DX11" s="47"/>
      <c r="DY11" s="47">
        <v>0</v>
      </c>
      <c r="DZ11" s="47">
        <v>1695.2220235999998</v>
      </c>
      <c r="EA11" s="47">
        <f t="shared" si="21"/>
        <v>1695.2220235999998</v>
      </c>
      <c r="EB11" s="47">
        <v>160</v>
      </c>
      <c r="EC11" s="47">
        <v>293</v>
      </c>
      <c r="ED11" s="47"/>
      <c r="EE11" s="47">
        <v>0</v>
      </c>
      <c r="EF11" s="47">
        <v>3741.6112568</v>
      </c>
      <c r="EG11" s="47">
        <f t="shared" si="22"/>
        <v>3741.6112568</v>
      </c>
      <c r="EH11" s="47">
        <v>353</v>
      </c>
      <c r="EI11" s="47">
        <v>647</v>
      </c>
      <c r="EJ11" s="47"/>
      <c r="EK11" s="47">
        <v>0</v>
      </c>
      <c r="EL11" s="47">
        <v>459.59679880000004</v>
      </c>
      <c r="EM11" s="47">
        <f t="shared" si="23"/>
        <v>459.59679880000004</v>
      </c>
      <c r="EN11" s="47">
        <v>43</v>
      </c>
      <c r="EO11" s="47">
        <v>80</v>
      </c>
      <c r="EP11" s="47"/>
      <c r="EQ11" s="47">
        <v>0</v>
      </c>
      <c r="ER11" s="47">
        <v>2364.7698643999997</v>
      </c>
      <c r="ES11" s="47">
        <f t="shared" si="24"/>
        <v>2364.7698643999997</v>
      </c>
      <c r="ET11" s="47">
        <v>223</v>
      </c>
      <c r="EU11" s="47">
        <v>409</v>
      </c>
      <c r="EV11" s="47"/>
      <c r="EW11" s="47">
        <v>0</v>
      </c>
      <c r="EX11" s="47">
        <v>961.8984408</v>
      </c>
      <c r="EY11" s="47">
        <f t="shared" si="25"/>
        <v>961.8984408</v>
      </c>
      <c r="EZ11" s="47">
        <v>91</v>
      </c>
      <c r="FA11" s="47">
        <v>166</v>
      </c>
      <c r="FB11" s="47"/>
    </row>
    <row r="12" spans="1:158" ht="12">
      <c r="A12" s="2">
        <v>42278</v>
      </c>
      <c r="C12" s="47">
        <v>1475041.1024999998</v>
      </c>
      <c r="D12" s="47">
        <v>58343.196528399996</v>
      </c>
      <c r="E12" s="47">
        <f t="shared" si="0"/>
        <v>1533384.2990283999</v>
      </c>
      <c r="F12" s="47">
        <v>5512</v>
      </c>
      <c r="G12" s="47">
        <v>10093</v>
      </c>
      <c r="H12" s="47"/>
      <c r="I12" s="47">
        <v>262906.21499999997</v>
      </c>
      <c r="J12" s="47">
        <v>10398.8891864</v>
      </c>
      <c r="K12" s="47">
        <f t="shared" si="1"/>
        <v>273305.10418639996</v>
      </c>
      <c r="L12" s="47">
        <v>982</v>
      </c>
      <c r="M12" s="47">
        <v>1799</v>
      </c>
      <c r="N12" s="47"/>
      <c r="O12" s="47">
        <v>32874.637500000004</v>
      </c>
      <c r="P12" s="47">
        <v>1300.310502</v>
      </c>
      <c r="Q12" s="47">
        <f t="shared" si="2"/>
        <v>34174.948002000005</v>
      </c>
      <c r="R12" s="47">
        <v>123</v>
      </c>
      <c r="S12" s="47">
        <v>225</v>
      </c>
      <c r="T12" s="47"/>
      <c r="U12" s="47">
        <v>1477.7025</v>
      </c>
      <c r="V12" s="47">
        <v>58.4484644</v>
      </c>
      <c r="W12" s="47">
        <f t="shared" si="3"/>
        <v>1536.1509644</v>
      </c>
      <c r="X12" s="47">
        <v>6</v>
      </c>
      <c r="Y12" s="47">
        <v>10</v>
      </c>
      <c r="Z12" s="47"/>
      <c r="AA12" s="47">
        <v>58686.524999999994</v>
      </c>
      <c r="AB12" s="47">
        <v>2321.263764</v>
      </c>
      <c r="AC12" s="47">
        <f t="shared" si="4"/>
        <v>61007.788764</v>
      </c>
      <c r="AD12" s="47">
        <v>219</v>
      </c>
      <c r="AE12" s="47">
        <v>402</v>
      </c>
      <c r="AF12" s="47"/>
      <c r="AG12" s="47">
        <v>37.230000000000004</v>
      </c>
      <c r="AH12" s="47">
        <v>1.4725808</v>
      </c>
      <c r="AI12" s="47">
        <f t="shared" si="5"/>
        <v>38.70258080000001</v>
      </c>
      <c r="AJ12" s="47"/>
      <c r="AK12" s="47"/>
      <c r="AL12" s="47"/>
      <c r="AM12" s="47">
        <v>9970.5225</v>
      </c>
      <c r="AN12" s="47">
        <v>394.3701316</v>
      </c>
      <c r="AO12" s="47">
        <f t="shared" si="6"/>
        <v>10364.8926316</v>
      </c>
      <c r="AP12" s="47">
        <v>37</v>
      </c>
      <c r="AQ12" s="47">
        <v>68</v>
      </c>
      <c r="AR12" s="47"/>
      <c r="AS12" s="47">
        <v>3038.6250000000005</v>
      </c>
      <c r="AT12" s="47">
        <v>120.18858000000002</v>
      </c>
      <c r="AU12" s="47">
        <f t="shared" si="7"/>
        <v>3158.8135800000005</v>
      </c>
      <c r="AV12" s="47">
        <v>11</v>
      </c>
      <c r="AW12" s="47">
        <v>21</v>
      </c>
      <c r="AX12" s="47"/>
      <c r="AY12" s="47">
        <v>16921.035</v>
      </c>
      <c r="AZ12" s="47">
        <v>669.2879736000001</v>
      </c>
      <c r="BA12" s="47">
        <f t="shared" si="8"/>
        <v>17590.3229736</v>
      </c>
      <c r="BB12" s="47">
        <v>63</v>
      </c>
      <c r="BC12" s="47">
        <v>116</v>
      </c>
      <c r="BD12" s="47"/>
      <c r="BE12" s="47">
        <v>158123.475</v>
      </c>
      <c r="BF12" s="47">
        <v>6254.353836</v>
      </c>
      <c r="BG12" s="47">
        <f t="shared" si="9"/>
        <v>164377.828836</v>
      </c>
      <c r="BH12" s="47">
        <v>591</v>
      </c>
      <c r="BI12" s="47">
        <v>1082</v>
      </c>
      <c r="BJ12" s="47"/>
      <c r="BK12" s="47">
        <v>5209.4625</v>
      </c>
      <c r="BL12" s="47">
        <v>206.053034</v>
      </c>
      <c r="BM12" s="47">
        <f t="shared" si="10"/>
        <v>5415.515533999999</v>
      </c>
      <c r="BN12" s="47">
        <v>19</v>
      </c>
      <c r="BO12" s="47">
        <v>36</v>
      </c>
      <c r="BP12" s="47"/>
      <c r="BQ12" s="47">
        <v>71285.595</v>
      </c>
      <c r="BR12" s="47">
        <v>2819.6024312</v>
      </c>
      <c r="BS12" s="47">
        <f t="shared" si="11"/>
        <v>74105.1974312</v>
      </c>
      <c r="BT12" s="47">
        <v>266</v>
      </c>
      <c r="BU12" s="47">
        <v>488</v>
      </c>
      <c r="BV12" s="47"/>
      <c r="BW12" s="47">
        <v>41032.935</v>
      </c>
      <c r="BX12" s="47">
        <v>1623.0005976</v>
      </c>
      <c r="BY12" s="47">
        <f t="shared" si="12"/>
        <v>42655.9355976</v>
      </c>
      <c r="BZ12" s="47">
        <v>153</v>
      </c>
      <c r="CA12" s="47">
        <v>281</v>
      </c>
      <c r="CB12" s="47"/>
      <c r="CC12" s="47">
        <v>55146.9375</v>
      </c>
      <c r="CD12" s="47">
        <v>2181.26031</v>
      </c>
      <c r="CE12" s="47">
        <f t="shared" si="13"/>
        <v>57328.19781</v>
      </c>
      <c r="CF12" s="47">
        <v>206</v>
      </c>
      <c r="CG12" s="47">
        <v>377</v>
      </c>
      <c r="CH12" s="47"/>
      <c r="CI12" s="47">
        <v>137097.285</v>
      </c>
      <c r="CJ12" s="47">
        <v>5422.6921735999995</v>
      </c>
      <c r="CK12" s="47">
        <f t="shared" si="14"/>
        <v>142519.9771736</v>
      </c>
      <c r="CL12" s="47">
        <v>512</v>
      </c>
      <c r="CM12" s="47">
        <v>938</v>
      </c>
      <c r="CN12" s="47"/>
      <c r="CO12" s="47">
        <v>20987.3175</v>
      </c>
      <c r="CP12" s="47">
        <v>830.1241148</v>
      </c>
      <c r="CQ12" s="47">
        <f t="shared" si="15"/>
        <v>21817.441614800002</v>
      </c>
      <c r="CR12" s="47">
        <v>78</v>
      </c>
      <c r="CS12" s="47">
        <v>144</v>
      </c>
      <c r="CT12" s="47"/>
      <c r="CU12" s="47">
        <v>232753.7475</v>
      </c>
      <c r="CV12" s="47">
        <v>9206.250327599999</v>
      </c>
      <c r="CW12" s="47">
        <f t="shared" si="16"/>
        <v>241959.9978276</v>
      </c>
      <c r="CX12" s="47">
        <v>870</v>
      </c>
      <c r="CY12" s="47">
        <v>1593</v>
      </c>
      <c r="CZ12" s="47"/>
      <c r="DA12" s="55">
        <v>2679.4649999999997</v>
      </c>
      <c r="DB12" s="55">
        <v>105.98250639999999</v>
      </c>
      <c r="DC12" s="55">
        <f t="shared" si="17"/>
        <v>2785.4475064</v>
      </c>
      <c r="DD12" s="55">
        <v>10</v>
      </c>
      <c r="DE12" s="55">
        <v>18</v>
      </c>
      <c r="DF12" s="47"/>
      <c r="DG12" s="47">
        <v>4505.924999999999</v>
      </c>
      <c r="DH12" s="47">
        <v>178.225588</v>
      </c>
      <c r="DI12" s="47">
        <f t="shared" si="18"/>
        <v>4684.1505879999995</v>
      </c>
      <c r="DJ12" s="47">
        <v>17</v>
      </c>
      <c r="DK12" s="47">
        <v>31</v>
      </c>
      <c r="DL12" s="47"/>
      <c r="DM12" s="47">
        <v>47.6325</v>
      </c>
      <c r="DN12" s="47">
        <v>1.8840371999999999</v>
      </c>
      <c r="DO12" s="47">
        <f t="shared" si="19"/>
        <v>49.5165372</v>
      </c>
      <c r="DP12" s="47"/>
      <c r="DQ12" s="47"/>
      <c r="DR12" s="47"/>
      <c r="DS12" s="47">
        <v>13304.7975</v>
      </c>
      <c r="DT12" s="47">
        <v>526.2527356</v>
      </c>
      <c r="DU12" s="47">
        <f t="shared" si="20"/>
        <v>13831.0502356</v>
      </c>
      <c r="DV12" s="47">
        <v>50</v>
      </c>
      <c r="DW12" s="47">
        <v>91</v>
      </c>
      <c r="DX12" s="47"/>
      <c r="DY12" s="47">
        <v>42858.847499999996</v>
      </c>
      <c r="DZ12" s="47">
        <v>1695.2220235999998</v>
      </c>
      <c r="EA12" s="47">
        <f t="shared" si="21"/>
        <v>44554.069523599996</v>
      </c>
      <c r="EB12" s="47">
        <v>160</v>
      </c>
      <c r="EC12" s="47">
        <v>293</v>
      </c>
      <c r="ED12" s="47"/>
      <c r="EE12" s="47">
        <v>94595.955</v>
      </c>
      <c r="EF12" s="47">
        <v>3741.6112568</v>
      </c>
      <c r="EG12" s="47">
        <f t="shared" si="22"/>
        <v>98337.5662568</v>
      </c>
      <c r="EH12" s="47">
        <v>353</v>
      </c>
      <c r="EI12" s="47">
        <v>647</v>
      </c>
      <c r="EJ12" s="47"/>
      <c r="EK12" s="47">
        <v>11619.5925</v>
      </c>
      <c r="EL12" s="47">
        <v>459.59679880000004</v>
      </c>
      <c r="EM12" s="47">
        <f t="shared" si="23"/>
        <v>12079.1892988</v>
      </c>
      <c r="EN12" s="47">
        <v>43</v>
      </c>
      <c r="EO12" s="47">
        <v>80</v>
      </c>
      <c r="EP12" s="47"/>
      <c r="EQ12" s="47">
        <v>59786.4525</v>
      </c>
      <c r="ER12" s="47">
        <v>2364.7698643999997</v>
      </c>
      <c r="ES12" s="47">
        <f t="shared" si="24"/>
        <v>62151.2223644</v>
      </c>
      <c r="ET12" s="47">
        <v>223</v>
      </c>
      <c r="EU12" s="47">
        <v>409</v>
      </c>
      <c r="EV12" s="47"/>
      <c r="EW12" s="47">
        <v>24318.855</v>
      </c>
      <c r="EX12" s="47">
        <v>961.8984408</v>
      </c>
      <c r="EY12" s="47">
        <f t="shared" si="25"/>
        <v>25280.7534408</v>
      </c>
      <c r="EZ12" s="47">
        <v>91</v>
      </c>
      <c r="FA12" s="47">
        <v>166</v>
      </c>
      <c r="FB12" s="47"/>
    </row>
    <row r="13" spans="1:158" ht="12">
      <c r="A13" s="2">
        <v>42461</v>
      </c>
      <c r="C13" s="47">
        <v>0</v>
      </c>
      <c r="D13" s="47">
        <v>30686.243209999997</v>
      </c>
      <c r="E13" s="47">
        <f t="shared" si="0"/>
        <v>30686.243209999997</v>
      </c>
      <c r="F13" s="47">
        <v>5512</v>
      </c>
      <c r="G13" s="47">
        <v>10093</v>
      </c>
      <c r="H13" s="47"/>
      <c r="I13" s="47">
        <v>0</v>
      </c>
      <c r="J13" s="47">
        <v>5469.409659999999</v>
      </c>
      <c r="K13" s="47">
        <f t="shared" si="1"/>
        <v>5469.409659999999</v>
      </c>
      <c r="L13" s="47">
        <v>982</v>
      </c>
      <c r="M13" s="47">
        <v>1799</v>
      </c>
      <c r="N13" s="47"/>
      <c r="O13" s="47">
        <v>0</v>
      </c>
      <c r="P13" s="47">
        <v>683.91255</v>
      </c>
      <c r="Q13" s="47">
        <f t="shared" si="2"/>
        <v>683.91255</v>
      </c>
      <c r="R13" s="47">
        <v>123</v>
      </c>
      <c r="S13" s="47">
        <v>225</v>
      </c>
      <c r="T13" s="47"/>
      <c r="U13" s="47">
        <v>0</v>
      </c>
      <c r="V13" s="47">
        <v>30.74161</v>
      </c>
      <c r="W13" s="47">
        <f t="shared" si="3"/>
        <v>30.74161</v>
      </c>
      <c r="X13" s="47">
        <v>4</v>
      </c>
      <c r="Y13" s="47">
        <v>10</v>
      </c>
      <c r="Z13" s="47"/>
      <c r="AA13" s="47">
        <v>0</v>
      </c>
      <c r="AB13" s="47">
        <v>1220.8941</v>
      </c>
      <c r="AC13" s="47">
        <f t="shared" si="4"/>
        <v>1220.8941</v>
      </c>
      <c r="AD13" s="47">
        <v>219</v>
      </c>
      <c r="AE13" s="47">
        <v>402</v>
      </c>
      <c r="AF13" s="47"/>
      <c r="AG13" s="47">
        <v>0</v>
      </c>
      <c r="AH13" s="47">
        <v>0.77452</v>
      </c>
      <c r="AI13" s="47">
        <f t="shared" si="5"/>
        <v>0.77452</v>
      </c>
      <c r="AJ13" s="47"/>
      <c r="AK13" s="47"/>
      <c r="AL13" s="47"/>
      <c r="AM13" s="47">
        <v>0</v>
      </c>
      <c r="AN13" s="47">
        <v>207.42329</v>
      </c>
      <c r="AO13" s="47">
        <f t="shared" si="6"/>
        <v>207.42329</v>
      </c>
      <c r="AP13" s="47">
        <v>37</v>
      </c>
      <c r="AQ13" s="47">
        <v>68</v>
      </c>
      <c r="AR13" s="47"/>
      <c r="AS13" s="47">
        <v>0</v>
      </c>
      <c r="AT13" s="47">
        <v>63.21450000000001</v>
      </c>
      <c r="AU13" s="47">
        <f t="shared" si="7"/>
        <v>63.21450000000001</v>
      </c>
      <c r="AV13" s="47">
        <v>11</v>
      </c>
      <c r="AW13" s="47">
        <v>21</v>
      </c>
      <c r="AX13" s="47"/>
      <c r="AY13" s="47">
        <v>0</v>
      </c>
      <c r="AZ13" s="47">
        <v>352.01934</v>
      </c>
      <c r="BA13" s="47">
        <f t="shared" si="8"/>
        <v>352.01934</v>
      </c>
      <c r="BB13" s="47">
        <v>63</v>
      </c>
      <c r="BC13" s="47">
        <v>116</v>
      </c>
      <c r="BD13" s="47"/>
      <c r="BE13" s="47">
        <v>0</v>
      </c>
      <c r="BF13" s="47">
        <v>3289.5459</v>
      </c>
      <c r="BG13" s="47">
        <f t="shared" si="9"/>
        <v>3289.5459</v>
      </c>
      <c r="BH13" s="47">
        <v>591</v>
      </c>
      <c r="BI13" s="47">
        <v>1082</v>
      </c>
      <c r="BJ13" s="47"/>
      <c r="BK13" s="47">
        <v>0</v>
      </c>
      <c r="BL13" s="47">
        <v>108.37585</v>
      </c>
      <c r="BM13" s="47">
        <f t="shared" si="10"/>
        <v>108.37585</v>
      </c>
      <c r="BN13" s="47">
        <v>19</v>
      </c>
      <c r="BO13" s="47">
        <v>36</v>
      </c>
      <c r="BP13" s="47"/>
      <c r="BQ13" s="47">
        <v>0</v>
      </c>
      <c r="BR13" s="47">
        <v>1483.0007799999998</v>
      </c>
      <c r="BS13" s="47">
        <f t="shared" si="11"/>
        <v>1483.0007799999998</v>
      </c>
      <c r="BT13" s="47">
        <v>266</v>
      </c>
      <c r="BU13" s="47">
        <v>488</v>
      </c>
      <c r="BV13" s="47"/>
      <c r="BW13" s="47">
        <v>0</v>
      </c>
      <c r="BX13" s="47">
        <v>853.6349399999999</v>
      </c>
      <c r="BY13" s="47">
        <f t="shared" si="12"/>
        <v>853.6349399999999</v>
      </c>
      <c r="BZ13" s="47">
        <v>153</v>
      </c>
      <c r="CA13" s="47">
        <v>281</v>
      </c>
      <c r="CB13" s="47"/>
      <c r="CC13" s="47">
        <v>0</v>
      </c>
      <c r="CD13" s="47">
        <v>1147.25775</v>
      </c>
      <c r="CE13" s="47">
        <f t="shared" si="13"/>
        <v>1147.25775</v>
      </c>
      <c r="CF13" s="47">
        <v>206</v>
      </c>
      <c r="CG13" s="47">
        <v>377</v>
      </c>
      <c r="CH13" s="47"/>
      <c r="CI13" s="47">
        <v>0</v>
      </c>
      <c r="CJ13" s="47">
        <v>2852.12434</v>
      </c>
      <c r="CK13" s="47">
        <f t="shared" si="14"/>
        <v>2852.12434</v>
      </c>
      <c r="CL13" s="47">
        <v>512</v>
      </c>
      <c r="CM13" s="47">
        <v>938</v>
      </c>
      <c r="CN13" s="47"/>
      <c r="CO13" s="47">
        <v>0</v>
      </c>
      <c r="CP13" s="47">
        <v>436.61287</v>
      </c>
      <c r="CQ13" s="47">
        <f t="shared" si="15"/>
        <v>436.61287</v>
      </c>
      <c r="CR13" s="47">
        <v>78</v>
      </c>
      <c r="CS13" s="47">
        <v>144</v>
      </c>
      <c r="CT13" s="47"/>
      <c r="CU13" s="47">
        <v>0</v>
      </c>
      <c r="CV13" s="47">
        <v>4842.128189999999</v>
      </c>
      <c r="CW13" s="47">
        <f t="shared" si="16"/>
        <v>4842.128189999999</v>
      </c>
      <c r="CX13" s="47">
        <v>870</v>
      </c>
      <c r="CY13" s="47">
        <v>1593</v>
      </c>
      <c r="CZ13" s="47"/>
      <c r="DA13" s="55">
        <v>0</v>
      </c>
      <c r="DB13" s="55">
        <v>55.742659999999994</v>
      </c>
      <c r="DC13" s="55">
        <f t="shared" si="17"/>
        <v>55.742659999999994</v>
      </c>
      <c r="DD13" s="55">
        <v>10</v>
      </c>
      <c r="DE13" s="55">
        <v>18</v>
      </c>
      <c r="DF13" s="47"/>
      <c r="DG13" s="47">
        <v>0</v>
      </c>
      <c r="DH13" s="47">
        <v>93.7397</v>
      </c>
      <c r="DI13" s="47">
        <f t="shared" si="18"/>
        <v>93.7397</v>
      </c>
      <c r="DJ13" s="47">
        <v>17</v>
      </c>
      <c r="DK13" s="47">
        <v>31</v>
      </c>
      <c r="DL13" s="47"/>
      <c r="DM13" s="47">
        <v>0</v>
      </c>
      <c r="DN13" s="47">
        <v>0.99093</v>
      </c>
      <c r="DO13" s="47">
        <f t="shared" si="19"/>
        <v>0.99093</v>
      </c>
      <c r="DP13" s="47"/>
      <c r="DQ13" s="47"/>
      <c r="DR13" s="47"/>
      <c r="DS13" s="47">
        <v>0</v>
      </c>
      <c r="DT13" s="47">
        <v>276.78839</v>
      </c>
      <c r="DU13" s="47">
        <f t="shared" si="20"/>
        <v>276.78839</v>
      </c>
      <c r="DV13" s="47">
        <v>50</v>
      </c>
      <c r="DW13" s="47">
        <v>91</v>
      </c>
      <c r="DX13" s="47"/>
      <c r="DY13" s="47">
        <v>0</v>
      </c>
      <c r="DZ13" s="47">
        <v>891.6205899999999</v>
      </c>
      <c r="EA13" s="47">
        <f t="shared" si="21"/>
        <v>891.6205899999999</v>
      </c>
      <c r="EB13" s="47">
        <v>160</v>
      </c>
      <c r="EC13" s="47">
        <v>293</v>
      </c>
      <c r="ED13" s="47"/>
      <c r="EE13" s="47">
        <v>0</v>
      </c>
      <c r="EF13" s="47">
        <v>1967.9414199999999</v>
      </c>
      <c r="EG13" s="47">
        <f t="shared" si="22"/>
        <v>1967.9414199999999</v>
      </c>
      <c r="EH13" s="47">
        <v>353</v>
      </c>
      <c r="EI13" s="47">
        <v>647</v>
      </c>
      <c r="EJ13" s="47"/>
      <c r="EK13" s="47">
        <v>0</v>
      </c>
      <c r="EL13" s="47">
        <v>241.72997</v>
      </c>
      <c r="EM13" s="47">
        <f t="shared" si="23"/>
        <v>241.72997</v>
      </c>
      <c r="EN13" s="47">
        <v>43</v>
      </c>
      <c r="EO13" s="47">
        <v>80</v>
      </c>
      <c r="EP13" s="47"/>
      <c r="EQ13" s="47">
        <v>0</v>
      </c>
      <c r="ER13" s="47">
        <v>1243.77661</v>
      </c>
      <c r="ES13" s="47">
        <f t="shared" si="24"/>
        <v>1243.77661</v>
      </c>
      <c r="ET13" s="47">
        <v>223</v>
      </c>
      <c r="EU13" s="47">
        <v>409</v>
      </c>
      <c r="EV13" s="47"/>
      <c r="EW13" s="47">
        <v>0</v>
      </c>
      <c r="EX13" s="47">
        <v>505.92102</v>
      </c>
      <c r="EY13" s="47">
        <f t="shared" si="25"/>
        <v>505.92102</v>
      </c>
      <c r="EZ13" s="47">
        <v>91</v>
      </c>
      <c r="FA13" s="47">
        <v>166</v>
      </c>
      <c r="FB13" s="47"/>
    </row>
    <row r="14" spans="1:158" ht="12">
      <c r="A14" s="2">
        <v>42644</v>
      </c>
      <c r="C14" s="47">
        <v>1534312.1605</v>
      </c>
      <c r="D14" s="47">
        <v>30686.243209999997</v>
      </c>
      <c r="E14" s="47">
        <f t="shared" si="0"/>
        <v>1564998.40371</v>
      </c>
      <c r="F14" s="47">
        <v>5513</v>
      </c>
      <c r="G14" s="47">
        <v>10095</v>
      </c>
      <c r="H14" s="47"/>
      <c r="I14" s="47">
        <v>273470.483</v>
      </c>
      <c r="J14" s="47">
        <v>5469.409659999999</v>
      </c>
      <c r="K14" s="47">
        <f t="shared" si="1"/>
        <v>278939.89266</v>
      </c>
      <c r="L14" s="47">
        <v>990</v>
      </c>
      <c r="M14" s="47">
        <v>1798</v>
      </c>
      <c r="N14" s="47"/>
      <c r="O14" s="47">
        <v>34195.6275</v>
      </c>
      <c r="P14" s="47">
        <v>683.91255</v>
      </c>
      <c r="Q14" s="47">
        <f t="shared" si="2"/>
        <v>34879.54005</v>
      </c>
      <c r="R14" s="47">
        <v>120</v>
      </c>
      <c r="S14" s="47">
        <v>224</v>
      </c>
      <c r="T14" s="47"/>
      <c r="U14" s="47">
        <v>1537.0805</v>
      </c>
      <c r="V14" s="47">
        <v>30.74161</v>
      </c>
      <c r="W14" s="47">
        <f t="shared" si="3"/>
        <v>1567.82211</v>
      </c>
      <c r="X14" s="47"/>
      <c r="Y14" s="47">
        <v>12</v>
      </c>
      <c r="Z14" s="47"/>
      <c r="AA14" s="47">
        <v>61044.704999999994</v>
      </c>
      <c r="AB14" s="47">
        <v>1220.8941</v>
      </c>
      <c r="AC14" s="47">
        <f t="shared" si="4"/>
        <v>62265.59909999999</v>
      </c>
      <c r="AD14" s="47">
        <v>224</v>
      </c>
      <c r="AE14" s="47">
        <v>395</v>
      </c>
      <c r="AF14" s="47"/>
      <c r="AG14" s="47">
        <v>38.726</v>
      </c>
      <c r="AH14" s="47">
        <v>0.77452</v>
      </c>
      <c r="AI14" s="47">
        <f t="shared" si="5"/>
        <v>39.50052</v>
      </c>
      <c r="AJ14" s="47"/>
      <c r="AK14" s="47"/>
      <c r="AL14" s="47"/>
      <c r="AM14" s="47">
        <v>10371.164499999999</v>
      </c>
      <c r="AN14" s="47">
        <v>207.42329</v>
      </c>
      <c r="AO14" s="47">
        <f t="shared" si="6"/>
        <v>10578.58779</v>
      </c>
      <c r="AP14" s="47">
        <v>41</v>
      </c>
      <c r="AQ14" s="47">
        <v>72</v>
      </c>
      <c r="AR14" s="47"/>
      <c r="AS14" s="47">
        <v>3160.7250000000004</v>
      </c>
      <c r="AT14" s="47">
        <v>63.21450000000001</v>
      </c>
      <c r="AU14" s="47">
        <f t="shared" si="7"/>
        <v>3223.9395000000004</v>
      </c>
      <c r="AV14" s="47">
        <v>17</v>
      </c>
      <c r="AW14" s="47">
        <v>17</v>
      </c>
      <c r="AX14" s="47"/>
      <c r="AY14" s="47">
        <v>17600.967</v>
      </c>
      <c r="AZ14" s="47">
        <v>352.01934</v>
      </c>
      <c r="BA14" s="47">
        <f t="shared" si="8"/>
        <v>17952.98634</v>
      </c>
      <c r="BB14" s="47">
        <v>67</v>
      </c>
      <c r="BC14" s="47">
        <v>112</v>
      </c>
      <c r="BD14" s="47"/>
      <c r="BE14" s="47">
        <v>164477.295</v>
      </c>
      <c r="BF14" s="47">
        <v>3289.5459</v>
      </c>
      <c r="BG14" s="47">
        <f t="shared" si="9"/>
        <v>167766.8409</v>
      </c>
      <c r="BH14" s="47">
        <v>589</v>
      </c>
      <c r="BI14" s="47">
        <v>1082</v>
      </c>
      <c r="BJ14" s="47"/>
      <c r="BK14" s="47">
        <v>5418.7925</v>
      </c>
      <c r="BL14" s="47">
        <v>108.37585</v>
      </c>
      <c r="BM14" s="47">
        <f t="shared" si="10"/>
        <v>5527.16835</v>
      </c>
      <c r="BN14" s="47">
        <v>27</v>
      </c>
      <c r="BO14" s="47">
        <v>30</v>
      </c>
      <c r="BP14" s="47"/>
      <c r="BQ14" s="47">
        <v>74150.03899999999</v>
      </c>
      <c r="BR14" s="47">
        <v>1483.0007799999998</v>
      </c>
      <c r="BS14" s="47">
        <f t="shared" si="11"/>
        <v>75633.03977999999</v>
      </c>
      <c r="BT14" s="47">
        <v>273</v>
      </c>
      <c r="BU14" s="47">
        <v>484</v>
      </c>
      <c r="BV14" s="47"/>
      <c r="BW14" s="47">
        <v>42681.746999999996</v>
      </c>
      <c r="BX14" s="47">
        <v>853.6349399999999</v>
      </c>
      <c r="BY14" s="47">
        <f t="shared" si="12"/>
        <v>43535.38193999999</v>
      </c>
      <c r="BZ14" s="47">
        <v>159</v>
      </c>
      <c r="CA14" s="47">
        <v>277</v>
      </c>
      <c r="CB14" s="47"/>
      <c r="CC14" s="47">
        <v>57362.8875</v>
      </c>
      <c r="CD14" s="47">
        <v>1147.25775</v>
      </c>
      <c r="CE14" s="47">
        <f t="shared" si="13"/>
        <v>58510.145249999994</v>
      </c>
      <c r="CF14" s="47">
        <v>207</v>
      </c>
      <c r="CG14" s="47">
        <v>383</v>
      </c>
      <c r="CH14" s="47"/>
      <c r="CI14" s="47">
        <v>142606.217</v>
      </c>
      <c r="CJ14" s="47">
        <v>2852.12434</v>
      </c>
      <c r="CK14" s="47">
        <f t="shared" si="14"/>
        <v>145458.34134</v>
      </c>
      <c r="CL14" s="47">
        <v>517</v>
      </c>
      <c r="CM14" s="47">
        <v>940</v>
      </c>
      <c r="CN14" s="47"/>
      <c r="CO14" s="47">
        <v>21830.6435</v>
      </c>
      <c r="CP14" s="47">
        <v>436.61287</v>
      </c>
      <c r="CQ14" s="47">
        <f t="shared" si="15"/>
        <v>22267.25637</v>
      </c>
      <c r="CR14" s="47">
        <v>85</v>
      </c>
      <c r="CS14" s="47">
        <v>137</v>
      </c>
      <c r="CT14" s="47"/>
      <c r="CU14" s="47">
        <v>242106.40949999998</v>
      </c>
      <c r="CV14" s="47">
        <v>4842.128189999999</v>
      </c>
      <c r="CW14" s="47">
        <f t="shared" si="16"/>
        <v>246948.53768999997</v>
      </c>
      <c r="CX14" s="47">
        <v>866</v>
      </c>
      <c r="CY14" s="47">
        <v>1587</v>
      </c>
      <c r="CZ14" s="47"/>
      <c r="DA14" s="55">
        <v>2787.133</v>
      </c>
      <c r="DB14" s="55">
        <v>55.742659999999994</v>
      </c>
      <c r="DC14" s="55">
        <f t="shared" si="17"/>
        <v>2842.8756599999997</v>
      </c>
      <c r="DD14" s="55">
        <v>10</v>
      </c>
      <c r="DE14" s="55">
        <v>24</v>
      </c>
      <c r="DF14" s="47"/>
      <c r="DG14" s="47">
        <v>4686.985</v>
      </c>
      <c r="DH14" s="47">
        <v>93.7397</v>
      </c>
      <c r="DI14" s="47">
        <f t="shared" si="18"/>
        <v>4780.7247</v>
      </c>
      <c r="DJ14" s="47">
        <v>14</v>
      </c>
      <c r="DK14" s="47">
        <v>28</v>
      </c>
      <c r="DL14" s="47"/>
      <c r="DM14" s="47">
        <v>49.5465</v>
      </c>
      <c r="DN14" s="47">
        <v>0.99093</v>
      </c>
      <c r="DO14" s="47">
        <f t="shared" si="19"/>
        <v>50.53743</v>
      </c>
      <c r="DP14" s="47"/>
      <c r="DQ14" s="47"/>
      <c r="DR14" s="47"/>
      <c r="DS14" s="47">
        <v>13839.4195</v>
      </c>
      <c r="DT14" s="47">
        <v>276.78839</v>
      </c>
      <c r="DU14" s="47">
        <f t="shared" si="20"/>
        <v>14116.20789</v>
      </c>
      <c r="DV14" s="47">
        <v>45</v>
      </c>
      <c r="DW14" s="47">
        <v>92</v>
      </c>
      <c r="DX14" s="47"/>
      <c r="DY14" s="47">
        <v>44581.0295</v>
      </c>
      <c r="DZ14" s="47">
        <v>891.6205899999999</v>
      </c>
      <c r="EA14" s="47">
        <f t="shared" si="21"/>
        <v>45472.650089999996</v>
      </c>
      <c r="EB14" s="47">
        <v>163</v>
      </c>
      <c r="EC14" s="47">
        <v>298</v>
      </c>
      <c r="ED14" s="47"/>
      <c r="EE14" s="47">
        <v>98397.071</v>
      </c>
      <c r="EF14" s="47">
        <v>1967.9414199999999</v>
      </c>
      <c r="EG14" s="47">
        <f t="shared" si="22"/>
        <v>100365.01242</v>
      </c>
      <c r="EH14" s="47">
        <v>361</v>
      </c>
      <c r="EI14" s="47">
        <v>652</v>
      </c>
      <c r="EJ14" s="47"/>
      <c r="EK14" s="47">
        <v>12086.498500000002</v>
      </c>
      <c r="EL14" s="47">
        <v>241.72997</v>
      </c>
      <c r="EM14" s="47">
        <f t="shared" si="23"/>
        <v>12328.228470000002</v>
      </c>
      <c r="EN14" s="47">
        <v>50</v>
      </c>
      <c r="EO14" s="47">
        <v>72</v>
      </c>
      <c r="EP14" s="47"/>
      <c r="EQ14" s="47">
        <v>62188.8305</v>
      </c>
      <c r="ER14" s="47">
        <v>1243.77661</v>
      </c>
      <c r="ES14" s="47">
        <f t="shared" si="24"/>
        <v>63432.60711</v>
      </c>
      <c r="ET14" s="47">
        <v>230</v>
      </c>
      <c r="EU14" s="47">
        <v>411</v>
      </c>
      <c r="EV14" s="47"/>
      <c r="EW14" s="47">
        <v>25296.051</v>
      </c>
      <c r="EX14" s="47">
        <v>505.92102</v>
      </c>
      <c r="EY14" s="47">
        <f t="shared" si="25"/>
        <v>25801.97202</v>
      </c>
      <c r="EZ14" s="47">
        <v>89</v>
      </c>
      <c r="FA14" s="47">
        <v>173</v>
      </c>
      <c r="FB14" s="47"/>
    </row>
    <row r="15" spans="1:157" ht="12" hidden="1">
      <c r="A15" s="2">
        <v>42826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56"/>
      <c r="DB15" s="56"/>
      <c r="DC15" s="56"/>
      <c r="DD15" s="56"/>
      <c r="DE15" s="56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</row>
    <row r="16" spans="1:157" ht="12" hidden="1">
      <c r="A16" s="2">
        <v>43009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56"/>
      <c r="DB16" s="56"/>
      <c r="DC16" s="56"/>
      <c r="DD16" s="56"/>
      <c r="DE16" s="56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</row>
    <row r="17" spans="1:157" ht="12" hidden="1">
      <c r="A17" s="34">
        <v>43191</v>
      </c>
      <c r="C17" s="18"/>
      <c r="D17" s="18"/>
      <c r="E17" s="18"/>
      <c r="F17" s="18"/>
      <c r="G17" s="18"/>
      <c r="H17" s="33"/>
      <c r="I17" s="18"/>
      <c r="J17" s="18"/>
      <c r="K17" s="18"/>
      <c r="L17" s="18"/>
      <c r="M17" s="18"/>
      <c r="N17" s="33"/>
      <c r="O17" s="18"/>
      <c r="P17" s="18"/>
      <c r="Q17" s="18"/>
      <c r="R17" s="18"/>
      <c r="S17" s="18"/>
      <c r="T17" s="33"/>
      <c r="U17" s="18"/>
      <c r="V17" s="18"/>
      <c r="W17" s="18"/>
      <c r="X17" s="18"/>
      <c r="Y17" s="18"/>
      <c r="Z17" s="33"/>
      <c r="AA17" s="18"/>
      <c r="AB17" s="18"/>
      <c r="AC17" s="18"/>
      <c r="AD17" s="18"/>
      <c r="AE17" s="18"/>
      <c r="AF17" s="33"/>
      <c r="AG17" s="18"/>
      <c r="AH17" s="18"/>
      <c r="AI17" s="18"/>
      <c r="AJ17" s="18"/>
      <c r="AK17" s="18"/>
      <c r="AL17" s="33"/>
      <c r="AM17" s="18"/>
      <c r="AN17" s="18"/>
      <c r="AO17" s="18"/>
      <c r="AP17" s="18"/>
      <c r="AQ17" s="18"/>
      <c r="AR17" s="33"/>
      <c r="AS17" s="18"/>
      <c r="AT17" s="18"/>
      <c r="AU17" s="18"/>
      <c r="AV17" s="18"/>
      <c r="AW17" s="18"/>
      <c r="AX17" s="33"/>
      <c r="AY17" s="18"/>
      <c r="AZ17" s="18"/>
      <c r="BA17" s="18"/>
      <c r="BB17" s="18"/>
      <c r="BC17" s="18"/>
      <c r="BD17" s="33"/>
      <c r="BE17" s="18"/>
      <c r="BF17" s="18"/>
      <c r="BG17" s="18"/>
      <c r="BH17" s="18"/>
      <c r="BI17" s="18"/>
      <c r="BJ17" s="33"/>
      <c r="BK17" s="18"/>
      <c r="BL17" s="18"/>
      <c r="BM17" s="18"/>
      <c r="BN17" s="18"/>
      <c r="BO17" s="18"/>
      <c r="BP17" s="33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33"/>
      <c r="CC17" s="18"/>
      <c r="CD17" s="18"/>
      <c r="CE17" s="18"/>
      <c r="CF17" s="18"/>
      <c r="CG17" s="18"/>
      <c r="CH17" s="33"/>
      <c r="CI17" s="18"/>
      <c r="CJ17" s="18"/>
      <c r="CK17" s="18"/>
      <c r="CL17" s="18"/>
      <c r="CM17" s="18"/>
      <c r="CN17" s="33"/>
      <c r="CO17" s="18"/>
      <c r="CP17" s="18"/>
      <c r="CQ17" s="18"/>
      <c r="CR17" s="18"/>
      <c r="CS17" s="18"/>
      <c r="CT17" s="33"/>
      <c r="CU17" s="18"/>
      <c r="CV17" s="18"/>
      <c r="CW17" s="18"/>
      <c r="CX17" s="18"/>
      <c r="CY17" s="18"/>
      <c r="CZ17" s="33"/>
      <c r="DA17" s="56"/>
      <c r="DB17" s="56"/>
      <c r="DC17" s="56"/>
      <c r="DD17" s="56"/>
      <c r="DE17" s="56"/>
      <c r="DF17" s="33"/>
      <c r="DG17" s="18"/>
      <c r="DH17" s="18"/>
      <c r="DI17" s="18"/>
      <c r="DJ17" s="18"/>
      <c r="DK17" s="18"/>
      <c r="DL17" s="33"/>
      <c r="DM17" s="18"/>
      <c r="DN17" s="18"/>
      <c r="DO17" s="18"/>
      <c r="DP17" s="18"/>
      <c r="DQ17" s="18"/>
      <c r="DR17" s="33"/>
      <c r="DS17" s="18"/>
      <c r="DT17" s="18"/>
      <c r="DU17" s="18"/>
      <c r="DV17" s="18"/>
      <c r="DW17" s="18"/>
      <c r="DX17" s="33"/>
      <c r="DY17" s="18"/>
      <c r="DZ17" s="18"/>
      <c r="EA17" s="18"/>
      <c r="EB17" s="18"/>
      <c r="EC17" s="18"/>
      <c r="ED17" s="33"/>
      <c r="EE17" s="18"/>
      <c r="EF17" s="18"/>
      <c r="EG17" s="18"/>
      <c r="EH17" s="18"/>
      <c r="EI17" s="18"/>
      <c r="EJ17" s="33"/>
      <c r="EK17" s="18"/>
      <c r="EL17" s="18"/>
      <c r="EM17" s="18"/>
      <c r="EN17" s="18"/>
      <c r="EO17" s="18"/>
      <c r="EP17" s="33"/>
      <c r="EQ17" s="18"/>
      <c r="ER17" s="18"/>
      <c r="ES17" s="18"/>
      <c r="ET17" s="18"/>
      <c r="EU17" s="18"/>
      <c r="EV17" s="33"/>
      <c r="EW17" s="18"/>
      <c r="EX17" s="18"/>
      <c r="EY17" s="18"/>
      <c r="EZ17" s="18"/>
      <c r="FA17" s="18"/>
    </row>
    <row r="18" spans="1:157" ht="12" hidden="1">
      <c r="A18" s="34">
        <v>43374</v>
      </c>
      <c r="C18" s="18"/>
      <c r="D18" s="18"/>
      <c r="E18" s="18"/>
      <c r="F18" s="18"/>
      <c r="G18" s="18"/>
      <c r="H18" s="33"/>
      <c r="I18" s="18"/>
      <c r="J18" s="18"/>
      <c r="K18" s="18"/>
      <c r="L18" s="18"/>
      <c r="M18" s="18"/>
      <c r="N18" s="33"/>
      <c r="O18" s="18"/>
      <c r="P18" s="18"/>
      <c r="Q18" s="18"/>
      <c r="R18" s="18"/>
      <c r="S18" s="18"/>
      <c r="T18" s="33"/>
      <c r="U18" s="18"/>
      <c r="V18" s="18"/>
      <c r="W18" s="18"/>
      <c r="X18" s="18"/>
      <c r="Y18" s="18"/>
      <c r="Z18" s="33"/>
      <c r="AA18" s="18"/>
      <c r="AB18" s="18"/>
      <c r="AC18" s="18"/>
      <c r="AD18" s="18"/>
      <c r="AE18" s="18"/>
      <c r="AF18" s="33"/>
      <c r="AG18" s="18"/>
      <c r="AH18" s="18"/>
      <c r="AI18" s="18"/>
      <c r="AJ18" s="18"/>
      <c r="AK18" s="18"/>
      <c r="AL18" s="33"/>
      <c r="AM18" s="18"/>
      <c r="AN18" s="18"/>
      <c r="AO18" s="18"/>
      <c r="AP18" s="18"/>
      <c r="AQ18" s="18"/>
      <c r="AR18" s="33"/>
      <c r="AS18" s="18"/>
      <c r="AT18" s="18"/>
      <c r="AU18" s="18"/>
      <c r="AV18" s="18"/>
      <c r="AW18" s="18"/>
      <c r="AX18" s="33"/>
      <c r="AY18" s="18"/>
      <c r="AZ18" s="18"/>
      <c r="BA18" s="18"/>
      <c r="BB18" s="18"/>
      <c r="BC18" s="18"/>
      <c r="BD18" s="33"/>
      <c r="BE18" s="18"/>
      <c r="BF18" s="18"/>
      <c r="BG18" s="18"/>
      <c r="BH18" s="18"/>
      <c r="BI18" s="18"/>
      <c r="BJ18" s="33"/>
      <c r="BK18" s="18"/>
      <c r="BL18" s="18"/>
      <c r="BM18" s="18"/>
      <c r="BN18" s="18"/>
      <c r="BO18" s="18"/>
      <c r="BP18" s="33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33"/>
      <c r="CC18" s="18"/>
      <c r="CD18" s="18"/>
      <c r="CE18" s="18"/>
      <c r="CF18" s="18"/>
      <c r="CG18" s="18"/>
      <c r="CH18" s="33"/>
      <c r="CI18" s="18"/>
      <c r="CJ18" s="18"/>
      <c r="CK18" s="18"/>
      <c r="CL18" s="18"/>
      <c r="CM18" s="18"/>
      <c r="CN18" s="33"/>
      <c r="CO18" s="18"/>
      <c r="CP18" s="18"/>
      <c r="CQ18" s="18"/>
      <c r="CR18" s="18"/>
      <c r="CS18" s="18"/>
      <c r="CT18" s="33"/>
      <c r="CU18" s="18"/>
      <c r="CV18" s="18"/>
      <c r="CW18" s="18"/>
      <c r="CX18" s="18"/>
      <c r="CY18" s="18"/>
      <c r="CZ18" s="33"/>
      <c r="DA18" s="56"/>
      <c r="DB18" s="56"/>
      <c r="DC18" s="56"/>
      <c r="DD18" s="56"/>
      <c r="DE18" s="56"/>
      <c r="DF18" s="33"/>
      <c r="DG18" s="18"/>
      <c r="DH18" s="18"/>
      <c r="DI18" s="18"/>
      <c r="DJ18" s="18"/>
      <c r="DK18" s="18"/>
      <c r="DL18" s="33"/>
      <c r="DM18" s="18"/>
      <c r="DN18" s="18"/>
      <c r="DO18" s="18"/>
      <c r="DP18" s="18"/>
      <c r="DQ18" s="18"/>
      <c r="DR18" s="33"/>
      <c r="DS18" s="18"/>
      <c r="DT18" s="18"/>
      <c r="DU18" s="18"/>
      <c r="DV18" s="18"/>
      <c r="DW18" s="18"/>
      <c r="DX18" s="33"/>
      <c r="DY18" s="18"/>
      <c r="DZ18" s="18"/>
      <c r="EA18" s="18"/>
      <c r="EB18" s="18"/>
      <c r="EC18" s="18"/>
      <c r="ED18" s="33"/>
      <c r="EE18" s="18"/>
      <c r="EF18" s="18"/>
      <c r="EG18" s="18"/>
      <c r="EH18" s="18"/>
      <c r="EI18" s="18"/>
      <c r="EJ18" s="33"/>
      <c r="EK18" s="18"/>
      <c r="EL18" s="18"/>
      <c r="EM18" s="18"/>
      <c r="EN18" s="18"/>
      <c r="EO18" s="18"/>
      <c r="EP18" s="33"/>
      <c r="EQ18" s="18"/>
      <c r="ER18" s="18"/>
      <c r="ES18" s="18"/>
      <c r="ET18" s="18"/>
      <c r="EU18" s="18"/>
      <c r="EV18" s="33"/>
      <c r="EW18" s="18"/>
      <c r="EX18" s="18"/>
      <c r="EY18" s="18"/>
      <c r="EZ18" s="18"/>
      <c r="FA18" s="18"/>
    </row>
    <row r="19" spans="1:157" ht="12" hidden="1">
      <c r="A19" s="34">
        <v>43556</v>
      </c>
      <c r="C19" s="18"/>
      <c r="D19" s="18"/>
      <c r="E19" s="18"/>
      <c r="F19" s="18"/>
      <c r="G19" s="18"/>
      <c r="H19" s="33"/>
      <c r="I19" s="18"/>
      <c r="J19" s="18"/>
      <c r="K19" s="18"/>
      <c r="L19" s="18"/>
      <c r="M19" s="18"/>
      <c r="N19" s="33"/>
      <c r="O19" s="18"/>
      <c r="P19" s="18"/>
      <c r="Q19" s="18"/>
      <c r="R19" s="18"/>
      <c r="S19" s="18"/>
      <c r="T19" s="33"/>
      <c r="U19" s="18"/>
      <c r="V19" s="18"/>
      <c r="W19" s="18"/>
      <c r="X19" s="18"/>
      <c r="Y19" s="18"/>
      <c r="Z19" s="33"/>
      <c r="AA19" s="18"/>
      <c r="AB19" s="18"/>
      <c r="AC19" s="18"/>
      <c r="AD19" s="18"/>
      <c r="AE19" s="18"/>
      <c r="AF19" s="33"/>
      <c r="AG19" s="18"/>
      <c r="AH19" s="18"/>
      <c r="AI19" s="18"/>
      <c r="AJ19" s="18"/>
      <c r="AK19" s="18"/>
      <c r="AL19" s="33"/>
      <c r="AM19" s="18"/>
      <c r="AN19" s="18"/>
      <c r="AO19" s="18"/>
      <c r="AP19" s="18"/>
      <c r="AQ19" s="18"/>
      <c r="AR19" s="33"/>
      <c r="AS19" s="18"/>
      <c r="AT19" s="18"/>
      <c r="AU19" s="18"/>
      <c r="AV19" s="18"/>
      <c r="AW19" s="18"/>
      <c r="AX19" s="33"/>
      <c r="AY19" s="18"/>
      <c r="AZ19" s="18"/>
      <c r="BA19" s="18"/>
      <c r="BB19" s="18"/>
      <c r="BC19" s="18"/>
      <c r="BD19" s="33"/>
      <c r="BE19" s="18"/>
      <c r="BF19" s="18"/>
      <c r="BG19" s="18"/>
      <c r="BH19" s="18"/>
      <c r="BI19" s="18"/>
      <c r="BJ19" s="33"/>
      <c r="BK19" s="18"/>
      <c r="BL19" s="18"/>
      <c r="BM19" s="18"/>
      <c r="BN19" s="18"/>
      <c r="BO19" s="18"/>
      <c r="BP19" s="33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33"/>
      <c r="CC19" s="18"/>
      <c r="CD19" s="18"/>
      <c r="CE19" s="18"/>
      <c r="CF19" s="18"/>
      <c r="CG19" s="18"/>
      <c r="CH19" s="33"/>
      <c r="CI19" s="18"/>
      <c r="CJ19" s="18"/>
      <c r="CK19" s="18"/>
      <c r="CL19" s="18"/>
      <c r="CM19" s="18"/>
      <c r="CN19" s="33"/>
      <c r="CO19" s="18"/>
      <c r="CP19" s="18"/>
      <c r="CQ19" s="18"/>
      <c r="CR19" s="18"/>
      <c r="CS19" s="18"/>
      <c r="CT19" s="33"/>
      <c r="CU19" s="18"/>
      <c r="CV19" s="18"/>
      <c r="CW19" s="18"/>
      <c r="CX19" s="18"/>
      <c r="CY19" s="18"/>
      <c r="CZ19" s="33"/>
      <c r="DA19" s="56"/>
      <c r="DB19" s="56"/>
      <c r="DC19" s="56"/>
      <c r="DD19" s="56"/>
      <c r="DE19" s="56"/>
      <c r="DF19" s="33"/>
      <c r="DG19" s="18"/>
      <c r="DH19" s="18"/>
      <c r="DI19" s="18"/>
      <c r="DJ19" s="18"/>
      <c r="DK19" s="18"/>
      <c r="DL19" s="33"/>
      <c r="DM19" s="18"/>
      <c r="DN19" s="18"/>
      <c r="DO19" s="18"/>
      <c r="DP19" s="18"/>
      <c r="DQ19" s="18"/>
      <c r="DR19" s="33"/>
      <c r="DS19" s="18"/>
      <c r="DT19" s="18"/>
      <c r="DU19" s="18"/>
      <c r="DV19" s="18"/>
      <c r="DW19" s="18"/>
      <c r="DX19" s="33"/>
      <c r="DY19" s="18"/>
      <c r="DZ19" s="18"/>
      <c r="EA19" s="18"/>
      <c r="EB19" s="18"/>
      <c r="EC19" s="18"/>
      <c r="ED19" s="33"/>
      <c r="EE19" s="18"/>
      <c r="EF19" s="18"/>
      <c r="EG19" s="18"/>
      <c r="EH19" s="18"/>
      <c r="EI19" s="18"/>
      <c r="EJ19" s="33"/>
      <c r="EK19" s="18"/>
      <c r="EL19" s="18"/>
      <c r="EM19" s="18"/>
      <c r="EN19" s="18"/>
      <c r="EO19" s="18"/>
      <c r="EP19" s="33"/>
      <c r="EQ19" s="18"/>
      <c r="ER19" s="18"/>
      <c r="ES19" s="18"/>
      <c r="ET19" s="18"/>
      <c r="EU19" s="18"/>
      <c r="EV19" s="33"/>
      <c r="EW19" s="18"/>
      <c r="EX19" s="18"/>
      <c r="EY19" s="18"/>
      <c r="EZ19" s="18"/>
      <c r="FA19" s="18"/>
    </row>
    <row r="20" spans="1:157" ht="12" hidden="1">
      <c r="A20" s="34">
        <v>43739</v>
      </c>
      <c r="C20" s="18"/>
      <c r="D20" s="18"/>
      <c r="E20" s="18"/>
      <c r="F20" s="18"/>
      <c r="G20" s="18"/>
      <c r="H20" s="33"/>
      <c r="I20" s="18"/>
      <c r="J20" s="18"/>
      <c r="K20" s="18"/>
      <c r="L20" s="18"/>
      <c r="M20" s="18"/>
      <c r="N20" s="33"/>
      <c r="O20" s="18"/>
      <c r="P20" s="18"/>
      <c r="Q20" s="18"/>
      <c r="R20" s="18"/>
      <c r="S20" s="18"/>
      <c r="T20" s="33"/>
      <c r="U20" s="18"/>
      <c r="V20" s="18"/>
      <c r="W20" s="18"/>
      <c r="X20" s="18"/>
      <c r="Y20" s="18"/>
      <c r="Z20" s="33"/>
      <c r="AA20" s="18"/>
      <c r="AB20" s="18"/>
      <c r="AC20" s="18"/>
      <c r="AD20" s="18"/>
      <c r="AE20" s="18"/>
      <c r="AF20" s="33"/>
      <c r="AG20" s="18"/>
      <c r="AH20" s="18"/>
      <c r="AI20" s="18"/>
      <c r="AJ20" s="18"/>
      <c r="AK20" s="18"/>
      <c r="AL20" s="33"/>
      <c r="AM20" s="18"/>
      <c r="AN20" s="18"/>
      <c r="AO20" s="18"/>
      <c r="AP20" s="18"/>
      <c r="AQ20" s="18"/>
      <c r="AR20" s="33"/>
      <c r="AS20" s="18"/>
      <c r="AT20" s="18"/>
      <c r="AU20" s="18"/>
      <c r="AV20" s="18"/>
      <c r="AW20" s="18"/>
      <c r="AX20" s="33"/>
      <c r="AY20" s="18"/>
      <c r="AZ20" s="18"/>
      <c r="BA20" s="18"/>
      <c r="BB20" s="18"/>
      <c r="BC20" s="18"/>
      <c r="BD20" s="33"/>
      <c r="BE20" s="18"/>
      <c r="BF20" s="18"/>
      <c r="BG20" s="18"/>
      <c r="BH20" s="18"/>
      <c r="BI20" s="18"/>
      <c r="BJ20" s="33"/>
      <c r="BK20" s="18"/>
      <c r="BL20" s="18"/>
      <c r="BM20" s="18"/>
      <c r="BN20" s="18"/>
      <c r="BO20" s="18"/>
      <c r="BP20" s="33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33"/>
      <c r="CC20" s="18"/>
      <c r="CD20" s="18"/>
      <c r="CE20" s="18"/>
      <c r="CF20" s="18"/>
      <c r="CG20" s="18"/>
      <c r="CH20" s="33"/>
      <c r="CI20" s="18"/>
      <c r="CJ20" s="18"/>
      <c r="CK20" s="18"/>
      <c r="CL20" s="18"/>
      <c r="CM20" s="18"/>
      <c r="CN20" s="33"/>
      <c r="CO20" s="18"/>
      <c r="CP20" s="18"/>
      <c r="CQ20" s="18"/>
      <c r="CR20" s="18"/>
      <c r="CS20" s="18"/>
      <c r="CT20" s="33"/>
      <c r="CU20" s="18"/>
      <c r="CV20" s="18"/>
      <c r="CW20" s="18"/>
      <c r="CX20" s="18"/>
      <c r="CY20" s="18"/>
      <c r="CZ20" s="33"/>
      <c r="DA20" s="56"/>
      <c r="DB20" s="56"/>
      <c r="DC20" s="56"/>
      <c r="DD20" s="56"/>
      <c r="DE20" s="56"/>
      <c r="DF20" s="33"/>
      <c r="DG20" s="18"/>
      <c r="DH20" s="18"/>
      <c r="DI20" s="18"/>
      <c r="DJ20" s="18"/>
      <c r="DK20" s="18"/>
      <c r="DL20" s="33"/>
      <c r="DM20" s="18"/>
      <c r="DN20" s="18"/>
      <c r="DO20" s="18"/>
      <c r="DP20" s="18"/>
      <c r="DQ20" s="18"/>
      <c r="DR20" s="33"/>
      <c r="DS20" s="18"/>
      <c r="DT20" s="18"/>
      <c r="DU20" s="18"/>
      <c r="DV20" s="18"/>
      <c r="DW20" s="18"/>
      <c r="DX20" s="33"/>
      <c r="DY20" s="18"/>
      <c r="DZ20" s="18"/>
      <c r="EA20" s="18"/>
      <c r="EB20" s="18"/>
      <c r="EC20" s="18"/>
      <c r="ED20" s="33"/>
      <c r="EE20" s="18"/>
      <c r="EF20" s="18"/>
      <c r="EG20" s="18"/>
      <c r="EH20" s="18"/>
      <c r="EI20" s="18"/>
      <c r="EJ20" s="33"/>
      <c r="EK20" s="18"/>
      <c r="EL20" s="18"/>
      <c r="EM20" s="18"/>
      <c r="EN20" s="18"/>
      <c r="EO20" s="18"/>
      <c r="EP20" s="33"/>
      <c r="EQ20" s="18"/>
      <c r="ER20" s="18"/>
      <c r="ES20" s="18"/>
      <c r="ET20" s="18"/>
      <c r="EU20" s="18"/>
      <c r="EV20" s="33"/>
      <c r="EW20" s="18"/>
      <c r="EX20" s="18"/>
      <c r="EY20" s="18"/>
      <c r="EZ20" s="18"/>
      <c r="FA20" s="18"/>
    </row>
    <row r="21" spans="1:157" ht="12">
      <c r="A21" s="2"/>
      <c r="C21" s="33"/>
      <c r="D21" s="33"/>
      <c r="E21" s="33"/>
      <c r="F21" s="33"/>
      <c r="G21" s="33"/>
      <c r="H21" s="18"/>
      <c r="I21" s="33"/>
      <c r="J21" s="33"/>
      <c r="K21" s="33"/>
      <c r="L21" s="33"/>
      <c r="M21" s="33"/>
      <c r="N21" s="18"/>
      <c r="O21" s="33"/>
      <c r="P21" s="33"/>
      <c r="Q21" s="33"/>
      <c r="R21" s="33"/>
      <c r="S21" s="33"/>
      <c r="T21" s="18"/>
      <c r="U21" s="33"/>
      <c r="V21" s="33"/>
      <c r="W21" s="33"/>
      <c r="X21" s="33"/>
      <c r="Y21" s="33"/>
      <c r="Z21" s="18"/>
      <c r="AA21" s="33"/>
      <c r="AB21" s="33"/>
      <c r="AC21" s="33"/>
      <c r="AD21" s="33"/>
      <c r="AE21" s="33"/>
      <c r="AF21" s="18"/>
      <c r="AG21" s="33"/>
      <c r="AH21" s="33"/>
      <c r="AI21" s="33"/>
      <c r="AJ21" s="33"/>
      <c r="AK21" s="33"/>
      <c r="AL21" s="18"/>
      <c r="AM21" s="33"/>
      <c r="AN21" s="33"/>
      <c r="AO21" s="33"/>
      <c r="AP21" s="33"/>
      <c r="AQ21" s="33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56"/>
      <c r="DB21" s="56"/>
      <c r="DC21" s="56"/>
      <c r="DD21" s="56"/>
      <c r="DE21" s="56"/>
      <c r="DF21" s="18"/>
      <c r="DG21" s="18"/>
      <c r="DH21" s="18"/>
      <c r="DI21" s="18"/>
      <c r="DJ21" s="18"/>
      <c r="DK21" s="18"/>
      <c r="DL21" s="18"/>
      <c r="DM21" s="33"/>
      <c r="DN21" s="33"/>
      <c r="DO21" s="33"/>
      <c r="DP21" s="33"/>
      <c r="DQ21" s="33"/>
      <c r="DR21" s="18"/>
      <c r="DS21" s="33"/>
      <c r="DT21" s="33"/>
      <c r="DU21" s="33"/>
      <c r="DV21" s="33"/>
      <c r="DW21" s="33"/>
      <c r="DX21" s="18"/>
      <c r="DY21" s="33"/>
      <c r="DZ21" s="33"/>
      <c r="EA21" s="33"/>
      <c r="EB21" s="33"/>
      <c r="EC21" s="33"/>
      <c r="ED21" s="18"/>
      <c r="EE21" s="33"/>
      <c r="EF21" s="33"/>
      <c r="EG21" s="33"/>
      <c r="EH21" s="33"/>
      <c r="EI21" s="33"/>
      <c r="EJ21" s="18"/>
      <c r="EK21" s="33"/>
      <c r="EL21" s="33"/>
      <c r="EM21" s="33"/>
      <c r="EN21" s="33"/>
      <c r="EO21" s="33"/>
      <c r="EP21" s="18"/>
      <c r="EQ21" s="33"/>
      <c r="ER21" s="33"/>
      <c r="ES21" s="33"/>
      <c r="ET21" s="33"/>
      <c r="EU21" s="33"/>
      <c r="EV21" s="18"/>
      <c r="EW21" s="33"/>
      <c r="EX21" s="33"/>
      <c r="EY21" s="33"/>
      <c r="EZ21" s="33"/>
      <c r="FA21" s="33"/>
    </row>
    <row r="22" spans="1:157" ht="12.75" thickBot="1">
      <c r="A22" s="16" t="s">
        <v>0</v>
      </c>
      <c r="C22" s="32">
        <f>SUM(C8:C21)</f>
        <v>3014741.5409999997</v>
      </c>
      <c r="D22" s="32">
        <f>SUM(D8:D21)</f>
        <v>353277.05879199994</v>
      </c>
      <c r="E22" s="32">
        <f>SUM(E8:E21)</f>
        <v>3368018.599792</v>
      </c>
      <c r="F22" s="32">
        <f>SUM(F8:F21)</f>
        <v>38585</v>
      </c>
      <c r="G22" s="32">
        <f>SUM(G8:G21)</f>
        <v>70653</v>
      </c>
      <c r="H22" s="32"/>
      <c r="I22" s="32">
        <f aca="true" t="shared" si="26" ref="I22:AN22">SUM(I8:I21)</f>
        <v>537337.0859999999</v>
      </c>
      <c r="J22" s="32">
        <f t="shared" si="26"/>
        <v>62966.87883199999</v>
      </c>
      <c r="K22" s="32">
        <f t="shared" si="26"/>
        <v>600303.964832</v>
      </c>
      <c r="L22" s="32">
        <f t="shared" si="26"/>
        <v>6882</v>
      </c>
      <c r="M22" s="32">
        <f t="shared" si="26"/>
        <v>12592</v>
      </c>
      <c r="N22" s="46">
        <f t="shared" si="26"/>
        <v>0</v>
      </c>
      <c r="O22" s="46">
        <f t="shared" si="26"/>
        <v>67190.35500000001</v>
      </c>
      <c r="P22" s="46">
        <f t="shared" si="26"/>
        <v>7873.580760000001</v>
      </c>
      <c r="Q22" s="46">
        <f t="shared" si="26"/>
        <v>75063.93576000001</v>
      </c>
      <c r="R22" s="46">
        <f t="shared" si="26"/>
        <v>858</v>
      </c>
      <c r="S22" s="46">
        <f t="shared" si="26"/>
        <v>1574</v>
      </c>
      <c r="T22" s="46">
        <f t="shared" si="26"/>
        <v>0</v>
      </c>
      <c r="U22" s="46">
        <f t="shared" si="26"/>
        <v>3020.181</v>
      </c>
      <c r="V22" s="46">
        <f t="shared" si="26"/>
        <v>353.914472</v>
      </c>
      <c r="W22" s="46">
        <f t="shared" si="26"/>
        <v>3374.095472</v>
      </c>
      <c r="X22" s="46">
        <f t="shared" si="26"/>
        <v>34</v>
      </c>
      <c r="Y22" s="46">
        <f t="shared" si="26"/>
        <v>72</v>
      </c>
      <c r="Z22" s="46">
        <f t="shared" si="26"/>
        <v>0</v>
      </c>
      <c r="AA22" s="46">
        <f t="shared" si="26"/>
        <v>119945.60999999999</v>
      </c>
      <c r="AB22" s="46">
        <f t="shared" si="26"/>
        <v>14055.610319999998</v>
      </c>
      <c r="AC22" s="46">
        <f t="shared" si="26"/>
        <v>134001.22032</v>
      </c>
      <c r="AD22" s="46">
        <f t="shared" si="26"/>
        <v>1538</v>
      </c>
      <c r="AE22" s="46">
        <f t="shared" si="26"/>
        <v>2807</v>
      </c>
      <c r="AF22" s="46">
        <f t="shared" si="26"/>
        <v>0</v>
      </c>
      <c r="AG22" s="46">
        <f t="shared" si="26"/>
        <v>76.09200000000001</v>
      </c>
      <c r="AH22" s="46">
        <f t="shared" si="26"/>
        <v>8.916704000000003</v>
      </c>
      <c r="AI22" s="46">
        <f t="shared" si="26"/>
        <v>85.00870400000001</v>
      </c>
      <c r="AJ22" s="46">
        <f t="shared" si="26"/>
        <v>0</v>
      </c>
      <c r="AK22" s="46">
        <f t="shared" si="26"/>
        <v>0</v>
      </c>
      <c r="AL22" s="46">
        <f t="shared" si="26"/>
        <v>0</v>
      </c>
      <c r="AM22" s="46">
        <f t="shared" si="26"/>
        <v>20378.108999999997</v>
      </c>
      <c r="AN22" s="46">
        <f t="shared" si="26"/>
        <v>2387.972008</v>
      </c>
      <c r="AO22" s="46">
        <f aca="true" t="shared" si="27" ref="AO22:BT22">SUM(AO8:AO21)</f>
        <v>22766.081008</v>
      </c>
      <c r="AP22" s="46">
        <f t="shared" si="27"/>
        <v>263</v>
      </c>
      <c r="AQ22" s="46">
        <f t="shared" si="27"/>
        <v>480</v>
      </c>
      <c r="AR22" s="46">
        <f t="shared" si="27"/>
        <v>0</v>
      </c>
      <c r="AS22" s="46">
        <f t="shared" si="27"/>
        <v>6210.450000000001</v>
      </c>
      <c r="AT22" s="46">
        <f t="shared" si="27"/>
        <v>727.7604000000001</v>
      </c>
      <c r="AU22" s="46">
        <f t="shared" si="27"/>
        <v>6938.210400000001</v>
      </c>
      <c r="AV22" s="46">
        <f t="shared" si="27"/>
        <v>83</v>
      </c>
      <c r="AW22" s="46">
        <f t="shared" si="27"/>
        <v>143</v>
      </c>
      <c r="AX22" s="46">
        <f t="shared" si="27"/>
        <v>0</v>
      </c>
      <c r="AY22" s="46">
        <f t="shared" si="27"/>
        <v>34583.814</v>
      </c>
      <c r="AZ22" s="46">
        <f t="shared" si="27"/>
        <v>4052.641968</v>
      </c>
      <c r="BA22" s="46">
        <f t="shared" si="27"/>
        <v>38636.455967999995</v>
      </c>
      <c r="BB22" s="46">
        <f t="shared" si="27"/>
        <v>445</v>
      </c>
      <c r="BC22" s="46">
        <f t="shared" si="27"/>
        <v>808</v>
      </c>
      <c r="BD22" s="46">
        <f t="shared" si="27"/>
        <v>0</v>
      </c>
      <c r="BE22" s="46">
        <f t="shared" si="27"/>
        <v>323178.39</v>
      </c>
      <c r="BF22" s="46">
        <f t="shared" si="27"/>
        <v>37871.077679999995</v>
      </c>
      <c r="BG22" s="46">
        <f t="shared" si="27"/>
        <v>361049.46768</v>
      </c>
      <c r="BH22" s="46">
        <f t="shared" si="27"/>
        <v>4135</v>
      </c>
      <c r="BI22" s="46">
        <f t="shared" si="27"/>
        <v>7574</v>
      </c>
      <c r="BJ22" s="46">
        <f t="shared" si="27"/>
        <v>0</v>
      </c>
      <c r="BK22" s="46">
        <f t="shared" si="27"/>
        <v>10647.285</v>
      </c>
      <c r="BL22" s="46">
        <f t="shared" si="27"/>
        <v>1247.6829199999997</v>
      </c>
      <c r="BM22" s="46">
        <f t="shared" si="27"/>
        <v>11894.96792</v>
      </c>
      <c r="BN22" s="46">
        <f t="shared" si="27"/>
        <v>141</v>
      </c>
      <c r="BO22" s="46">
        <f t="shared" si="27"/>
        <v>246</v>
      </c>
      <c r="BP22" s="46">
        <f t="shared" si="27"/>
        <v>0</v>
      </c>
      <c r="BQ22" s="46">
        <f t="shared" si="27"/>
        <v>145696.038</v>
      </c>
      <c r="BR22" s="46">
        <f t="shared" si="27"/>
        <v>17073.127856000003</v>
      </c>
      <c r="BS22" s="46">
        <f t="shared" si="27"/>
        <v>162769.16585599998</v>
      </c>
      <c r="BT22" s="46">
        <f t="shared" si="27"/>
        <v>1869</v>
      </c>
      <c r="BU22" s="46">
        <f aca="true" t="shared" si="28" ref="BU22:CZ22">SUM(BU8:BU21)</f>
        <v>3412</v>
      </c>
      <c r="BV22" s="46">
        <f t="shared" si="28"/>
        <v>0</v>
      </c>
      <c r="BW22" s="46">
        <f t="shared" si="28"/>
        <v>83864.574</v>
      </c>
      <c r="BX22" s="46">
        <f t="shared" si="28"/>
        <v>9827.519088000001</v>
      </c>
      <c r="BY22" s="46">
        <f t="shared" si="28"/>
        <v>93692.093088</v>
      </c>
      <c r="BZ22" s="46">
        <f t="shared" si="28"/>
        <v>1077</v>
      </c>
      <c r="CA22" s="46">
        <f t="shared" si="28"/>
        <v>1963</v>
      </c>
      <c r="CB22" s="46">
        <f t="shared" si="28"/>
        <v>0</v>
      </c>
      <c r="CC22" s="46">
        <f t="shared" si="28"/>
        <v>112711.275</v>
      </c>
      <c r="CD22" s="46">
        <f t="shared" si="28"/>
        <v>13207.8678</v>
      </c>
      <c r="CE22" s="46">
        <f t="shared" si="28"/>
        <v>125919.1428</v>
      </c>
      <c r="CF22" s="46">
        <f t="shared" si="28"/>
        <v>1443</v>
      </c>
      <c r="CG22" s="46">
        <f t="shared" si="28"/>
        <v>2645</v>
      </c>
      <c r="CH22" s="46">
        <f t="shared" si="28"/>
        <v>0</v>
      </c>
      <c r="CI22" s="46">
        <f t="shared" si="28"/>
        <v>280204.314</v>
      </c>
      <c r="CJ22" s="46">
        <f t="shared" si="28"/>
        <v>32835.237968</v>
      </c>
      <c r="CK22" s="46">
        <f t="shared" si="28"/>
        <v>313039.551968</v>
      </c>
      <c r="CL22" s="46">
        <f t="shared" si="28"/>
        <v>3589</v>
      </c>
      <c r="CM22" s="46">
        <f t="shared" si="28"/>
        <v>6568</v>
      </c>
      <c r="CN22" s="46">
        <f t="shared" si="28"/>
        <v>0</v>
      </c>
      <c r="CO22" s="46">
        <f t="shared" si="28"/>
        <v>42894.627</v>
      </c>
      <c r="CP22" s="46">
        <f t="shared" si="28"/>
        <v>5026.529624</v>
      </c>
      <c r="CQ22" s="46">
        <f t="shared" si="28"/>
        <v>47921.156624</v>
      </c>
      <c r="CR22" s="46">
        <f t="shared" si="28"/>
        <v>553</v>
      </c>
      <c r="CS22" s="46">
        <f t="shared" si="28"/>
        <v>1001</v>
      </c>
      <c r="CT22" s="46">
        <f t="shared" si="28"/>
        <v>0</v>
      </c>
      <c r="CU22" s="46">
        <f t="shared" si="28"/>
        <v>475710.399</v>
      </c>
      <c r="CV22" s="46">
        <f t="shared" si="28"/>
        <v>55745.266487999994</v>
      </c>
      <c r="CW22" s="46">
        <f t="shared" si="28"/>
        <v>531455.665488</v>
      </c>
      <c r="CX22" s="46">
        <f t="shared" si="28"/>
        <v>6086</v>
      </c>
      <c r="CY22" s="46">
        <f t="shared" si="28"/>
        <v>11145</v>
      </c>
      <c r="CZ22" s="46">
        <f t="shared" si="28"/>
        <v>0</v>
      </c>
      <c r="DA22" s="57">
        <f aca="true" t="shared" si="29" ref="DA22:EF22">SUM(DA8:DA21)</f>
        <v>5476.3859999999995</v>
      </c>
      <c r="DB22" s="57">
        <f t="shared" si="29"/>
        <v>641.7404319999999</v>
      </c>
      <c r="DC22" s="57">
        <f t="shared" si="29"/>
        <v>6118.126431999999</v>
      </c>
      <c r="DD22" s="57">
        <f t="shared" si="29"/>
        <v>70</v>
      </c>
      <c r="DE22" s="57">
        <f t="shared" si="29"/>
        <v>132</v>
      </c>
      <c r="DF22" s="46">
        <f t="shared" si="29"/>
        <v>0</v>
      </c>
      <c r="DG22" s="46">
        <f t="shared" si="29"/>
        <v>9209.369999999999</v>
      </c>
      <c r="DH22" s="46">
        <f t="shared" si="29"/>
        <v>1079.18344</v>
      </c>
      <c r="DI22" s="46">
        <f t="shared" si="29"/>
        <v>10288.55344</v>
      </c>
      <c r="DJ22" s="46">
        <f t="shared" si="29"/>
        <v>116</v>
      </c>
      <c r="DK22" s="46">
        <f t="shared" si="29"/>
        <v>214</v>
      </c>
      <c r="DL22" s="46">
        <f t="shared" si="29"/>
        <v>0</v>
      </c>
      <c r="DM22" s="46">
        <f t="shared" si="29"/>
        <v>97.35300000000001</v>
      </c>
      <c r="DN22" s="46">
        <f t="shared" si="29"/>
        <v>11.408136</v>
      </c>
      <c r="DO22" s="46">
        <f t="shared" si="29"/>
        <v>108.761136</v>
      </c>
      <c r="DP22" s="46">
        <f t="shared" si="29"/>
        <v>0</v>
      </c>
      <c r="DQ22" s="46">
        <f t="shared" si="29"/>
        <v>0</v>
      </c>
      <c r="DR22" s="46">
        <f t="shared" si="29"/>
        <v>0</v>
      </c>
      <c r="DS22" s="46">
        <f t="shared" si="29"/>
        <v>27192.819000000003</v>
      </c>
      <c r="DT22" s="46">
        <f t="shared" si="29"/>
        <v>3186.5415280000007</v>
      </c>
      <c r="DU22" s="46">
        <f t="shared" si="29"/>
        <v>30379.360527999997</v>
      </c>
      <c r="DV22" s="46">
        <f t="shared" si="29"/>
        <v>345</v>
      </c>
      <c r="DW22" s="46">
        <f t="shared" si="29"/>
        <v>638</v>
      </c>
      <c r="DX22" s="46">
        <f t="shared" si="29"/>
        <v>0</v>
      </c>
      <c r="DY22" s="46">
        <f t="shared" si="29"/>
        <v>87596.43899999998</v>
      </c>
      <c r="DZ22" s="46">
        <f t="shared" si="29"/>
        <v>10264.830968</v>
      </c>
      <c r="EA22" s="46">
        <f t="shared" si="29"/>
        <v>97861.26996799998</v>
      </c>
      <c r="EB22" s="46">
        <f t="shared" si="29"/>
        <v>1123</v>
      </c>
      <c r="EC22" s="46">
        <f t="shared" si="29"/>
        <v>2056</v>
      </c>
      <c r="ED22" s="46">
        <f t="shared" si="29"/>
        <v>0</v>
      </c>
      <c r="EE22" s="46">
        <f t="shared" si="29"/>
        <v>193338.582</v>
      </c>
      <c r="EF22" s="46">
        <f t="shared" si="29"/>
        <v>22656.033583999997</v>
      </c>
      <c r="EG22" s="46">
        <f aca="true" t="shared" si="30" ref="EG22:FA22">SUM(EG8:EG21)</f>
        <v>215994.615584</v>
      </c>
      <c r="EH22" s="46">
        <f t="shared" si="30"/>
        <v>2479</v>
      </c>
      <c r="EI22" s="46">
        <f t="shared" si="30"/>
        <v>4534</v>
      </c>
      <c r="EJ22" s="46">
        <f t="shared" si="30"/>
        <v>0</v>
      </c>
      <c r="EK22" s="46">
        <f t="shared" si="30"/>
        <v>23748.537000000004</v>
      </c>
      <c r="EL22" s="46">
        <f t="shared" si="30"/>
        <v>2782.9295439999996</v>
      </c>
      <c r="EM22" s="46">
        <f t="shared" si="30"/>
        <v>26531.466544000003</v>
      </c>
      <c r="EN22" s="46">
        <f t="shared" si="30"/>
        <v>308</v>
      </c>
      <c r="EO22" s="46">
        <f t="shared" si="30"/>
        <v>552</v>
      </c>
      <c r="EP22" s="46">
        <f t="shared" si="30"/>
        <v>0</v>
      </c>
      <c r="EQ22" s="46">
        <f t="shared" si="30"/>
        <v>122193.681</v>
      </c>
      <c r="ER22" s="46">
        <f t="shared" si="30"/>
        <v>14319.046471999998</v>
      </c>
      <c r="ES22" s="46">
        <f t="shared" si="30"/>
        <v>136512.727472</v>
      </c>
      <c r="ET22" s="46">
        <f t="shared" si="30"/>
        <v>1568</v>
      </c>
      <c r="EU22" s="46">
        <f t="shared" si="30"/>
        <v>2865</v>
      </c>
      <c r="EV22" s="46">
        <f t="shared" si="30"/>
        <v>0</v>
      </c>
      <c r="EW22" s="46">
        <f t="shared" si="30"/>
        <v>49703.742</v>
      </c>
      <c r="EX22" s="46">
        <f t="shared" si="30"/>
        <v>5824.443504</v>
      </c>
      <c r="EY22" s="46">
        <f t="shared" si="30"/>
        <v>55528.185504</v>
      </c>
      <c r="EZ22" s="46">
        <f t="shared" si="30"/>
        <v>635</v>
      </c>
      <c r="FA22" s="46">
        <f t="shared" si="30"/>
        <v>1169</v>
      </c>
    </row>
    <row r="23" spans="105:109" ht="12.75" thickTop="1">
      <c r="DA23" s="58"/>
      <c r="DB23" s="58"/>
      <c r="DC23" s="58"/>
      <c r="DD23" s="58"/>
      <c r="DE23" s="58"/>
    </row>
    <row r="24" spans="105:109" ht="12">
      <c r="DA24" s="58"/>
      <c r="DB24" s="58"/>
      <c r="DC24" s="58"/>
      <c r="DD24" s="58"/>
      <c r="DE24" s="58"/>
    </row>
    <row r="25" spans="105:109" ht="12">
      <c r="DA25" s="58"/>
      <c r="DB25" s="58"/>
      <c r="DC25" s="58"/>
      <c r="DD25" s="58"/>
      <c r="DE25" s="58"/>
    </row>
    <row r="26" spans="105:109" ht="12">
      <c r="DA26" s="58"/>
      <c r="DB26" s="58"/>
      <c r="DC26" s="58"/>
      <c r="DD26" s="58"/>
      <c r="DE26" s="58"/>
    </row>
  </sheetData>
  <sheetProtection/>
  <printOptions/>
  <pageMargins left="0.7" right="0.7" top="0.75" bottom="0.75" header="0.3" footer="0.3"/>
  <pageSetup horizontalDpi="300" verticalDpi="300" orientation="landscape" scale="7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P22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3" sqref="E33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8" customWidth="1"/>
    <col min="7" max="7" width="16.00390625" style="18" customWidth="1"/>
    <col min="8" max="8" width="3.7109375" style="18" customWidth="1"/>
    <col min="9" max="12" width="13.7109375" style="18" customWidth="1"/>
    <col min="13" max="13" width="16.8515625" style="18" customWidth="1"/>
    <col min="14" max="14" width="3.7109375" style="0" customWidth="1"/>
    <col min="15" max="18" width="13.7109375" style="0" customWidth="1"/>
    <col min="19" max="19" width="15.8515625" style="0" customWidth="1"/>
    <col min="20" max="20" width="3.7109375" style="0" customWidth="1"/>
    <col min="21" max="24" width="13.7109375" style="3" customWidth="1"/>
    <col min="25" max="25" width="16.28125" style="3" customWidth="1"/>
    <col min="26" max="26" width="3.7109375" style="3" customWidth="1"/>
    <col min="27" max="30" width="13.7109375" style="3" customWidth="1"/>
    <col min="31" max="31" width="15.140625" style="3" customWidth="1"/>
    <col min="32" max="32" width="3.7109375" style="3" customWidth="1"/>
    <col min="33" max="36" width="13.7109375" style="3" customWidth="1"/>
    <col min="37" max="37" width="15.7109375" style="3" customWidth="1"/>
    <col min="38" max="38" width="3.7109375" style="3" customWidth="1"/>
    <col min="39" max="42" width="13.7109375" style="3" customWidth="1"/>
    <col min="43" max="43" width="16.28125" style="3" customWidth="1"/>
    <col min="44" max="44" width="3.7109375" style="3" customWidth="1"/>
    <col min="45" max="48" width="13.7109375" style="3" customWidth="1"/>
    <col min="49" max="49" width="16.140625" style="3" customWidth="1"/>
    <col min="50" max="50" width="3.7109375" style="3" customWidth="1"/>
    <col min="51" max="54" width="13.7109375" style="3" customWidth="1"/>
    <col min="55" max="55" width="16.140625" style="3" customWidth="1"/>
    <col min="56" max="56" width="3.7109375" style="3" customWidth="1"/>
    <col min="57" max="60" width="13.7109375" style="3" customWidth="1"/>
    <col min="61" max="61" width="17.421875" style="3" customWidth="1"/>
    <col min="62" max="62" width="3.7109375" style="3" customWidth="1"/>
    <col min="63" max="66" width="13.7109375" style="3" customWidth="1"/>
    <col min="67" max="67" width="15.7109375" style="3" customWidth="1"/>
    <col min="68" max="68" width="3.7109375" style="3" customWidth="1"/>
    <col min="69" max="72" width="13.7109375" style="3" customWidth="1"/>
    <col min="73" max="73" width="15.421875" style="3" customWidth="1"/>
    <col min="74" max="74" width="3.7109375" style="3" customWidth="1"/>
    <col min="75" max="78" width="13.7109375" style="3" customWidth="1"/>
    <col min="79" max="79" width="16.00390625" style="3" customWidth="1"/>
    <col min="80" max="80" width="3.7109375" style="3" customWidth="1"/>
    <col min="81" max="84" width="13.7109375" style="3" customWidth="1"/>
    <col min="85" max="85" width="16.00390625" style="3" customWidth="1"/>
    <col min="86" max="86" width="3.7109375" style="3" customWidth="1"/>
    <col min="87" max="90" width="13.7109375" style="3" customWidth="1"/>
    <col min="91" max="91" width="15.7109375" style="3" customWidth="1"/>
    <col min="92" max="92" width="3.7109375" style="3" customWidth="1"/>
    <col min="93" max="96" width="13.7109375" style="3" customWidth="1"/>
    <col min="97" max="97" width="16.28125" style="3" customWidth="1"/>
    <col min="98" max="98" width="3.7109375" style="3" customWidth="1"/>
    <col min="99" max="102" width="13.7109375" style="3" customWidth="1"/>
    <col min="103" max="103" width="16.421875" style="3" customWidth="1"/>
    <col min="104" max="104" width="3.7109375" style="3" customWidth="1"/>
    <col min="105" max="108" width="13.7109375" style="3" customWidth="1"/>
    <col min="109" max="109" width="15.421875" style="3" customWidth="1"/>
    <col min="110" max="110" width="3.7109375" style="3" customWidth="1"/>
    <col min="111" max="114" width="13.7109375" style="3" customWidth="1"/>
    <col min="115" max="115" width="16.7109375" style="3" customWidth="1"/>
    <col min="116" max="116" width="3.7109375" style="3" customWidth="1"/>
    <col min="117" max="120" width="13.7109375" style="3" customWidth="1"/>
    <col min="121" max="121" width="16.421875" style="3" customWidth="1"/>
    <col min="122" max="122" width="3.7109375" style="3" customWidth="1"/>
    <col min="123" max="126" width="13.7109375" style="3" customWidth="1"/>
    <col min="127" max="127" width="16.140625" style="3" customWidth="1"/>
    <col min="128" max="128" width="3.7109375" style="3" customWidth="1"/>
    <col min="129" max="132" width="13.7109375" style="3" customWidth="1"/>
    <col min="133" max="133" width="16.00390625" style="3" customWidth="1"/>
    <col min="134" max="134" width="3.7109375" style="3" customWidth="1"/>
    <col min="135" max="138" width="13.7109375" style="3" customWidth="1"/>
    <col min="139" max="139" width="15.421875" style="3" customWidth="1"/>
    <col min="140" max="140" width="3.7109375" style="3" customWidth="1"/>
    <col min="141" max="145" width="13.7109375" style="3" customWidth="1"/>
    <col min="146" max="146" width="3.7109375" style="0" customWidth="1"/>
  </cols>
  <sheetData>
    <row r="1" spans="1:145" ht="12">
      <c r="A1" s="27"/>
      <c r="B1" s="13"/>
      <c r="C1" s="26"/>
      <c r="D1" s="19"/>
      <c r="E1" s="19"/>
      <c r="F1" s="28"/>
      <c r="G1" s="28" t="s">
        <v>13</v>
      </c>
      <c r="H1" s="28"/>
      <c r="I1" s="28"/>
      <c r="J1" s="28"/>
      <c r="K1" s="28"/>
      <c r="L1" s="28"/>
      <c r="M1" s="19"/>
      <c r="N1" s="18"/>
      <c r="O1" s="28"/>
      <c r="P1" s="18"/>
      <c r="Q1" s="18"/>
      <c r="R1" s="18"/>
      <c r="S1" s="28"/>
      <c r="T1" s="28"/>
      <c r="U1" s="28" t="s">
        <v>13</v>
      </c>
      <c r="V1" s="18"/>
      <c r="W1" s="26"/>
      <c r="X1" s="28"/>
      <c r="Y1" s="19"/>
      <c r="Z1" s="18"/>
      <c r="AA1" s="28"/>
      <c r="AB1" s="18"/>
      <c r="AC1" s="18"/>
      <c r="AD1" s="18"/>
      <c r="AE1" s="28"/>
      <c r="AF1" s="28" t="s">
        <v>13</v>
      </c>
      <c r="AG1" s="18"/>
      <c r="AH1"/>
      <c r="AI1"/>
      <c r="AJ1"/>
      <c r="AK1"/>
      <c r="AL1"/>
      <c r="AM1" s="28"/>
      <c r="AN1" s="4"/>
      <c r="AQ1" s="28"/>
      <c r="AR1" s="28" t="s">
        <v>13</v>
      </c>
      <c r="AY1" s="28"/>
      <c r="AZ1" s="4"/>
      <c r="BC1" s="28"/>
      <c r="BD1" s="28" t="s">
        <v>13</v>
      </c>
      <c r="BG1" s="28"/>
      <c r="BH1" s="4"/>
      <c r="BK1" s="28"/>
      <c r="BO1" s="28"/>
      <c r="BP1" s="28" t="s">
        <v>13</v>
      </c>
      <c r="BW1" s="28"/>
      <c r="CA1" s="28"/>
      <c r="CB1" s="28" t="s">
        <v>13</v>
      </c>
      <c r="CI1" s="28"/>
      <c r="CM1" s="28"/>
      <c r="CN1" s="28" t="s">
        <v>13</v>
      </c>
      <c r="CU1" s="28"/>
      <c r="CY1" s="28"/>
      <c r="CZ1" s="28" t="s">
        <v>13</v>
      </c>
      <c r="DG1" s="28"/>
      <c r="DK1" s="28"/>
      <c r="DL1" s="28" t="s">
        <v>13</v>
      </c>
      <c r="DR1"/>
      <c r="DS1" s="28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">
      <c r="A2" s="27"/>
      <c r="B2" s="13"/>
      <c r="C2" s="26"/>
      <c r="D2" s="19"/>
      <c r="E2" s="19"/>
      <c r="F2" s="28" t="s">
        <v>63</v>
      </c>
      <c r="G2" s="28"/>
      <c r="H2" s="28"/>
      <c r="I2" s="28"/>
      <c r="J2" s="28"/>
      <c r="K2" s="28"/>
      <c r="L2" s="28"/>
      <c r="M2" s="19"/>
      <c r="N2" s="18"/>
      <c r="O2" s="28"/>
      <c r="P2" s="18"/>
      <c r="Q2" s="18"/>
      <c r="R2" s="18"/>
      <c r="S2" s="28"/>
      <c r="T2" s="28" t="s">
        <v>63</v>
      </c>
      <c r="U2" s="28"/>
      <c r="V2" s="18"/>
      <c r="W2" s="26"/>
      <c r="X2" s="28"/>
      <c r="Y2" s="19"/>
      <c r="Z2" s="18"/>
      <c r="AA2" s="28"/>
      <c r="AB2" s="18"/>
      <c r="AC2" s="18"/>
      <c r="AD2" s="18"/>
      <c r="AE2" s="28" t="s">
        <v>63</v>
      </c>
      <c r="AF2" s="28"/>
      <c r="AG2" s="18"/>
      <c r="AH2"/>
      <c r="AI2"/>
      <c r="AJ2"/>
      <c r="AK2"/>
      <c r="AL2"/>
      <c r="AM2" s="28"/>
      <c r="AN2" s="4"/>
      <c r="AQ2" s="28" t="s">
        <v>63</v>
      </c>
      <c r="AR2" s="28"/>
      <c r="AY2" s="28"/>
      <c r="AZ2" s="4"/>
      <c r="BC2" s="28" t="s">
        <v>63</v>
      </c>
      <c r="BD2" s="28"/>
      <c r="BG2" s="28"/>
      <c r="BH2" s="4"/>
      <c r="BK2" s="28"/>
      <c r="BO2" s="28" t="s">
        <v>63</v>
      </c>
      <c r="BP2" s="28"/>
      <c r="BW2" s="28"/>
      <c r="CA2" s="28" t="s">
        <v>63</v>
      </c>
      <c r="CB2" s="28"/>
      <c r="CI2" s="28"/>
      <c r="CM2" s="28" t="s">
        <v>63</v>
      </c>
      <c r="CN2" s="28"/>
      <c r="CU2" s="28"/>
      <c r="CY2" s="28" t="s">
        <v>63</v>
      </c>
      <c r="CZ2" s="28"/>
      <c r="DG2" s="28"/>
      <c r="DK2" s="28" t="s">
        <v>63</v>
      </c>
      <c r="DL2" s="28"/>
      <c r="DR2"/>
      <c r="DS2" s="28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">
      <c r="A3" s="27"/>
      <c r="B3" s="13"/>
      <c r="C3" s="26"/>
      <c r="D3" s="19"/>
      <c r="E3" s="19"/>
      <c r="F3" s="26"/>
      <c r="G3" s="28" t="s">
        <v>21</v>
      </c>
      <c r="H3" s="26"/>
      <c r="I3" s="26"/>
      <c r="J3" s="26"/>
      <c r="K3" s="26"/>
      <c r="L3" s="26"/>
      <c r="M3" s="19"/>
      <c r="N3" s="18"/>
      <c r="O3" s="28"/>
      <c r="P3" s="18"/>
      <c r="Q3" s="18"/>
      <c r="R3" s="18"/>
      <c r="S3" s="26"/>
      <c r="T3" s="26"/>
      <c r="U3" s="28" t="s">
        <v>21</v>
      </c>
      <c r="V3" s="18"/>
      <c r="W3" s="26"/>
      <c r="X3" s="26"/>
      <c r="Y3" s="19"/>
      <c r="Z3" s="18"/>
      <c r="AA3" s="28"/>
      <c r="AB3" s="18"/>
      <c r="AC3" s="18"/>
      <c r="AD3" s="18"/>
      <c r="AE3" s="26"/>
      <c r="AF3" s="28" t="s">
        <v>21</v>
      </c>
      <c r="AG3" s="18"/>
      <c r="AH3"/>
      <c r="AI3"/>
      <c r="AJ3"/>
      <c r="AK3"/>
      <c r="AL3"/>
      <c r="AM3" s="28"/>
      <c r="AQ3" s="26"/>
      <c r="AR3" s="28" t="s">
        <v>21</v>
      </c>
      <c r="AY3" s="28"/>
      <c r="BC3" s="26"/>
      <c r="BD3" s="28" t="s">
        <v>21</v>
      </c>
      <c r="BG3" s="18"/>
      <c r="BK3" s="28"/>
      <c r="BO3" s="26"/>
      <c r="BP3" s="28" t="s">
        <v>21</v>
      </c>
      <c r="BW3" s="28"/>
      <c r="CA3" s="26"/>
      <c r="CB3" s="28" t="s">
        <v>21</v>
      </c>
      <c r="CI3" s="28"/>
      <c r="CM3" s="26"/>
      <c r="CN3" s="28" t="s">
        <v>21</v>
      </c>
      <c r="CU3" s="28"/>
      <c r="CY3" s="26"/>
      <c r="CZ3" s="28" t="s">
        <v>21</v>
      </c>
      <c r="DG3" s="28"/>
      <c r="DK3" s="26"/>
      <c r="DL3" s="28" t="s">
        <v>21</v>
      </c>
      <c r="DR3"/>
      <c r="DS3" s="28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">
      <c r="A4" s="27"/>
      <c r="B4" s="13"/>
      <c r="C4" s="26"/>
      <c r="D4" s="28"/>
      <c r="E4" s="28"/>
      <c r="F4" s="28"/>
      <c r="G4" s="28"/>
      <c r="H4" s="28"/>
      <c r="I4" s="28"/>
      <c r="J4" s="28"/>
      <c r="K4" s="28"/>
      <c r="L4" s="28"/>
      <c r="M4" s="19"/>
      <c r="N4" s="18"/>
      <c r="O4" s="18"/>
      <c r="P4" s="18"/>
      <c r="Q4" s="18"/>
      <c r="R4" s="18"/>
      <c r="S4" s="26"/>
      <c r="T4" s="28"/>
      <c r="U4" s="19"/>
      <c r="V4" s="18"/>
      <c r="W4" s="26"/>
      <c r="X4" s="28"/>
      <c r="Y4" s="19"/>
      <c r="Z4" s="18"/>
      <c r="AA4" s="18"/>
      <c r="AB4" s="18"/>
      <c r="AC4" s="18"/>
      <c r="AD4" s="18"/>
      <c r="AE4" s="18"/>
      <c r="AF4" s="28"/>
      <c r="AG4" s="19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">
      <c r="A5" s="5" t="s">
        <v>1</v>
      </c>
      <c r="C5" s="61" t="s">
        <v>64</v>
      </c>
      <c r="D5" s="61"/>
      <c r="E5" s="62"/>
      <c r="F5" s="24"/>
      <c r="G5" s="24"/>
      <c r="I5" s="20" t="s">
        <v>22</v>
      </c>
      <c r="J5" s="21"/>
      <c r="K5" s="22"/>
      <c r="L5" s="24"/>
      <c r="M5" s="24"/>
      <c r="O5" s="20" t="s">
        <v>23</v>
      </c>
      <c r="P5" s="21"/>
      <c r="Q5" s="22"/>
      <c r="R5" s="24"/>
      <c r="S5" s="24"/>
      <c r="U5" s="6" t="s">
        <v>24</v>
      </c>
      <c r="V5" s="7"/>
      <c r="W5" s="8"/>
      <c r="X5" s="24"/>
      <c r="Y5" s="24"/>
      <c r="AA5" s="6" t="s">
        <v>3</v>
      </c>
      <c r="AB5" s="7"/>
      <c r="AC5" s="8"/>
      <c r="AD5" s="24"/>
      <c r="AE5" s="24"/>
      <c r="AG5" s="6" t="s">
        <v>2</v>
      </c>
      <c r="AH5" s="7"/>
      <c r="AI5" s="8"/>
      <c r="AJ5" s="24"/>
      <c r="AK5" s="24"/>
      <c r="AM5" s="6" t="s">
        <v>14</v>
      </c>
      <c r="AN5" s="7"/>
      <c r="AO5" s="8"/>
      <c r="AP5" s="24"/>
      <c r="AQ5" s="24"/>
      <c r="AR5" s="14"/>
      <c r="AS5" s="6" t="s">
        <v>9</v>
      </c>
      <c r="AT5" s="7"/>
      <c r="AU5" s="8"/>
      <c r="AV5" s="24"/>
      <c r="AW5" s="24"/>
      <c r="AX5" s="14"/>
      <c r="AY5" s="6" t="s">
        <v>10</v>
      </c>
      <c r="AZ5" s="7"/>
      <c r="BA5" s="8"/>
      <c r="BB5" s="24"/>
      <c r="BC5" s="24"/>
      <c r="BD5" s="14"/>
      <c r="BE5" s="6" t="s">
        <v>11</v>
      </c>
      <c r="BF5" s="7"/>
      <c r="BG5" s="8"/>
      <c r="BH5" s="24"/>
      <c r="BI5" s="24"/>
      <c r="BK5" s="6" t="s">
        <v>15</v>
      </c>
      <c r="BL5" s="7"/>
      <c r="BM5" s="8"/>
      <c r="BN5" s="24"/>
      <c r="BO5" s="24"/>
      <c r="BQ5" s="36" t="s">
        <v>16</v>
      </c>
      <c r="BR5" s="7"/>
      <c r="BS5" s="8"/>
      <c r="BT5" s="24"/>
      <c r="BU5" s="24"/>
      <c r="BW5" s="38" t="s">
        <v>25</v>
      </c>
      <c r="BX5" s="39"/>
      <c r="BY5" s="40"/>
      <c r="BZ5" s="24"/>
      <c r="CA5" s="24"/>
      <c r="CC5" s="6" t="s">
        <v>17</v>
      </c>
      <c r="CD5" s="7"/>
      <c r="CE5" s="8"/>
      <c r="CF5" s="24"/>
      <c r="CG5" s="24"/>
      <c r="CI5" s="6" t="s">
        <v>18</v>
      </c>
      <c r="CJ5" s="7"/>
      <c r="CK5" s="8"/>
      <c r="CL5" s="24"/>
      <c r="CM5" s="24"/>
      <c r="CN5" s="14"/>
      <c r="CO5" s="6" t="s">
        <v>26</v>
      </c>
      <c r="CP5" s="7"/>
      <c r="CQ5" s="8"/>
      <c r="CR5" s="24"/>
      <c r="CS5" s="24"/>
      <c r="CU5" s="6" t="s">
        <v>4</v>
      </c>
      <c r="CV5" s="7"/>
      <c r="CW5" s="8"/>
      <c r="CX5" s="24"/>
      <c r="CY5" s="24"/>
      <c r="CZ5" s="14"/>
      <c r="DA5" s="6" t="s">
        <v>19</v>
      </c>
      <c r="DB5" s="7"/>
      <c r="DC5" s="8"/>
      <c r="DD5" s="24"/>
      <c r="DE5" s="24"/>
      <c r="DG5" s="6" t="s">
        <v>27</v>
      </c>
      <c r="DH5" s="7"/>
      <c r="DI5" s="8"/>
      <c r="DJ5" s="24"/>
      <c r="DK5" s="24"/>
      <c r="DM5" s="6" t="s">
        <v>28</v>
      </c>
      <c r="DN5" s="7"/>
      <c r="DO5" s="8"/>
      <c r="DP5" s="24"/>
      <c r="DQ5" s="24"/>
      <c r="DS5" s="6" t="s">
        <v>20</v>
      </c>
      <c r="DT5" s="7"/>
      <c r="DU5" s="8"/>
      <c r="DV5" s="24"/>
      <c r="DW5" s="24"/>
      <c r="DY5" s="6" t="s">
        <v>12</v>
      </c>
      <c r="DZ5" s="7"/>
      <c r="EA5" s="8"/>
      <c r="EB5" s="24"/>
      <c r="EC5" s="24"/>
      <c r="ED5" s="14"/>
      <c r="EE5" s="6" t="s">
        <v>29</v>
      </c>
      <c r="EF5" s="7"/>
      <c r="EG5" s="8"/>
      <c r="EH5" s="24"/>
      <c r="EI5" s="24"/>
      <c r="EJ5" s="14"/>
      <c r="EK5" s="6" t="s">
        <v>5</v>
      </c>
      <c r="EL5" s="7"/>
      <c r="EM5" s="8"/>
      <c r="EN5" s="24"/>
      <c r="EO5" s="24"/>
    </row>
    <row r="6" spans="1:145" s="1" customFormat="1" ht="12">
      <c r="A6" s="29" t="s">
        <v>6</v>
      </c>
      <c r="C6" s="63" t="s">
        <v>65</v>
      </c>
      <c r="D6" s="61"/>
      <c r="E6" s="61"/>
      <c r="F6" s="24" t="s">
        <v>59</v>
      </c>
      <c r="G6" s="24" t="s">
        <v>60</v>
      </c>
      <c r="H6" s="18"/>
      <c r="I6" s="23"/>
      <c r="J6" s="37">
        <v>0.5180471</v>
      </c>
      <c r="K6" s="22"/>
      <c r="L6" s="24" t="s">
        <v>59</v>
      </c>
      <c r="M6" s="24" t="s">
        <v>60</v>
      </c>
      <c r="O6" s="23"/>
      <c r="P6" s="42">
        <f>V6+AB6+AH6+AN6+AT6+AZ6+BF6+BL6+BR6+BX6+CD6+CJ6+CP6+CV6+DB6+DH6+DN6+DT6+DZ6+EF6+EL6</f>
        <v>0.48195289999999996</v>
      </c>
      <c r="Q6" s="22"/>
      <c r="R6" s="24" t="s">
        <v>59</v>
      </c>
      <c r="S6" s="24" t="s">
        <v>60</v>
      </c>
      <c r="U6" s="30"/>
      <c r="V6" s="17">
        <v>3.72E-05</v>
      </c>
      <c r="W6" s="31"/>
      <c r="X6" s="24" t="s">
        <v>59</v>
      </c>
      <c r="Y6" s="24" t="s">
        <v>60</v>
      </c>
      <c r="AA6" s="30"/>
      <c r="AB6" s="17">
        <v>7.47E-05</v>
      </c>
      <c r="AC6" s="31"/>
      <c r="AD6" s="24" t="s">
        <v>59</v>
      </c>
      <c r="AE6" s="24" t="s">
        <v>60</v>
      </c>
      <c r="AG6" s="30"/>
      <c r="AH6" s="17">
        <v>0.0006069</v>
      </c>
      <c r="AI6" s="31"/>
      <c r="AJ6" s="24" t="s">
        <v>59</v>
      </c>
      <c r="AK6" s="24" t="s">
        <v>60</v>
      </c>
      <c r="AM6" s="30"/>
      <c r="AN6" s="17">
        <v>6.6E-06</v>
      </c>
      <c r="AO6" s="31"/>
      <c r="AP6" s="24" t="s">
        <v>59</v>
      </c>
      <c r="AQ6" s="24" t="s">
        <v>60</v>
      </c>
      <c r="AR6" s="12"/>
      <c r="AS6" s="30"/>
      <c r="AT6" s="17">
        <v>0.001457</v>
      </c>
      <c r="AU6" s="31"/>
      <c r="AV6" s="24" t="s">
        <v>59</v>
      </c>
      <c r="AW6" s="24" t="s">
        <v>60</v>
      </c>
      <c r="AX6" s="12"/>
      <c r="AY6" s="30"/>
      <c r="AZ6" s="17">
        <v>0.079478</v>
      </c>
      <c r="BA6" s="31"/>
      <c r="BB6" s="24" t="s">
        <v>59</v>
      </c>
      <c r="BC6" s="24" t="s">
        <v>60</v>
      </c>
      <c r="BD6" s="12"/>
      <c r="BE6" s="30"/>
      <c r="BF6" s="17">
        <v>0.0003622</v>
      </c>
      <c r="BG6" s="31"/>
      <c r="BH6" s="24" t="s">
        <v>59</v>
      </c>
      <c r="BI6" s="24" t="s">
        <v>60</v>
      </c>
      <c r="BK6" s="30"/>
      <c r="BL6" s="17">
        <v>0.031515</v>
      </c>
      <c r="BM6" s="31"/>
      <c r="BN6" s="24" t="s">
        <v>59</v>
      </c>
      <c r="BO6" s="24" t="s">
        <v>60</v>
      </c>
      <c r="BQ6" s="30"/>
      <c r="BR6" s="17">
        <v>0.0174849</v>
      </c>
      <c r="BS6" s="31"/>
      <c r="BT6" s="24" t="s">
        <v>59</v>
      </c>
      <c r="BU6" s="24" t="s">
        <v>60</v>
      </c>
      <c r="BW6" s="41"/>
      <c r="BX6" s="42">
        <v>0.0028204</v>
      </c>
      <c r="BY6" s="43"/>
      <c r="BZ6" s="24" t="s">
        <v>59</v>
      </c>
      <c r="CA6" s="24" t="s">
        <v>60</v>
      </c>
      <c r="CC6" s="30"/>
      <c r="CD6" s="17">
        <v>0.0078105</v>
      </c>
      <c r="CE6" s="31"/>
      <c r="CF6" s="24" t="s">
        <v>59</v>
      </c>
      <c r="CG6" s="24" t="s">
        <v>60</v>
      </c>
      <c r="CI6" s="30"/>
      <c r="CJ6" s="17">
        <v>0.1810524</v>
      </c>
      <c r="CK6" s="31"/>
      <c r="CL6" s="24" t="s">
        <v>59</v>
      </c>
      <c r="CM6" s="24" t="s">
        <v>60</v>
      </c>
      <c r="CN6" s="12"/>
      <c r="CO6" s="30"/>
      <c r="CP6" s="17">
        <v>0.0083967</v>
      </c>
      <c r="CQ6" s="31"/>
      <c r="CR6" s="24" t="s">
        <v>59</v>
      </c>
      <c r="CS6" s="24" t="s">
        <v>60</v>
      </c>
      <c r="CU6" s="30"/>
      <c r="CV6" s="17">
        <v>0.0247852</v>
      </c>
      <c r="CW6" s="31"/>
      <c r="CX6" s="24" t="s">
        <v>59</v>
      </c>
      <c r="CY6" s="24" t="s">
        <v>60</v>
      </c>
      <c r="CZ6" s="12"/>
      <c r="DA6" s="30"/>
      <c r="DB6" s="17">
        <v>0.0675021</v>
      </c>
      <c r="DC6" s="31"/>
      <c r="DD6" s="24" t="s">
        <v>59</v>
      </c>
      <c r="DE6" s="24" t="s">
        <v>60</v>
      </c>
      <c r="DG6" s="30"/>
      <c r="DH6" s="17">
        <v>0.0385133</v>
      </c>
      <c r="DI6" s="31"/>
      <c r="DJ6" s="24" t="s">
        <v>59</v>
      </c>
      <c r="DK6" s="24" t="s">
        <v>60</v>
      </c>
      <c r="DM6" s="30"/>
      <c r="DN6" s="17">
        <v>0.0034411</v>
      </c>
      <c r="DO6" s="31"/>
      <c r="DP6" s="24" t="s">
        <v>59</v>
      </c>
      <c r="DQ6" s="24" t="s">
        <v>60</v>
      </c>
      <c r="DS6" s="30"/>
      <c r="DT6" s="17">
        <v>0.0052876</v>
      </c>
      <c r="DU6" s="31"/>
      <c r="DV6" s="24" t="s">
        <v>59</v>
      </c>
      <c r="DW6" s="24" t="s">
        <v>60</v>
      </c>
      <c r="DY6" s="30"/>
      <c r="DZ6" s="17">
        <v>0.00021</v>
      </c>
      <c r="EA6" s="31"/>
      <c r="EB6" s="24" t="s">
        <v>59</v>
      </c>
      <c r="EC6" s="24" t="s">
        <v>60</v>
      </c>
      <c r="ED6" s="12"/>
      <c r="EE6" s="30"/>
      <c r="EF6" s="17">
        <v>0.0111111</v>
      </c>
      <c r="EG6" s="31"/>
      <c r="EH6" s="24" t="s">
        <v>59</v>
      </c>
      <c r="EI6" s="24" t="s">
        <v>60</v>
      </c>
      <c r="EJ6" s="12"/>
      <c r="EK6" s="30"/>
      <c r="EL6" s="17"/>
      <c r="EM6" s="31"/>
      <c r="EN6" s="24" t="s">
        <v>59</v>
      </c>
      <c r="EO6" s="24" t="s">
        <v>60</v>
      </c>
    </row>
    <row r="7" spans="1:145" ht="12">
      <c r="A7" s="9"/>
      <c r="C7" s="24" t="s">
        <v>7</v>
      </c>
      <c r="D7" s="24" t="s">
        <v>8</v>
      </c>
      <c r="E7" s="24" t="s">
        <v>0</v>
      </c>
      <c r="F7" s="24" t="s">
        <v>61</v>
      </c>
      <c r="G7" s="24" t="s">
        <v>62</v>
      </c>
      <c r="I7" s="24" t="s">
        <v>7</v>
      </c>
      <c r="J7" s="24" t="s">
        <v>8</v>
      </c>
      <c r="K7" s="24" t="s">
        <v>0</v>
      </c>
      <c r="L7" s="24" t="s">
        <v>61</v>
      </c>
      <c r="M7" s="24" t="s">
        <v>62</v>
      </c>
      <c r="O7" s="24" t="s">
        <v>7</v>
      </c>
      <c r="P7" s="24" t="s">
        <v>8</v>
      </c>
      <c r="Q7" s="24" t="s">
        <v>0</v>
      </c>
      <c r="R7" s="24" t="s">
        <v>61</v>
      </c>
      <c r="S7" s="24" t="s">
        <v>62</v>
      </c>
      <c r="U7" s="10" t="s">
        <v>7</v>
      </c>
      <c r="V7" s="10" t="s">
        <v>8</v>
      </c>
      <c r="W7" s="10" t="s">
        <v>0</v>
      </c>
      <c r="X7" s="24" t="s">
        <v>61</v>
      </c>
      <c r="Y7" s="24" t="s">
        <v>62</v>
      </c>
      <c r="AA7" s="10" t="s">
        <v>7</v>
      </c>
      <c r="AB7" s="10" t="s">
        <v>8</v>
      </c>
      <c r="AC7" s="10" t="s">
        <v>0</v>
      </c>
      <c r="AD7" s="24" t="s">
        <v>61</v>
      </c>
      <c r="AE7" s="24" t="s">
        <v>62</v>
      </c>
      <c r="AG7" s="10" t="s">
        <v>7</v>
      </c>
      <c r="AH7" s="10" t="s">
        <v>8</v>
      </c>
      <c r="AI7" s="10" t="s">
        <v>0</v>
      </c>
      <c r="AJ7" s="24" t="s">
        <v>61</v>
      </c>
      <c r="AK7" s="24" t="s">
        <v>62</v>
      </c>
      <c r="AM7" s="10" t="s">
        <v>7</v>
      </c>
      <c r="AN7" s="10" t="s">
        <v>8</v>
      </c>
      <c r="AO7" s="10" t="s">
        <v>0</v>
      </c>
      <c r="AP7" s="24" t="s">
        <v>61</v>
      </c>
      <c r="AQ7" s="24" t="s">
        <v>62</v>
      </c>
      <c r="AR7" s="15"/>
      <c r="AS7" s="10" t="s">
        <v>7</v>
      </c>
      <c r="AT7" s="10" t="s">
        <v>8</v>
      </c>
      <c r="AU7" s="10" t="s">
        <v>0</v>
      </c>
      <c r="AV7" s="24" t="s">
        <v>61</v>
      </c>
      <c r="AW7" s="24" t="s">
        <v>62</v>
      </c>
      <c r="AX7" s="15"/>
      <c r="AY7" s="10" t="s">
        <v>7</v>
      </c>
      <c r="AZ7" s="10" t="s">
        <v>8</v>
      </c>
      <c r="BA7" s="10" t="s">
        <v>0</v>
      </c>
      <c r="BB7" s="24" t="s">
        <v>61</v>
      </c>
      <c r="BC7" s="24" t="s">
        <v>62</v>
      </c>
      <c r="BD7" s="15"/>
      <c r="BE7" s="10" t="s">
        <v>7</v>
      </c>
      <c r="BF7" s="10" t="s">
        <v>8</v>
      </c>
      <c r="BG7" s="10" t="s">
        <v>0</v>
      </c>
      <c r="BH7" s="24" t="s">
        <v>61</v>
      </c>
      <c r="BI7" s="24" t="s">
        <v>62</v>
      </c>
      <c r="BK7" s="10" t="s">
        <v>7</v>
      </c>
      <c r="BL7" s="10" t="s">
        <v>8</v>
      </c>
      <c r="BM7" s="10" t="s">
        <v>0</v>
      </c>
      <c r="BN7" s="24" t="s">
        <v>61</v>
      </c>
      <c r="BO7" s="24" t="s">
        <v>62</v>
      </c>
      <c r="BQ7" s="10" t="s">
        <v>7</v>
      </c>
      <c r="BR7" s="10" t="s">
        <v>8</v>
      </c>
      <c r="BS7" s="10" t="s">
        <v>0</v>
      </c>
      <c r="BT7" s="24" t="s">
        <v>61</v>
      </c>
      <c r="BU7" s="24" t="s">
        <v>62</v>
      </c>
      <c r="BW7" s="10" t="s">
        <v>7</v>
      </c>
      <c r="BX7" s="10" t="s">
        <v>8</v>
      </c>
      <c r="BY7" s="10" t="s">
        <v>0</v>
      </c>
      <c r="BZ7" s="24" t="s">
        <v>61</v>
      </c>
      <c r="CA7" s="24" t="s">
        <v>62</v>
      </c>
      <c r="CC7" s="10" t="s">
        <v>7</v>
      </c>
      <c r="CD7" s="10" t="s">
        <v>8</v>
      </c>
      <c r="CE7" s="10" t="s">
        <v>0</v>
      </c>
      <c r="CF7" s="24" t="s">
        <v>61</v>
      </c>
      <c r="CG7" s="24" t="s">
        <v>62</v>
      </c>
      <c r="CI7" s="10" t="s">
        <v>7</v>
      </c>
      <c r="CJ7" s="10" t="s">
        <v>8</v>
      </c>
      <c r="CK7" s="10" t="s">
        <v>0</v>
      </c>
      <c r="CL7" s="24" t="s">
        <v>61</v>
      </c>
      <c r="CM7" s="24" t="s">
        <v>62</v>
      </c>
      <c r="CN7" s="15"/>
      <c r="CO7" s="10" t="s">
        <v>7</v>
      </c>
      <c r="CP7" s="10" t="s">
        <v>8</v>
      </c>
      <c r="CQ7" s="10" t="s">
        <v>0</v>
      </c>
      <c r="CR7" s="24" t="s">
        <v>61</v>
      </c>
      <c r="CS7" s="24" t="s">
        <v>62</v>
      </c>
      <c r="CU7" s="10" t="s">
        <v>7</v>
      </c>
      <c r="CV7" s="10" t="s">
        <v>8</v>
      </c>
      <c r="CW7" s="10" t="s">
        <v>0</v>
      </c>
      <c r="CX7" s="24" t="s">
        <v>61</v>
      </c>
      <c r="CY7" s="24" t="s">
        <v>62</v>
      </c>
      <c r="CZ7" s="15"/>
      <c r="DA7" s="10" t="s">
        <v>7</v>
      </c>
      <c r="DB7" s="10" t="s">
        <v>8</v>
      </c>
      <c r="DC7" s="10" t="s">
        <v>0</v>
      </c>
      <c r="DD7" s="24" t="s">
        <v>61</v>
      </c>
      <c r="DE7" s="24" t="s">
        <v>62</v>
      </c>
      <c r="DG7" s="10" t="s">
        <v>7</v>
      </c>
      <c r="DH7" s="10" t="s">
        <v>8</v>
      </c>
      <c r="DI7" s="10" t="s">
        <v>0</v>
      </c>
      <c r="DJ7" s="24" t="s">
        <v>61</v>
      </c>
      <c r="DK7" s="24" t="s">
        <v>62</v>
      </c>
      <c r="DM7" s="10" t="s">
        <v>7</v>
      </c>
      <c r="DN7" s="10" t="s">
        <v>8</v>
      </c>
      <c r="DO7" s="10" t="s">
        <v>0</v>
      </c>
      <c r="DP7" s="24" t="s">
        <v>61</v>
      </c>
      <c r="DQ7" s="24" t="s">
        <v>62</v>
      </c>
      <c r="DS7" s="10" t="s">
        <v>7</v>
      </c>
      <c r="DT7" s="10" t="s">
        <v>8</v>
      </c>
      <c r="DU7" s="10" t="s">
        <v>0</v>
      </c>
      <c r="DV7" s="24" t="s">
        <v>61</v>
      </c>
      <c r="DW7" s="24" t="s">
        <v>62</v>
      </c>
      <c r="DY7" s="10" t="s">
        <v>7</v>
      </c>
      <c r="DZ7" s="10" t="s">
        <v>8</v>
      </c>
      <c r="EA7" s="10" t="s">
        <v>0</v>
      </c>
      <c r="EB7" s="24" t="s">
        <v>61</v>
      </c>
      <c r="EC7" s="24" t="s">
        <v>62</v>
      </c>
      <c r="ED7" s="15"/>
      <c r="EE7" s="10" t="s">
        <v>7</v>
      </c>
      <c r="EF7" s="10" t="s">
        <v>8</v>
      </c>
      <c r="EG7" s="10" t="s">
        <v>0</v>
      </c>
      <c r="EH7" s="24" t="s">
        <v>61</v>
      </c>
      <c r="EI7" s="24" t="s">
        <v>62</v>
      </c>
      <c r="EJ7" s="15"/>
      <c r="EK7" s="10" t="s">
        <v>7</v>
      </c>
      <c r="EL7" s="10" t="s">
        <v>8</v>
      </c>
      <c r="EM7" s="10" t="s">
        <v>0</v>
      </c>
      <c r="EN7" s="24" t="s">
        <v>61</v>
      </c>
      <c r="EO7" s="24" t="s">
        <v>62</v>
      </c>
    </row>
    <row r="8" spans="1:146" ht="12">
      <c r="A8" s="2">
        <v>41548</v>
      </c>
      <c r="B8" s="11"/>
      <c r="C8" s="19">
        <v>10000</v>
      </c>
      <c r="D8" s="19">
        <v>367363</v>
      </c>
      <c r="E8" s="19">
        <f aca="true" t="shared" si="0" ref="E8:E20">C8+D8</f>
        <v>377363</v>
      </c>
      <c r="F8" s="19">
        <v>52284</v>
      </c>
      <c r="G8" s="19">
        <v>32736</v>
      </c>
      <c r="I8" s="19">
        <v>5180.471</v>
      </c>
      <c r="J8" s="19">
        <v>190311.33679730003</v>
      </c>
      <c r="K8" s="19">
        <f aca="true" t="shared" si="1" ref="K8:K20">I8+J8</f>
        <v>195491.80779730002</v>
      </c>
      <c r="L8" s="19">
        <v>27085.57457640001</v>
      </c>
      <c r="M8" s="19">
        <v>16958.789865599996</v>
      </c>
      <c r="N8" s="11"/>
      <c r="O8" s="18">
        <f aca="true" t="shared" si="2" ref="O8:P20">U8+AA8+AG8+AM8+AS8+AY8+BE8+BK8+BQ8+BW8+CC8+CI8+CO8+CU8+DA8+DG8+DM8+DS8+DY8+EE8+EK8</f>
        <v>4819.5289999999995</v>
      </c>
      <c r="P8" s="18">
        <f t="shared" si="2"/>
        <v>177051.66320270003</v>
      </c>
      <c r="Q8" s="18">
        <f aca="true" t="shared" si="3" ref="Q8:Q20">O8+P8</f>
        <v>181871.19220270004</v>
      </c>
      <c r="R8" s="18">
        <f aca="true" t="shared" si="4" ref="R8:S14">X8+AD8+AJ8+AP8+AV8+BB8+BH8+BN8+BT8+BZ8+CF8+CL8+CR8+CX8+DD8+DJ8+DP8+DV8+EB8+EH8+EN8</f>
        <v>25198.4254236</v>
      </c>
      <c r="S8" s="18">
        <f t="shared" si="4"/>
        <v>15777.2101344</v>
      </c>
      <c r="T8" s="11"/>
      <c r="U8" s="18">
        <f aca="true" t="shared" si="5" ref="U8:V20">C8*0.00372/100</f>
        <v>0.37200000000000005</v>
      </c>
      <c r="V8" s="18">
        <f t="shared" si="5"/>
        <v>13.665903600000002</v>
      </c>
      <c r="W8" s="18">
        <f aca="true" t="shared" si="6" ref="W8:W20">U8+V8</f>
        <v>14.037903600000002</v>
      </c>
      <c r="X8" s="18">
        <f aca="true" t="shared" si="7" ref="X8:X20">V$6*$F8</f>
        <v>1.9449648000000002</v>
      </c>
      <c r="Y8" s="18">
        <f aca="true" t="shared" si="8" ref="Y8:Y20">V$6*$G8</f>
        <v>1.2177792</v>
      </c>
      <c r="Z8" s="18"/>
      <c r="AA8" s="18">
        <f aca="true" t="shared" si="9" ref="AA8:AB20">C8*0.00747/100</f>
        <v>0.747</v>
      </c>
      <c r="AB8" s="18">
        <f t="shared" si="9"/>
        <v>27.4420161</v>
      </c>
      <c r="AC8" s="18">
        <f aca="true" t="shared" si="10" ref="AC8:AC20">AA8+AB8</f>
        <v>28.1890161</v>
      </c>
      <c r="AD8" s="18">
        <f aca="true" t="shared" si="11" ref="AD8:AD20">AB$6*$F8</f>
        <v>3.9056148</v>
      </c>
      <c r="AE8" s="18">
        <f aca="true" t="shared" si="12" ref="AE8:AE20">AB$6*$G8</f>
        <v>2.4453792</v>
      </c>
      <c r="AF8" s="18"/>
      <c r="AG8" s="18">
        <f aca="true" t="shared" si="13" ref="AG8:AH20">C8*0.06069/100</f>
        <v>6.069</v>
      </c>
      <c r="AH8" s="18">
        <f t="shared" si="13"/>
        <v>222.95260470000002</v>
      </c>
      <c r="AI8" s="18">
        <f aca="true" t="shared" si="14" ref="AI8:AI20">AG8+AH8</f>
        <v>229.0216047</v>
      </c>
      <c r="AJ8" s="18">
        <f aca="true" t="shared" si="15" ref="AJ8:AJ20">AH$6*$F8</f>
        <v>31.731159599999998</v>
      </c>
      <c r="AK8" s="18">
        <f aca="true" t="shared" si="16" ref="AK8:AK20">AH$6*$G8</f>
        <v>19.8674784</v>
      </c>
      <c r="AL8" s="18"/>
      <c r="AM8" s="18">
        <f aca="true" t="shared" si="17" ref="AM8:AN20">C8*0.00066/100</f>
        <v>0.066</v>
      </c>
      <c r="AN8" s="18">
        <f t="shared" si="17"/>
        <v>2.4245958</v>
      </c>
      <c r="AO8" s="18">
        <f aca="true" t="shared" si="18" ref="AO8:AO20">AM8+AN8</f>
        <v>2.4905958</v>
      </c>
      <c r="AP8" s="18">
        <f aca="true" t="shared" si="19" ref="AP8:AP20">AN$6*$F8</f>
        <v>0.3450744</v>
      </c>
      <c r="AQ8" s="18">
        <f aca="true" t="shared" si="20" ref="AQ8:AQ20">AN$6*$G8</f>
        <v>0.21605760000000002</v>
      </c>
      <c r="AR8" s="18"/>
      <c r="AS8" s="18">
        <f aca="true" t="shared" si="21" ref="AS8:AT20">C8*0.1457/100</f>
        <v>14.57</v>
      </c>
      <c r="AT8" s="18">
        <f t="shared" si="21"/>
        <v>535.247891</v>
      </c>
      <c r="AU8" s="18">
        <f aca="true" t="shared" si="22" ref="AU8:AU20">AS8+AT8</f>
        <v>549.817891</v>
      </c>
      <c r="AV8" s="18">
        <f aca="true" t="shared" si="23" ref="AV8:AV20">AT$6*$F8</f>
        <v>76.17778799999999</v>
      </c>
      <c r="AW8" s="18">
        <f aca="true" t="shared" si="24" ref="AW8:AW20">AT$6*$G8</f>
        <v>47.696352</v>
      </c>
      <c r="AX8" s="18"/>
      <c r="AY8" s="18">
        <f aca="true" t="shared" si="25" ref="AY8:AZ20">C8*7.9478/100</f>
        <v>794.78</v>
      </c>
      <c r="AZ8" s="18">
        <f t="shared" si="25"/>
        <v>29197.276513999997</v>
      </c>
      <c r="BA8" s="18">
        <f aca="true" t="shared" si="26" ref="BA8:BA20">AY8+AZ8</f>
        <v>29992.056513999996</v>
      </c>
      <c r="BB8" s="18">
        <f aca="true" t="shared" si="27" ref="BB8:BB20">AZ$6*$F8</f>
        <v>4155.427752</v>
      </c>
      <c r="BC8" s="18">
        <f aca="true" t="shared" si="28" ref="BC8:BC20">AZ$6*$G8</f>
        <v>2601.791808</v>
      </c>
      <c r="BD8" s="18"/>
      <c r="BE8" s="18">
        <f aca="true" t="shared" si="29" ref="BE8:BF20">C8*0.03622/100</f>
        <v>3.6220000000000003</v>
      </c>
      <c r="BF8" s="18">
        <f t="shared" si="29"/>
        <v>133.0588786</v>
      </c>
      <c r="BG8" s="18">
        <f aca="true" t="shared" si="30" ref="BG8:BG20">BE8+BF8</f>
        <v>136.68087860000003</v>
      </c>
      <c r="BH8" s="18">
        <f aca="true" t="shared" si="31" ref="BH8:BH20">BF$6*$F8</f>
        <v>18.9372648</v>
      </c>
      <c r="BI8" s="18">
        <f aca="true" t="shared" si="32" ref="BI8:BI20">BF$6*$G8</f>
        <v>11.856979200000001</v>
      </c>
      <c r="BJ8" s="18"/>
      <c r="BK8" s="18">
        <f aca="true" t="shared" si="33" ref="BK8:BL20">C8*3.1515/100</f>
        <v>315.15</v>
      </c>
      <c r="BL8" s="18">
        <f t="shared" si="33"/>
        <v>11577.444945000001</v>
      </c>
      <c r="BM8" s="18">
        <f aca="true" t="shared" si="34" ref="BM8:BM20">BK8+BL8</f>
        <v>11892.594945</v>
      </c>
      <c r="BN8" s="18">
        <f aca="true" t="shared" si="35" ref="BN8:BN20">BL$6*$F8</f>
        <v>1647.73026</v>
      </c>
      <c r="BO8" s="18">
        <f aca="true" t="shared" si="36" ref="BO8:BO20">BL$6*$G8</f>
        <v>1031.67504</v>
      </c>
      <c r="BP8" s="18"/>
      <c r="BQ8" s="18">
        <f aca="true" t="shared" si="37" ref="BQ8:BR20">C8*1.74849/100</f>
        <v>174.84900000000002</v>
      </c>
      <c r="BR8" s="18">
        <f t="shared" si="37"/>
        <v>6423.3053187000005</v>
      </c>
      <c r="BS8" s="18">
        <f aca="true" t="shared" si="38" ref="BS8:BS20">BQ8+BR8</f>
        <v>6598.154318700001</v>
      </c>
      <c r="BT8" s="18">
        <f aca="true" t="shared" si="39" ref="BT8:BT20">BR$6*$F8</f>
        <v>914.1805116</v>
      </c>
      <c r="BU8" s="18">
        <f aca="true" t="shared" si="40" ref="BU8:BU20">BR$6*$G8</f>
        <v>572.3856864</v>
      </c>
      <c r="BV8" s="18"/>
      <c r="BW8" s="18">
        <f aca="true" t="shared" si="41" ref="BW8:BX20">C8*0.28204/100</f>
        <v>28.204</v>
      </c>
      <c r="BX8" s="18">
        <f t="shared" si="41"/>
        <v>1036.1106052</v>
      </c>
      <c r="BY8" s="18">
        <f aca="true" t="shared" si="42" ref="BY8:BY20">BW8+BX8</f>
        <v>1064.3146052</v>
      </c>
      <c r="BZ8" s="18">
        <f aca="true" t="shared" si="43" ref="BZ8:BZ20">BX$6*$F8</f>
        <v>147.4617936</v>
      </c>
      <c r="CA8" s="18">
        <f aca="true" t="shared" si="44" ref="CA8:CA20">BX$6*$G8</f>
        <v>92.32861439999999</v>
      </c>
      <c r="CB8" s="18"/>
      <c r="CC8" s="18">
        <f aca="true" t="shared" si="45" ref="CC8:CD20">C8*0.78105/100</f>
        <v>78.105</v>
      </c>
      <c r="CD8" s="18">
        <f t="shared" si="45"/>
        <v>2869.2887115000003</v>
      </c>
      <c r="CE8" s="18">
        <f aca="true" t="shared" si="46" ref="CE8:CE20">CC8+CD8</f>
        <v>2947.3937115000003</v>
      </c>
      <c r="CF8" s="18">
        <f aca="true" t="shared" si="47" ref="CF8:CF20">CD$6*$F8</f>
        <v>408.36418199999997</v>
      </c>
      <c r="CG8" s="18">
        <f aca="true" t="shared" si="48" ref="CG8:CG20">CD$6*$G8</f>
        <v>255.684528</v>
      </c>
      <c r="CH8" s="18"/>
      <c r="CI8" s="18">
        <f aca="true" t="shared" si="49" ref="CI8:CJ20">C8*18.10524/100</f>
        <v>1810.524</v>
      </c>
      <c r="CJ8" s="18">
        <f t="shared" si="49"/>
        <v>66511.9528212</v>
      </c>
      <c r="CK8" s="18">
        <f aca="true" t="shared" si="50" ref="CK8:CK20">CI8+CJ8</f>
        <v>68322.4768212</v>
      </c>
      <c r="CL8" s="18">
        <f aca="true" t="shared" si="51" ref="CL8:CL20">CJ$6*$F8</f>
        <v>9466.1436816</v>
      </c>
      <c r="CM8" s="18">
        <f aca="true" t="shared" si="52" ref="CM8:CM20">CJ$6*$G8</f>
        <v>5926.9313664</v>
      </c>
      <c r="CN8" s="18"/>
      <c r="CO8" s="18">
        <f aca="true" t="shared" si="53" ref="CO8:CP20">C8*0.83967/100</f>
        <v>83.96700000000001</v>
      </c>
      <c r="CP8" s="18">
        <f t="shared" si="53"/>
        <v>3084.6369021000005</v>
      </c>
      <c r="CQ8" s="18">
        <f aca="true" t="shared" si="54" ref="CQ8:CQ20">CO8+CP8</f>
        <v>3168.6039021000006</v>
      </c>
      <c r="CR8" s="18">
        <f aca="true" t="shared" si="55" ref="CR8:CR20">CP$6*$F8</f>
        <v>439.0130628</v>
      </c>
      <c r="CS8" s="18">
        <f aca="true" t="shared" si="56" ref="CS8:CS20">CP$6*$G8</f>
        <v>274.8743712</v>
      </c>
      <c r="CT8" s="18"/>
      <c r="CU8" s="18">
        <f aca="true" t="shared" si="57" ref="CU8:CV20">C8*2.47852/100</f>
        <v>247.852</v>
      </c>
      <c r="CV8" s="18">
        <f t="shared" si="57"/>
        <v>9105.165427599999</v>
      </c>
      <c r="CW8" s="18">
        <f aca="true" t="shared" si="58" ref="CW8:CW20">CU8+CV8</f>
        <v>9353.0174276</v>
      </c>
      <c r="CX8" s="18">
        <f aca="true" t="shared" si="59" ref="CX8:CX20">CV$6*$F8</f>
        <v>1295.8693968</v>
      </c>
      <c r="CY8" s="18">
        <f aca="true" t="shared" si="60" ref="CY8:CY20">CV$6*$G8</f>
        <v>811.3683072</v>
      </c>
      <c r="CZ8" s="18"/>
      <c r="DA8" s="18">
        <f aca="true" t="shared" si="61" ref="DA8:DB20">C8*6.75021/100</f>
        <v>675.0210000000001</v>
      </c>
      <c r="DB8" s="18">
        <f t="shared" si="61"/>
        <v>24797.7739623</v>
      </c>
      <c r="DC8" s="18">
        <f aca="true" t="shared" si="62" ref="DC8:DC20">DA8+DB8</f>
        <v>25472.794962300002</v>
      </c>
      <c r="DD8" s="18">
        <f aca="true" t="shared" si="63" ref="DD8:DD20">DB$6*$F8</f>
        <v>3529.2797963999997</v>
      </c>
      <c r="DE8" s="18">
        <f aca="true" t="shared" si="64" ref="DE8:DE20">DB$6*$G8</f>
        <v>2209.7487456</v>
      </c>
      <c r="DF8" s="18"/>
      <c r="DG8" s="18">
        <f aca="true" t="shared" si="65" ref="DG8:DH20">C8*3.85133/100</f>
        <v>385.133</v>
      </c>
      <c r="DH8" s="18">
        <f t="shared" si="65"/>
        <v>14148.3614279</v>
      </c>
      <c r="DI8" s="18">
        <f aca="true" t="shared" si="66" ref="DI8:DI20">DG8+DH8</f>
        <v>14533.4944279</v>
      </c>
      <c r="DJ8" s="18">
        <f aca="true" t="shared" si="67" ref="DJ8:DJ20">DH$6*$F8</f>
        <v>2013.6293772</v>
      </c>
      <c r="DK8" s="18">
        <f aca="true" t="shared" si="68" ref="DK8:DK20">DH$6*$G8</f>
        <v>1260.7713888</v>
      </c>
      <c r="DL8" s="18"/>
      <c r="DM8" s="18">
        <f aca="true" t="shared" si="69" ref="DM8:DN20">C8*0.34411/100</f>
        <v>34.411</v>
      </c>
      <c r="DN8" s="18">
        <f t="shared" si="69"/>
        <v>1264.1328193000002</v>
      </c>
      <c r="DO8" s="18">
        <f aca="true" t="shared" si="70" ref="DO8:DO20">DM8+DN8</f>
        <v>1298.5438193000002</v>
      </c>
      <c r="DP8" s="18">
        <f aca="true" t="shared" si="71" ref="DP8:DP20">DN$6*$F8</f>
        <v>179.9144724</v>
      </c>
      <c r="DQ8" s="18">
        <f aca="true" t="shared" si="72" ref="DQ8:DQ20">DN$6*$G8</f>
        <v>112.6478496</v>
      </c>
      <c r="DR8" s="18"/>
      <c r="DS8" s="18">
        <f aca="true" t="shared" si="73" ref="DS8:DT20">C8*0.52876/100</f>
        <v>52.876000000000005</v>
      </c>
      <c r="DT8" s="18">
        <f t="shared" si="73"/>
        <v>1942.4685988</v>
      </c>
      <c r="DU8" s="18">
        <f aca="true" t="shared" si="74" ref="DU8:DU20">DS8+DT8</f>
        <v>1995.3445988</v>
      </c>
      <c r="DV8" s="18">
        <f aca="true" t="shared" si="75" ref="DV8:DV20">DT$6*$F8</f>
        <v>276.4568784</v>
      </c>
      <c r="DW8" s="18">
        <f aca="true" t="shared" si="76" ref="DW8:DW20">DT$6*$G8</f>
        <v>173.0948736</v>
      </c>
      <c r="DX8" s="18"/>
      <c r="DY8" s="18">
        <f aca="true" t="shared" si="77" ref="DY8:DZ20">C8*0.021/100</f>
        <v>2.1</v>
      </c>
      <c r="DZ8" s="18">
        <f t="shared" si="77"/>
        <v>77.14623</v>
      </c>
      <c r="EA8" s="18">
        <f aca="true" t="shared" si="78" ref="EA8:EA20">DY8+DZ8</f>
        <v>79.24623</v>
      </c>
      <c r="EB8" s="18">
        <f aca="true" t="shared" si="79" ref="EB8:EB20">DZ$6*$F8</f>
        <v>10.97964</v>
      </c>
      <c r="EC8" s="18">
        <f aca="true" t="shared" si="80" ref="EC8:EC20">DZ$6*$G8</f>
        <v>6.874560000000001</v>
      </c>
      <c r="ED8" s="18"/>
      <c r="EE8" s="18">
        <f aca="true" t="shared" si="81" ref="EE8:EF20">C8*1.11111/100</f>
        <v>111.111</v>
      </c>
      <c r="EF8" s="18">
        <f t="shared" si="81"/>
        <v>4081.8070293</v>
      </c>
      <c r="EG8" s="18">
        <f aca="true" t="shared" si="82" ref="EG8:EG20">EE8+EF8</f>
        <v>4192.9180293</v>
      </c>
      <c r="EH8" s="18">
        <f aca="true" t="shared" si="83" ref="EH8:EH20">EF$6*$F8</f>
        <v>580.9327524</v>
      </c>
      <c r="EI8" s="18">
        <f aca="true" t="shared" si="84" ref="EI8:EI20">EF$6*$G8</f>
        <v>363.7329696</v>
      </c>
      <c r="EJ8" s="18"/>
      <c r="EK8" s="25"/>
      <c r="EL8" s="18"/>
      <c r="EM8" s="18"/>
      <c r="EN8" s="18"/>
      <c r="EO8" s="18"/>
      <c r="EP8" s="18"/>
    </row>
    <row r="9" spans="1:146" ht="12">
      <c r="A9" s="2">
        <v>41730</v>
      </c>
      <c r="C9" s="19"/>
      <c r="D9" s="19">
        <v>367213</v>
      </c>
      <c r="E9" s="19">
        <f t="shared" si="0"/>
        <v>367213</v>
      </c>
      <c r="F9" s="19">
        <v>52284</v>
      </c>
      <c r="G9" s="19">
        <v>32736</v>
      </c>
      <c r="I9" s="19">
        <v>0</v>
      </c>
      <c r="J9" s="19">
        <v>190233.6297323</v>
      </c>
      <c r="K9" s="19">
        <f t="shared" si="1"/>
        <v>190233.6297323</v>
      </c>
      <c r="L9" s="19">
        <v>27085.57457640001</v>
      </c>
      <c r="M9" s="19">
        <v>16958.789865599996</v>
      </c>
      <c r="O9" s="18">
        <f t="shared" si="2"/>
        <v>0</v>
      </c>
      <c r="P9" s="18">
        <f t="shared" si="2"/>
        <v>176979.3702677</v>
      </c>
      <c r="Q9" s="18">
        <f t="shared" si="3"/>
        <v>176979.3702677</v>
      </c>
      <c r="R9" s="18">
        <f t="shared" si="4"/>
        <v>25198.4254236</v>
      </c>
      <c r="S9" s="18">
        <f t="shared" si="4"/>
        <v>15777.2101344</v>
      </c>
      <c r="U9" s="18">
        <f t="shared" si="5"/>
        <v>0</v>
      </c>
      <c r="V9" s="18">
        <f t="shared" si="5"/>
        <v>13.660323600000002</v>
      </c>
      <c r="W9" s="18">
        <f t="shared" si="6"/>
        <v>13.660323600000002</v>
      </c>
      <c r="X9" s="18">
        <f t="shared" si="7"/>
        <v>1.9449648000000002</v>
      </c>
      <c r="Y9" s="18">
        <f t="shared" si="8"/>
        <v>1.2177792</v>
      </c>
      <c r="Z9" s="18"/>
      <c r="AA9" s="18">
        <f t="shared" si="9"/>
        <v>0</v>
      </c>
      <c r="AB9" s="18">
        <f t="shared" si="9"/>
        <v>27.4308111</v>
      </c>
      <c r="AC9" s="18">
        <f t="shared" si="10"/>
        <v>27.4308111</v>
      </c>
      <c r="AD9" s="18">
        <f t="shared" si="11"/>
        <v>3.9056148</v>
      </c>
      <c r="AE9" s="18">
        <f t="shared" si="12"/>
        <v>2.4453792</v>
      </c>
      <c r="AF9" s="18"/>
      <c r="AG9" s="18">
        <f t="shared" si="13"/>
        <v>0</v>
      </c>
      <c r="AH9" s="18">
        <f t="shared" si="13"/>
        <v>222.8615697</v>
      </c>
      <c r="AI9" s="18">
        <f t="shared" si="14"/>
        <v>222.8615697</v>
      </c>
      <c r="AJ9" s="18">
        <f t="shared" si="15"/>
        <v>31.731159599999998</v>
      </c>
      <c r="AK9" s="18">
        <f t="shared" si="16"/>
        <v>19.8674784</v>
      </c>
      <c r="AL9" s="18"/>
      <c r="AM9" s="18">
        <f t="shared" si="17"/>
        <v>0</v>
      </c>
      <c r="AN9" s="18">
        <f t="shared" si="17"/>
        <v>2.4236058</v>
      </c>
      <c r="AO9" s="18">
        <f t="shared" si="18"/>
        <v>2.4236058</v>
      </c>
      <c r="AP9" s="18">
        <f t="shared" si="19"/>
        <v>0.3450744</v>
      </c>
      <c r="AQ9" s="18">
        <f t="shared" si="20"/>
        <v>0.21605760000000002</v>
      </c>
      <c r="AR9" s="18"/>
      <c r="AS9" s="18">
        <f t="shared" si="21"/>
        <v>0</v>
      </c>
      <c r="AT9" s="18">
        <f t="shared" si="21"/>
        <v>535.0293409999999</v>
      </c>
      <c r="AU9" s="18">
        <f t="shared" si="22"/>
        <v>535.0293409999999</v>
      </c>
      <c r="AV9" s="18">
        <f t="shared" si="23"/>
        <v>76.17778799999999</v>
      </c>
      <c r="AW9" s="18">
        <f t="shared" si="24"/>
        <v>47.696352</v>
      </c>
      <c r="AX9" s="18"/>
      <c r="AY9" s="18">
        <f t="shared" si="25"/>
        <v>0</v>
      </c>
      <c r="AZ9" s="18">
        <f t="shared" si="25"/>
        <v>29185.354814</v>
      </c>
      <c r="BA9" s="18">
        <f t="shared" si="26"/>
        <v>29185.354814</v>
      </c>
      <c r="BB9" s="18">
        <f t="shared" si="27"/>
        <v>4155.427752</v>
      </c>
      <c r="BC9" s="18">
        <f t="shared" si="28"/>
        <v>2601.791808</v>
      </c>
      <c r="BD9" s="18"/>
      <c r="BE9" s="18">
        <f t="shared" si="29"/>
        <v>0</v>
      </c>
      <c r="BF9" s="18">
        <f t="shared" si="29"/>
        <v>133.00454860000002</v>
      </c>
      <c r="BG9" s="18">
        <f t="shared" si="30"/>
        <v>133.00454860000002</v>
      </c>
      <c r="BH9" s="18">
        <f t="shared" si="31"/>
        <v>18.9372648</v>
      </c>
      <c r="BI9" s="18">
        <f t="shared" si="32"/>
        <v>11.856979200000001</v>
      </c>
      <c r="BJ9" s="18"/>
      <c r="BK9" s="18">
        <f t="shared" si="33"/>
        <v>0</v>
      </c>
      <c r="BL9" s="18">
        <f t="shared" si="33"/>
        <v>11572.717695</v>
      </c>
      <c r="BM9" s="18">
        <f t="shared" si="34"/>
        <v>11572.717695</v>
      </c>
      <c r="BN9" s="18">
        <f t="shared" si="35"/>
        <v>1647.73026</v>
      </c>
      <c r="BO9" s="18">
        <f t="shared" si="36"/>
        <v>1031.67504</v>
      </c>
      <c r="BP9" s="18"/>
      <c r="BQ9" s="18">
        <f t="shared" si="37"/>
        <v>0</v>
      </c>
      <c r="BR9" s="18">
        <f t="shared" si="37"/>
        <v>6420.682583700001</v>
      </c>
      <c r="BS9" s="18">
        <f t="shared" si="38"/>
        <v>6420.682583700001</v>
      </c>
      <c r="BT9" s="18">
        <f t="shared" si="39"/>
        <v>914.1805116</v>
      </c>
      <c r="BU9" s="18">
        <f t="shared" si="40"/>
        <v>572.3856864</v>
      </c>
      <c r="BV9" s="18"/>
      <c r="BW9" s="18">
        <f t="shared" si="41"/>
        <v>0</v>
      </c>
      <c r="BX9" s="18">
        <f t="shared" si="41"/>
        <v>1035.6875452</v>
      </c>
      <c r="BY9" s="18">
        <f t="shared" si="42"/>
        <v>1035.6875452</v>
      </c>
      <c r="BZ9" s="18">
        <f t="shared" si="43"/>
        <v>147.4617936</v>
      </c>
      <c r="CA9" s="18">
        <f t="shared" si="44"/>
        <v>92.32861439999999</v>
      </c>
      <c r="CB9" s="18"/>
      <c r="CC9" s="18">
        <f t="shared" si="45"/>
        <v>0</v>
      </c>
      <c r="CD9" s="18">
        <f t="shared" si="45"/>
        <v>2868.1171365</v>
      </c>
      <c r="CE9" s="18">
        <f t="shared" si="46"/>
        <v>2868.1171365</v>
      </c>
      <c r="CF9" s="18">
        <f t="shared" si="47"/>
        <v>408.36418199999997</v>
      </c>
      <c r="CG9" s="18">
        <f t="shared" si="48"/>
        <v>255.684528</v>
      </c>
      <c r="CH9" s="18"/>
      <c r="CI9" s="18">
        <f t="shared" si="49"/>
        <v>0</v>
      </c>
      <c r="CJ9" s="18">
        <f t="shared" si="49"/>
        <v>66484.7949612</v>
      </c>
      <c r="CK9" s="18">
        <f t="shared" si="50"/>
        <v>66484.7949612</v>
      </c>
      <c r="CL9" s="18">
        <f t="shared" si="51"/>
        <v>9466.1436816</v>
      </c>
      <c r="CM9" s="18">
        <f t="shared" si="52"/>
        <v>5926.9313664</v>
      </c>
      <c r="CN9" s="18"/>
      <c r="CO9" s="18">
        <f t="shared" si="53"/>
        <v>0</v>
      </c>
      <c r="CP9" s="18">
        <f t="shared" si="53"/>
        <v>3083.3773971</v>
      </c>
      <c r="CQ9" s="18">
        <f t="shared" si="54"/>
        <v>3083.3773971</v>
      </c>
      <c r="CR9" s="18">
        <f t="shared" si="55"/>
        <v>439.0130628</v>
      </c>
      <c r="CS9" s="18">
        <f t="shared" si="56"/>
        <v>274.8743712</v>
      </c>
      <c r="CT9" s="18"/>
      <c r="CU9" s="18">
        <f t="shared" si="57"/>
        <v>0</v>
      </c>
      <c r="CV9" s="18">
        <f t="shared" si="57"/>
        <v>9101.4476476</v>
      </c>
      <c r="CW9" s="18">
        <f t="shared" si="58"/>
        <v>9101.4476476</v>
      </c>
      <c r="CX9" s="18">
        <f t="shared" si="59"/>
        <v>1295.8693968</v>
      </c>
      <c r="CY9" s="18">
        <f t="shared" si="60"/>
        <v>811.3683072</v>
      </c>
      <c r="CZ9" s="18"/>
      <c r="DA9" s="18">
        <f t="shared" si="61"/>
        <v>0</v>
      </c>
      <c r="DB9" s="18">
        <f t="shared" si="61"/>
        <v>24787.6486473</v>
      </c>
      <c r="DC9" s="18">
        <f t="shared" si="62"/>
        <v>24787.6486473</v>
      </c>
      <c r="DD9" s="18">
        <f t="shared" si="63"/>
        <v>3529.2797963999997</v>
      </c>
      <c r="DE9" s="18">
        <f t="shared" si="64"/>
        <v>2209.7487456</v>
      </c>
      <c r="DF9" s="18"/>
      <c r="DG9" s="18">
        <f t="shared" si="65"/>
        <v>0</v>
      </c>
      <c r="DH9" s="18">
        <f t="shared" si="65"/>
        <v>14142.584432900001</v>
      </c>
      <c r="DI9" s="18">
        <f t="shared" si="66"/>
        <v>14142.584432900001</v>
      </c>
      <c r="DJ9" s="18">
        <f t="shared" si="67"/>
        <v>2013.6293772</v>
      </c>
      <c r="DK9" s="18">
        <f t="shared" si="68"/>
        <v>1260.7713888</v>
      </c>
      <c r="DL9" s="18"/>
      <c r="DM9" s="18">
        <f t="shared" si="69"/>
        <v>0</v>
      </c>
      <c r="DN9" s="18">
        <f t="shared" si="69"/>
        <v>1263.6166543000002</v>
      </c>
      <c r="DO9" s="18">
        <f t="shared" si="70"/>
        <v>1263.6166543000002</v>
      </c>
      <c r="DP9" s="18">
        <f t="shared" si="71"/>
        <v>179.9144724</v>
      </c>
      <c r="DQ9" s="18">
        <f t="shared" si="72"/>
        <v>112.6478496</v>
      </c>
      <c r="DR9" s="18"/>
      <c r="DS9" s="18">
        <f t="shared" si="73"/>
        <v>0</v>
      </c>
      <c r="DT9" s="18">
        <f t="shared" si="73"/>
        <v>1941.6754588</v>
      </c>
      <c r="DU9" s="18">
        <f t="shared" si="74"/>
        <v>1941.6754588</v>
      </c>
      <c r="DV9" s="18">
        <f t="shared" si="75"/>
        <v>276.4568784</v>
      </c>
      <c r="DW9" s="18">
        <f t="shared" si="76"/>
        <v>173.0948736</v>
      </c>
      <c r="DX9" s="18"/>
      <c r="DY9" s="18">
        <f t="shared" si="77"/>
        <v>0</v>
      </c>
      <c r="DZ9" s="18">
        <f t="shared" si="77"/>
        <v>77.11473000000001</v>
      </c>
      <c r="EA9" s="18">
        <f t="shared" si="78"/>
        <v>77.11473000000001</v>
      </c>
      <c r="EB9" s="18">
        <f t="shared" si="79"/>
        <v>10.97964</v>
      </c>
      <c r="EC9" s="18">
        <f t="shared" si="80"/>
        <v>6.874560000000001</v>
      </c>
      <c r="ED9" s="18"/>
      <c r="EE9" s="18">
        <f t="shared" si="81"/>
        <v>0</v>
      </c>
      <c r="EF9" s="18">
        <f t="shared" si="81"/>
        <v>4080.1403643000003</v>
      </c>
      <c r="EG9" s="18">
        <f t="shared" si="82"/>
        <v>4080.1403643000003</v>
      </c>
      <c r="EH9" s="18">
        <f t="shared" si="83"/>
        <v>580.9327524</v>
      </c>
      <c r="EI9" s="18">
        <f t="shared" si="84"/>
        <v>363.7329696</v>
      </c>
      <c r="EJ9" s="18"/>
      <c r="EK9" s="25"/>
      <c r="EL9" s="18"/>
      <c r="EM9" s="18"/>
      <c r="EN9" s="18"/>
      <c r="EO9" s="18"/>
      <c r="EP9" s="18"/>
    </row>
    <row r="10" spans="1:146" ht="12">
      <c r="A10" s="2">
        <v>41913</v>
      </c>
      <c r="C10" s="19">
        <v>10000</v>
      </c>
      <c r="D10" s="19">
        <v>367213</v>
      </c>
      <c r="E10" s="19">
        <f t="shared" si="0"/>
        <v>377213</v>
      </c>
      <c r="F10" s="19">
        <v>52284</v>
      </c>
      <c r="G10" s="19">
        <v>32736</v>
      </c>
      <c r="I10" s="19">
        <v>5180.471</v>
      </c>
      <c r="J10" s="19">
        <v>190233.6297323</v>
      </c>
      <c r="K10" s="19">
        <f t="shared" si="1"/>
        <v>195414.1007323</v>
      </c>
      <c r="L10" s="19">
        <v>27085.57457640001</v>
      </c>
      <c r="M10" s="19">
        <v>16958.789865599996</v>
      </c>
      <c r="O10" s="18">
        <f t="shared" si="2"/>
        <v>4819.5289999999995</v>
      </c>
      <c r="P10" s="18">
        <f t="shared" si="2"/>
        <v>176979.3702677</v>
      </c>
      <c r="Q10" s="18">
        <f t="shared" si="3"/>
        <v>181798.8992677</v>
      </c>
      <c r="R10" s="18">
        <f t="shared" si="4"/>
        <v>25198.4254236</v>
      </c>
      <c r="S10" s="18">
        <f t="shared" si="4"/>
        <v>15777.2101344</v>
      </c>
      <c r="U10" s="18">
        <f t="shared" si="5"/>
        <v>0.37200000000000005</v>
      </c>
      <c r="V10" s="18">
        <f t="shared" si="5"/>
        <v>13.660323600000002</v>
      </c>
      <c r="W10" s="18">
        <f t="shared" si="6"/>
        <v>14.032323600000002</v>
      </c>
      <c r="X10" s="18">
        <f t="shared" si="7"/>
        <v>1.9449648000000002</v>
      </c>
      <c r="Y10" s="18">
        <f t="shared" si="8"/>
        <v>1.2177792</v>
      </c>
      <c r="Z10" s="18"/>
      <c r="AA10" s="18">
        <f t="shared" si="9"/>
        <v>0.747</v>
      </c>
      <c r="AB10" s="18">
        <f t="shared" si="9"/>
        <v>27.4308111</v>
      </c>
      <c r="AC10" s="18">
        <f t="shared" si="10"/>
        <v>28.1778111</v>
      </c>
      <c r="AD10" s="18">
        <f t="shared" si="11"/>
        <v>3.9056148</v>
      </c>
      <c r="AE10" s="18">
        <f t="shared" si="12"/>
        <v>2.4453792</v>
      </c>
      <c r="AF10" s="18"/>
      <c r="AG10" s="18">
        <f t="shared" si="13"/>
        <v>6.069</v>
      </c>
      <c r="AH10" s="18">
        <f t="shared" si="13"/>
        <v>222.8615697</v>
      </c>
      <c r="AI10" s="18">
        <f t="shared" si="14"/>
        <v>228.93056969999998</v>
      </c>
      <c r="AJ10" s="18">
        <f t="shared" si="15"/>
        <v>31.731159599999998</v>
      </c>
      <c r="AK10" s="18">
        <f t="shared" si="16"/>
        <v>19.8674784</v>
      </c>
      <c r="AL10" s="18"/>
      <c r="AM10" s="18">
        <f t="shared" si="17"/>
        <v>0.066</v>
      </c>
      <c r="AN10" s="18">
        <f t="shared" si="17"/>
        <v>2.4236058</v>
      </c>
      <c r="AO10" s="18">
        <f t="shared" si="18"/>
        <v>2.4896057999999996</v>
      </c>
      <c r="AP10" s="18">
        <f t="shared" si="19"/>
        <v>0.3450744</v>
      </c>
      <c r="AQ10" s="18">
        <f t="shared" si="20"/>
        <v>0.21605760000000002</v>
      </c>
      <c r="AR10" s="18"/>
      <c r="AS10" s="18">
        <f t="shared" si="21"/>
        <v>14.57</v>
      </c>
      <c r="AT10" s="18">
        <f t="shared" si="21"/>
        <v>535.0293409999999</v>
      </c>
      <c r="AU10" s="18">
        <f t="shared" si="22"/>
        <v>549.599341</v>
      </c>
      <c r="AV10" s="18">
        <f t="shared" si="23"/>
        <v>76.17778799999999</v>
      </c>
      <c r="AW10" s="18">
        <f t="shared" si="24"/>
        <v>47.696352</v>
      </c>
      <c r="AX10" s="18"/>
      <c r="AY10" s="18">
        <f t="shared" si="25"/>
        <v>794.78</v>
      </c>
      <c r="AZ10" s="18">
        <f t="shared" si="25"/>
        <v>29185.354814</v>
      </c>
      <c r="BA10" s="18">
        <f t="shared" si="26"/>
        <v>29980.134813999997</v>
      </c>
      <c r="BB10" s="18">
        <f t="shared" si="27"/>
        <v>4155.427752</v>
      </c>
      <c r="BC10" s="18">
        <f t="shared" si="28"/>
        <v>2601.791808</v>
      </c>
      <c r="BD10" s="18"/>
      <c r="BE10" s="18">
        <f t="shared" si="29"/>
        <v>3.6220000000000003</v>
      </c>
      <c r="BF10" s="18">
        <f t="shared" si="29"/>
        <v>133.00454860000002</v>
      </c>
      <c r="BG10" s="18">
        <f t="shared" si="30"/>
        <v>136.62654860000004</v>
      </c>
      <c r="BH10" s="18">
        <f t="shared" si="31"/>
        <v>18.9372648</v>
      </c>
      <c r="BI10" s="18">
        <f t="shared" si="32"/>
        <v>11.856979200000001</v>
      </c>
      <c r="BJ10" s="18"/>
      <c r="BK10" s="18">
        <f t="shared" si="33"/>
        <v>315.15</v>
      </c>
      <c r="BL10" s="18">
        <f t="shared" si="33"/>
        <v>11572.717695</v>
      </c>
      <c r="BM10" s="18">
        <f t="shared" si="34"/>
        <v>11887.867694999999</v>
      </c>
      <c r="BN10" s="18">
        <f t="shared" si="35"/>
        <v>1647.73026</v>
      </c>
      <c r="BO10" s="18">
        <f t="shared" si="36"/>
        <v>1031.67504</v>
      </c>
      <c r="BP10" s="18"/>
      <c r="BQ10" s="18">
        <f t="shared" si="37"/>
        <v>174.84900000000002</v>
      </c>
      <c r="BR10" s="18">
        <f t="shared" si="37"/>
        <v>6420.682583700001</v>
      </c>
      <c r="BS10" s="18">
        <f t="shared" si="38"/>
        <v>6595.531583700001</v>
      </c>
      <c r="BT10" s="18">
        <f t="shared" si="39"/>
        <v>914.1805116</v>
      </c>
      <c r="BU10" s="18">
        <f t="shared" si="40"/>
        <v>572.3856864</v>
      </c>
      <c r="BV10" s="18"/>
      <c r="BW10" s="18">
        <f t="shared" si="41"/>
        <v>28.204</v>
      </c>
      <c r="BX10" s="18">
        <f t="shared" si="41"/>
        <v>1035.6875452</v>
      </c>
      <c r="BY10" s="18">
        <f t="shared" si="42"/>
        <v>1063.8915451999999</v>
      </c>
      <c r="BZ10" s="18">
        <f t="shared" si="43"/>
        <v>147.4617936</v>
      </c>
      <c r="CA10" s="18">
        <f t="shared" si="44"/>
        <v>92.32861439999999</v>
      </c>
      <c r="CB10" s="18"/>
      <c r="CC10" s="18">
        <f t="shared" si="45"/>
        <v>78.105</v>
      </c>
      <c r="CD10" s="18">
        <f t="shared" si="45"/>
        <v>2868.1171365</v>
      </c>
      <c r="CE10" s="18">
        <f t="shared" si="46"/>
        <v>2946.2221365</v>
      </c>
      <c r="CF10" s="18">
        <f t="shared" si="47"/>
        <v>408.36418199999997</v>
      </c>
      <c r="CG10" s="18">
        <f t="shared" si="48"/>
        <v>255.684528</v>
      </c>
      <c r="CH10" s="18"/>
      <c r="CI10" s="18">
        <f t="shared" si="49"/>
        <v>1810.524</v>
      </c>
      <c r="CJ10" s="18">
        <f t="shared" si="49"/>
        <v>66484.7949612</v>
      </c>
      <c r="CK10" s="18">
        <f t="shared" si="50"/>
        <v>68295.3189612</v>
      </c>
      <c r="CL10" s="18">
        <f t="shared" si="51"/>
        <v>9466.1436816</v>
      </c>
      <c r="CM10" s="18">
        <f t="shared" si="52"/>
        <v>5926.9313664</v>
      </c>
      <c r="CN10" s="18"/>
      <c r="CO10" s="18">
        <f t="shared" si="53"/>
        <v>83.96700000000001</v>
      </c>
      <c r="CP10" s="18">
        <f t="shared" si="53"/>
        <v>3083.3773971</v>
      </c>
      <c r="CQ10" s="18">
        <f t="shared" si="54"/>
        <v>3167.3443971</v>
      </c>
      <c r="CR10" s="18">
        <f t="shared" si="55"/>
        <v>439.0130628</v>
      </c>
      <c r="CS10" s="18">
        <f t="shared" si="56"/>
        <v>274.8743712</v>
      </c>
      <c r="CT10" s="18"/>
      <c r="CU10" s="18">
        <f t="shared" si="57"/>
        <v>247.852</v>
      </c>
      <c r="CV10" s="18">
        <f t="shared" si="57"/>
        <v>9101.4476476</v>
      </c>
      <c r="CW10" s="18">
        <f t="shared" si="58"/>
        <v>9349.2996476</v>
      </c>
      <c r="CX10" s="18">
        <f t="shared" si="59"/>
        <v>1295.8693968</v>
      </c>
      <c r="CY10" s="18">
        <f t="shared" si="60"/>
        <v>811.3683072</v>
      </c>
      <c r="CZ10" s="18"/>
      <c r="DA10" s="18">
        <f t="shared" si="61"/>
        <v>675.0210000000001</v>
      </c>
      <c r="DB10" s="18">
        <f t="shared" si="61"/>
        <v>24787.6486473</v>
      </c>
      <c r="DC10" s="18">
        <f t="shared" si="62"/>
        <v>25462.6696473</v>
      </c>
      <c r="DD10" s="18">
        <f t="shared" si="63"/>
        <v>3529.2797963999997</v>
      </c>
      <c r="DE10" s="18">
        <f t="shared" si="64"/>
        <v>2209.7487456</v>
      </c>
      <c r="DF10" s="18"/>
      <c r="DG10" s="18">
        <f t="shared" si="65"/>
        <v>385.133</v>
      </c>
      <c r="DH10" s="18">
        <f t="shared" si="65"/>
        <v>14142.584432900001</v>
      </c>
      <c r="DI10" s="18">
        <f t="shared" si="66"/>
        <v>14527.7174329</v>
      </c>
      <c r="DJ10" s="18">
        <f t="shared" si="67"/>
        <v>2013.6293772</v>
      </c>
      <c r="DK10" s="18">
        <f t="shared" si="68"/>
        <v>1260.7713888</v>
      </c>
      <c r="DL10" s="18"/>
      <c r="DM10" s="18">
        <f t="shared" si="69"/>
        <v>34.411</v>
      </c>
      <c r="DN10" s="18">
        <f t="shared" si="69"/>
        <v>1263.6166543000002</v>
      </c>
      <c r="DO10" s="18">
        <f t="shared" si="70"/>
        <v>1298.0276543000002</v>
      </c>
      <c r="DP10" s="18">
        <f t="shared" si="71"/>
        <v>179.9144724</v>
      </c>
      <c r="DQ10" s="18">
        <f t="shared" si="72"/>
        <v>112.6478496</v>
      </c>
      <c r="DR10" s="18"/>
      <c r="DS10" s="18">
        <f t="shared" si="73"/>
        <v>52.876000000000005</v>
      </c>
      <c r="DT10" s="18">
        <f t="shared" si="73"/>
        <v>1941.6754588</v>
      </c>
      <c r="DU10" s="18">
        <f t="shared" si="74"/>
        <v>1994.5514587999999</v>
      </c>
      <c r="DV10" s="18">
        <f t="shared" si="75"/>
        <v>276.4568784</v>
      </c>
      <c r="DW10" s="18">
        <f t="shared" si="76"/>
        <v>173.0948736</v>
      </c>
      <c r="DX10" s="18"/>
      <c r="DY10" s="18">
        <f t="shared" si="77"/>
        <v>2.1</v>
      </c>
      <c r="DZ10" s="18">
        <f t="shared" si="77"/>
        <v>77.11473000000001</v>
      </c>
      <c r="EA10" s="18">
        <f t="shared" si="78"/>
        <v>79.21473</v>
      </c>
      <c r="EB10" s="18">
        <f t="shared" si="79"/>
        <v>10.97964</v>
      </c>
      <c r="EC10" s="18">
        <f t="shared" si="80"/>
        <v>6.874560000000001</v>
      </c>
      <c r="ED10" s="18"/>
      <c r="EE10" s="18">
        <f t="shared" si="81"/>
        <v>111.111</v>
      </c>
      <c r="EF10" s="18">
        <f t="shared" si="81"/>
        <v>4080.1403643000003</v>
      </c>
      <c r="EG10" s="18">
        <f t="shared" si="82"/>
        <v>4191.2513643</v>
      </c>
      <c r="EH10" s="18">
        <f t="shared" si="83"/>
        <v>580.9327524</v>
      </c>
      <c r="EI10" s="18">
        <f t="shared" si="84"/>
        <v>363.7329696</v>
      </c>
      <c r="EJ10" s="18"/>
      <c r="EK10" s="25"/>
      <c r="EL10" s="18"/>
      <c r="EM10" s="18"/>
      <c r="EN10" s="18"/>
      <c r="EO10" s="18"/>
      <c r="EP10" s="18"/>
    </row>
    <row r="11" spans="1:146" ht="12">
      <c r="A11" s="2">
        <v>42095</v>
      </c>
      <c r="C11" s="19"/>
      <c r="D11" s="19">
        <v>367063</v>
      </c>
      <c r="E11" s="19">
        <f t="shared" si="0"/>
        <v>367063</v>
      </c>
      <c r="F11" s="19">
        <v>52284</v>
      </c>
      <c r="G11" s="19">
        <v>32736</v>
      </c>
      <c r="I11" s="19">
        <v>0</v>
      </c>
      <c r="J11" s="19">
        <v>190155.92266729998</v>
      </c>
      <c r="K11" s="19">
        <f t="shared" si="1"/>
        <v>190155.92266729998</v>
      </c>
      <c r="L11" s="19">
        <v>27085.57457640001</v>
      </c>
      <c r="M11" s="19">
        <v>16958.789865599996</v>
      </c>
      <c r="O11" s="18">
        <f t="shared" si="2"/>
        <v>0</v>
      </c>
      <c r="P11" s="18">
        <f t="shared" si="2"/>
        <v>176907.07733269993</v>
      </c>
      <c r="Q11" s="18">
        <f t="shared" si="3"/>
        <v>176907.07733269993</v>
      </c>
      <c r="R11" s="18">
        <f t="shared" si="4"/>
        <v>25198.4254236</v>
      </c>
      <c r="S11" s="18">
        <f t="shared" si="4"/>
        <v>15777.2101344</v>
      </c>
      <c r="U11" s="18">
        <f t="shared" si="5"/>
        <v>0</v>
      </c>
      <c r="V11" s="18">
        <f t="shared" si="5"/>
        <v>13.654743600000002</v>
      </c>
      <c r="W11" s="18">
        <f t="shared" si="6"/>
        <v>13.654743600000002</v>
      </c>
      <c r="X11" s="18">
        <f t="shared" si="7"/>
        <v>1.9449648000000002</v>
      </c>
      <c r="Y11" s="18">
        <f t="shared" si="8"/>
        <v>1.2177792</v>
      </c>
      <c r="Z11" s="18"/>
      <c r="AA11" s="18">
        <f t="shared" si="9"/>
        <v>0</v>
      </c>
      <c r="AB11" s="18">
        <f t="shared" si="9"/>
        <v>27.4196061</v>
      </c>
      <c r="AC11" s="18">
        <f t="shared" si="10"/>
        <v>27.4196061</v>
      </c>
      <c r="AD11" s="18">
        <f t="shared" si="11"/>
        <v>3.9056148</v>
      </c>
      <c r="AE11" s="18">
        <f t="shared" si="12"/>
        <v>2.4453792</v>
      </c>
      <c r="AF11" s="18"/>
      <c r="AG11" s="18">
        <f t="shared" si="13"/>
        <v>0</v>
      </c>
      <c r="AH11" s="18">
        <f t="shared" si="13"/>
        <v>222.77053469999998</v>
      </c>
      <c r="AI11" s="18">
        <f t="shared" si="14"/>
        <v>222.77053469999998</v>
      </c>
      <c r="AJ11" s="18">
        <f t="shared" si="15"/>
        <v>31.731159599999998</v>
      </c>
      <c r="AK11" s="18">
        <f t="shared" si="16"/>
        <v>19.8674784</v>
      </c>
      <c r="AL11" s="18"/>
      <c r="AM11" s="18">
        <f t="shared" si="17"/>
        <v>0</v>
      </c>
      <c r="AN11" s="18">
        <f t="shared" si="17"/>
        <v>2.4226158</v>
      </c>
      <c r="AO11" s="18">
        <f t="shared" si="18"/>
        <v>2.4226158</v>
      </c>
      <c r="AP11" s="18">
        <f t="shared" si="19"/>
        <v>0.3450744</v>
      </c>
      <c r="AQ11" s="18">
        <f t="shared" si="20"/>
        <v>0.21605760000000002</v>
      </c>
      <c r="AR11" s="18"/>
      <c r="AS11" s="18">
        <f t="shared" si="21"/>
        <v>0</v>
      </c>
      <c r="AT11" s="18">
        <f t="shared" si="21"/>
        <v>534.810791</v>
      </c>
      <c r="AU11" s="18">
        <f t="shared" si="22"/>
        <v>534.810791</v>
      </c>
      <c r="AV11" s="18">
        <f t="shared" si="23"/>
        <v>76.17778799999999</v>
      </c>
      <c r="AW11" s="18">
        <f t="shared" si="24"/>
        <v>47.696352</v>
      </c>
      <c r="AX11" s="18"/>
      <c r="AY11" s="18">
        <f t="shared" si="25"/>
        <v>0</v>
      </c>
      <c r="AZ11" s="18">
        <f t="shared" si="25"/>
        <v>29173.433114</v>
      </c>
      <c r="BA11" s="18">
        <f t="shared" si="26"/>
        <v>29173.433114</v>
      </c>
      <c r="BB11" s="18">
        <f t="shared" si="27"/>
        <v>4155.427752</v>
      </c>
      <c r="BC11" s="18">
        <f t="shared" si="28"/>
        <v>2601.791808</v>
      </c>
      <c r="BD11" s="18"/>
      <c r="BE11" s="18">
        <f t="shared" si="29"/>
        <v>0</v>
      </c>
      <c r="BF11" s="18">
        <f t="shared" si="29"/>
        <v>132.9502186</v>
      </c>
      <c r="BG11" s="18">
        <f t="shared" si="30"/>
        <v>132.9502186</v>
      </c>
      <c r="BH11" s="18">
        <f t="shared" si="31"/>
        <v>18.9372648</v>
      </c>
      <c r="BI11" s="18">
        <f t="shared" si="32"/>
        <v>11.856979200000001</v>
      </c>
      <c r="BJ11" s="18"/>
      <c r="BK11" s="18">
        <f t="shared" si="33"/>
        <v>0</v>
      </c>
      <c r="BL11" s="18">
        <f t="shared" si="33"/>
        <v>11567.990445000001</v>
      </c>
      <c r="BM11" s="18">
        <f t="shared" si="34"/>
        <v>11567.990445000001</v>
      </c>
      <c r="BN11" s="18">
        <f t="shared" si="35"/>
        <v>1647.73026</v>
      </c>
      <c r="BO11" s="18">
        <f t="shared" si="36"/>
        <v>1031.67504</v>
      </c>
      <c r="BP11" s="18"/>
      <c r="BQ11" s="18">
        <f t="shared" si="37"/>
        <v>0</v>
      </c>
      <c r="BR11" s="18">
        <f t="shared" si="37"/>
        <v>6418.059848700001</v>
      </c>
      <c r="BS11" s="18">
        <f t="shared" si="38"/>
        <v>6418.059848700001</v>
      </c>
      <c r="BT11" s="18">
        <f t="shared" si="39"/>
        <v>914.1805116</v>
      </c>
      <c r="BU11" s="18">
        <f t="shared" si="40"/>
        <v>572.3856864</v>
      </c>
      <c r="BV11" s="18"/>
      <c r="BW11" s="18">
        <f t="shared" si="41"/>
        <v>0</v>
      </c>
      <c r="BX11" s="18">
        <f t="shared" si="41"/>
        <v>1035.2644852</v>
      </c>
      <c r="BY11" s="18">
        <f t="shared" si="42"/>
        <v>1035.2644852</v>
      </c>
      <c r="BZ11" s="18">
        <f t="shared" si="43"/>
        <v>147.4617936</v>
      </c>
      <c r="CA11" s="18">
        <f t="shared" si="44"/>
        <v>92.32861439999999</v>
      </c>
      <c r="CB11" s="18"/>
      <c r="CC11" s="18">
        <f t="shared" si="45"/>
        <v>0</v>
      </c>
      <c r="CD11" s="18">
        <f t="shared" si="45"/>
        <v>2866.9455615</v>
      </c>
      <c r="CE11" s="18">
        <f t="shared" si="46"/>
        <v>2866.9455615</v>
      </c>
      <c r="CF11" s="18">
        <f t="shared" si="47"/>
        <v>408.36418199999997</v>
      </c>
      <c r="CG11" s="18">
        <f t="shared" si="48"/>
        <v>255.684528</v>
      </c>
      <c r="CH11" s="18"/>
      <c r="CI11" s="18">
        <f t="shared" si="49"/>
        <v>0</v>
      </c>
      <c r="CJ11" s="18">
        <f t="shared" si="49"/>
        <v>66457.63710119999</v>
      </c>
      <c r="CK11" s="18">
        <f t="shared" si="50"/>
        <v>66457.63710119999</v>
      </c>
      <c r="CL11" s="18">
        <f t="shared" si="51"/>
        <v>9466.1436816</v>
      </c>
      <c r="CM11" s="18">
        <f t="shared" si="52"/>
        <v>5926.9313664</v>
      </c>
      <c r="CN11" s="18"/>
      <c r="CO11" s="18">
        <f t="shared" si="53"/>
        <v>0</v>
      </c>
      <c r="CP11" s="18">
        <f t="shared" si="53"/>
        <v>3082.1178921</v>
      </c>
      <c r="CQ11" s="18">
        <f t="shared" si="54"/>
        <v>3082.1178921</v>
      </c>
      <c r="CR11" s="18">
        <f t="shared" si="55"/>
        <v>439.0130628</v>
      </c>
      <c r="CS11" s="18">
        <f t="shared" si="56"/>
        <v>274.8743712</v>
      </c>
      <c r="CT11" s="18"/>
      <c r="CU11" s="18">
        <f t="shared" si="57"/>
        <v>0</v>
      </c>
      <c r="CV11" s="18">
        <f t="shared" si="57"/>
        <v>9097.7298676</v>
      </c>
      <c r="CW11" s="18">
        <f t="shared" si="58"/>
        <v>9097.7298676</v>
      </c>
      <c r="CX11" s="18">
        <f t="shared" si="59"/>
        <v>1295.8693968</v>
      </c>
      <c r="CY11" s="18">
        <f t="shared" si="60"/>
        <v>811.3683072</v>
      </c>
      <c r="CZ11" s="18"/>
      <c r="DA11" s="18">
        <f t="shared" si="61"/>
        <v>0</v>
      </c>
      <c r="DB11" s="18">
        <f t="shared" si="61"/>
        <v>24777.5233323</v>
      </c>
      <c r="DC11" s="18">
        <f t="shared" si="62"/>
        <v>24777.5233323</v>
      </c>
      <c r="DD11" s="18">
        <f t="shared" si="63"/>
        <v>3529.2797963999997</v>
      </c>
      <c r="DE11" s="18">
        <f t="shared" si="64"/>
        <v>2209.7487456</v>
      </c>
      <c r="DF11" s="18"/>
      <c r="DG11" s="18">
        <f t="shared" si="65"/>
        <v>0</v>
      </c>
      <c r="DH11" s="18">
        <f t="shared" si="65"/>
        <v>14136.807437899999</v>
      </c>
      <c r="DI11" s="18">
        <f t="shared" si="66"/>
        <v>14136.807437899999</v>
      </c>
      <c r="DJ11" s="18">
        <f t="shared" si="67"/>
        <v>2013.6293772</v>
      </c>
      <c r="DK11" s="18">
        <f t="shared" si="68"/>
        <v>1260.7713888</v>
      </c>
      <c r="DL11" s="18"/>
      <c r="DM11" s="18">
        <f t="shared" si="69"/>
        <v>0</v>
      </c>
      <c r="DN11" s="18">
        <f t="shared" si="69"/>
        <v>1263.1004893</v>
      </c>
      <c r="DO11" s="18">
        <f t="shared" si="70"/>
        <v>1263.1004893</v>
      </c>
      <c r="DP11" s="18">
        <f t="shared" si="71"/>
        <v>179.9144724</v>
      </c>
      <c r="DQ11" s="18">
        <f t="shared" si="72"/>
        <v>112.6478496</v>
      </c>
      <c r="DR11" s="18"/>
      <c r="DS11" s="18">
        <f t="shared" si="73"/>
        <v>0</v>
      </c>
      <c r="DT11" s="18">
        <f t="shared" si="73"/>
        <v>1940.8823188000001</v>
      </c>
      <c r="DU11" s="18">
        <f t="shared" si="74"/>
        <v>1940.8823188000001</v>
      </c>
      <c r="DV11" s="18">
        <f t="shared" si="75"/>
        <v>276.4568784</v>
      </c>
      <c r="DW11" s="18">
        <f t="shared" si="76"/>
        <v>173.0948736</v>
      </c>
      <c r="DX11" s="18"/>
      <c r="DY11" s="18">
        <f t="shared" si="77"/>
        <v>0</v>
      </c>
      <c r="DZ11" s="18">
        <f t="shared" si="77"/>
        <v>77.08323</v>
      </c>
      <c r="EA11" s="18">
        <f t="shared" si="78"/>
        <v>77.08323</v>
      </c>
      <c r="EB11" s="18">
        <f t="shared" si="79"/>
        <v>10.97964</v>
      </c>
      <c r="EC11" s="18">
        <f t="shared" si="80"/>
        <v>6.874560000000001</v>
      </c>
      <c r="ED11" s="18"/>
      <c r="EE11" s="18">
        <f t="shared" si="81"/>
        <v>0</v>
      </c>
      <c r="EF11" s="18">
        <f t="shared" si="81"/>
        <v>4078.4736993000006</v>
      </c>
      <c r="EG11" s="18">
        <f t="shared" si="82"/>
        <v>4078.4736993000006</v>
      </c>
      <c r="EH11" s="18">
        <f t="shared" si="83"/>
        <v>580.9327524</v>
      </c>
      <c r="EI11" s="18">
        <f t="shared" si="84"/>
        <v>363.7329696</v>
      </c>
      <c r="EJ11" s="18"/>
      <c r="EK11" s="25"/>
      <c r="EL11" s="18"/>
      <c r="EM11" s="18"/>
      <c r="EN11" s="18"/>
      <c r="EO11" s="18"/>
      <c r="EP11" s="18"/>
    </row>
    <row r="12" spans="1:146" ht="12">
      <c r="A12" s="2">
        <v>42278</v>
      </c>
      <c r="C12" s="19">
        <v>10000</v>
      </c>
      <c r="D12" s="19">
        <v>367063</v>
      </c>
      <c r="E12" s="19">
        <f t="shared" si="0"/>
        <v>377063</v>
      </c>
      <c r="F12" s="19">
        <v>52284</v>
      </c>
      <c r="G12" s="19">
        <v>32736</v>
      </c>
      <c r="I12" s="19">
        <v>5180.471</v>
      </c>
      <c r="J12" s="19">
        <v>190155.92266729998</v>
      </c>
      <c r="K12" s="19">
        <f t="shared" si="1"/>
        <v>195336.39366729997</v>
      </c>
      <c r="L12" s="19">
        <v>27085.57457640001</v>
      </c>
      <c r="M12" s="19">
        <v>16958.789865599996</v>
      </c>
      <c r="O12" s="18">
        <f t="shared" si="2"/>
        <v>4819.5289999999995</v>
      </c>
      <c r="P12" s="18">
        <f t="shared" si="2"/>
        <v>176907.07733269993</v>
      </c>
      <c r="Q12" s="18">
        <f t="shared" si="3"/>
        <v>181726.60633269994</v>
      </c>
      <c r="R12" s="18">
        <f t="shared" si="4"/>
        <v>25198.4254236</v>
      </c>
      <c r="S12" s="18">
        <f t="shared" si="4"/>
        <v>15777.2101344</v>
      </c>
      <c r="U12" s="18">
        <f t="shared" si="5"/>
        <v>0.37200000000000005</v>
      </c>
      <c r="V12" s="18">
        <f t="shared" si="5"/>
        <v>13.654743600000002</v>
      </c>
      <c r="W12" s="18">
        <f t="shared" si="6"/>
        <v>14.026743600000001</v>
      </c>
      <c r="X12" s="18">
        <f t="shared" si="7"/>
        <v>1.9449648000000002</v>
      </c>
      <c r="Y12" s="18">
        <f t="shared" si="8"/>
        <v>1.2177792</v>
      </c>
      <c r="Z12" s="18"/>
      <c r="AA12" s="18">
        <f t="shared" si="9"/>
        <v>0.747</v>
      </c>
      <c r="AB12" s="18">
        <f t="shared" si="9"/>
        <v>27.4196061</v>
      </c>
      <c r="AC12" s="18">
        <f t="shared" si="10"/>
        <v>28.1666061</v>
      </c>
      <c r="AD12" s="18">
        <f t="shared" si="11"/>
        <v>3.9056148</v>
      </c>
      <c r="AE12" s="18">
        <f t="shared" si="12"/>
        <v>2.4453792</v>
      </c>
      <c r="AF12" s="18"/>
      <c r="AG12" s="18">
        <f t="shared" si="13"/>
        <v>6.069</v>
      </c>
      <c r="AH12" s="18">
        <f t="shared" si="13"/>
        <v>222.77053469999998</v>
      </c>
      <c r="AI12" s="18">
        <f t="shared" si="14"/>
        <v>228.83953469999997</v>
      </c>
      <c r="AJ12" s="18">
        <f t="shared" si="15"/>
        <v>31.731159599999998</v>
      </c>
      <c r="AK12" s="18">
        <f t="shared" si="16"/>
        <v>19.8674784</v>
      </c>
      <c r="AL12" s="18"/>
      <c r="AM12" s="18">
        <f t="shared" si="17"/>
        <v>0.066</v>
      </c>
      <c r="AN12" s="18">
        <f t="shared" si="17"/>
        <v>2.4226158</v>
      </c>
      <c r="AO12" s="18">
        <f t="shared" si="18"/>
        <v>2.4886158</v>
      </c>
      <c r="AP12" s="18">
        <f t="shared" si="19"/>
        <v>0.3450744</v>
      </c>
      <c r="AQ12" s="18">
        <f t="shared" si="20"/>
        <v>0.21605760000000002</v>
      </c>
      <c r="AR12" s="18"/>
      <c r="AS12" s="18">
        <f t="shared" si="21"/>
        <v>14.57</v>
      </c>
      <c r="AT12" s="18">
        <f t="shared" si="21"/>
        <v>534.810791</v>
      </c>
      <c r="AU12" s="18">
        <f t="shared" si="22"/>
        <v>549.380791</v>
      </c>
      <c r="AV12" s="18">
        <f t="shared" si="23"/>
        <v>76.17778799999999</v>
      </c>
      <c r="AW12" s="18">
        <f t="shared" si="24"/>
        <v>47.696352</v>
      </c>
      <c r="AX12" s="18"/>
      <c r="AY12" s="18">
        <f t="shared" si="25"/>
        <v>794.78</v>
      </c>
      <c r="AZ12" s="18">
        <f t="shared" si="25"/>
        <v>29173.433114</v>
      </c>
      <c r="BA12" s="18">
        <f t="shared" si="26"/>
        <v>29968.213114</v>
      </c>
      <c r="BB12" s="18">
        <f t="shared" si="27"/>
        <v>4155.427752</v>
      </c>
      <c r="BC12" s="18">
        <f t="shared" si="28"/>
        <v>2601.791808</v>
      </c>
      <c r="BD12" s="18"/>
      <c r="BE12" s="18">
        <f t="shared" si="29"/>
        <v>3.6220000000000003</v>
      </c>
      <c r="BF12" s="18">
        <f t="shared" si="29"/>
        <v>132.9502186</v>
      </c>
      <c r="BG12" s="18">
        <f t="shared" si="30"/>
        <v>136.5722186</v>
      </c>
      <c r="BH12" s="18">
        <f t="shared" si="31"/>
        <v>18.9372648</v>
      </c>
      <c r="BI12" s="18">
        <f t="shared" si="32"/>
        <v>11.856979200000001</v>
      </c>
      <c r="BJ12" s="18"/>
      <c r="BK12" s="18">
        <f t="shared" si="33"/>
        <v>315.15</v>
      </c>
      <c r="BL12" s="18">
        <f t="shared" si="33"/>
        <v>11567.990445000001</v>
      </c>
      <c r="BM12" s="18">
        <f t="shared" si="34"/>
        <v>11883.140445</v>
      </c>
      <c r="BN12" s="18">
        <f t="shared" si="35"/>
        <v>1647.73026</v>
      </c>
      <c r="BO12" s="18">
        <f t="shared" si="36"/>
        <v>1031.67504</v>
      </c>
      <c r="BP12" s="18"/>
      <c r="BQ12" s="18">
        <f t="shared" si="37"/>
        <v>174.84900000000002</v>
      </c>
      <c r="BR12" s="18">
        <f t="shared" si="37"/>
        <v>6418.059848700001</v>
      </c>
      <c r="BS12" s="18">
        <f t="shared" si="38"/>
        <v>6592.908848700001</v>
      </c>
      <c r="BT12" s="18">
        <f t="shared" si="39"/>
        <v>914.1805116</v>
      </c>
      <c r="BU12" s="18">
        <f t="shared" si="40"/>
        <v>572.3856864</v>
      </c>
      <c r="BV12" s="18"/>
      <c r="BW12" s="18">
        <f t="shared" si="41"/>
        <v>28.204</v>
      </c>
      <c r="BX12" s="18">
        <f t="shared" si="41"/>
        <v>1035.2644852</v>
      </c>
      <c r="BY12" s="18">
        <f t="shared" si="42"/>
        <v>1063.4684852</v>
      </c>
      <c r="BZ12" s="18">
        <f t="shared" si="43"/>
        <v>147.4617936</v>
      </c>
      <c r="CA12" s="18">
        <f t="shared" si="44"/>
        <v>92.32861439999999</v>
      </c>
      <c r="CB12" s="18"/>
      <c r="CC12" s="18">
        <f t="shared" si="45"/>
        <v>78.105</v>
      </c>
      <c r="CD12" s="18">
        <f t="shared" si="45"/>
        <v>2866.9455615</v>
      </c>
      <c r="CE12" s="18">
        <f t="shared" si="46"/>
        <v>2945.0505615</v>
      </c>
      <c r="CF12" s="18">
        <f t="shared" si="47"/>
        <v>408.36418199999997</v>
      </c>
      <c r="CG12" s="18">
        <f t="shared" si="48"/>
        <v>255.684528</v>
      </c>
      <c r="CH12" s="18"/>
      <c r="CI12" s="18">
        <f t="shared" si="49"/>
        <v>1810.524</v>
      </c>
      <c r="CJ12" s="18">
        <f t="shared" si="49"/>
        <v>66457.63710119999</v>
      </c>
      <c r="CK12" s="18">
        <f t="shared" si="50"/>
        <v>68268.16110119999</v>
      </c>
      <c r="CL12" s="18">
        <f t="shared" si="51"/>
        <v>9466.1436816</v>
      </c>
      <c r="CM12" s="18">
        <f t="shared" si="52"/>
        <v>5926.9313664</v>
      </c>
      <c r="CN12" s="18"/>
      <c r="CO12" s="18">
        <f t="shared" si="53"/>
        <v>83.96700000000001</v>
      </c>
      <c r="CP12" s="18">
        <f t="shared" si="53"/>
        <v>3082.1178921</v>
      </c>
      <c r="CQ12" s="18">
        <f t="shared" si="54"/>
        <v>3166.0848921</v>
      </c>
      <c r="CR12" s="18">
        <f t="shared" si="55"/>
        <v>439.0130628</v>
      </c>
      <c r="CS12" s="18">
        <f t="shared" si="56"/>
        <v>274.8743712</v>
      </c>
      <c r="CT12" s="18"/>
      <c r="CU12" s="18">
        <f t="shared" si="57"/>
        <v>247.852</v>
      </c>
      <c r="CV12" s="18">
        <f t="shared" si="57"/>
        <v>9097.7298676</v>
      </c>
      <c r="CW12" s="18">
        <f t="shared" si="58"/>
        <v>9345.5818676</v>
      </c>
      <c r="CX12" s="18">
        <f t="shared" si="59"/>
        <v>1295.8693968</v>
      </c>
      <c r="CY12" s="18">
        <f t="shared" si="60"/>
        <v>811.3683072</v>
      </c>
      <c r="CZ12" s="18"/>
      <c r="DA12" s="18">
        <f t="shared" si="61"/>
        <v>675.0210000000001</v>
      </c>
      <c r="DB12" s="18">
        <f t="shared" si="61"/>
        <v>24777.5233323</v>
      </c>
      <c r="DC12" s="18">
        <f t="shared" si="62"/>
        <v>25452.5443323</v>
      </c>
      <c r="DD12" s="18">
        <f t="shared" si="63"/>
        <v>3529.2797963999997</v>
      </c>
      <c r="DE12" s="18">
        <f t="shared" si="64"/>
        <v>2209.7487456</v>
      </c>
      <c r="DF12" s="18"/>
      <c r="DG12" s="18">
        <f t="shared" si="65"/>
        <v>385.133</v>
      </c>
      <c r="DH12" s="18">
        <f t="shared" si="65"/>
        <v>14136.807437899999</v>
      </c>
      <c r="DI12" s="18">
        <f t="shared" si="66"/>
        <v>14521.940437899999</v>
      </c>
      <c r="DJ12" s="18">
        <f t="shared" si="67"/>
        <v>2013.6293772</v>
      </c>
      <c r="DK12" s="18">
        <f t="shared" si="68"/>
        <v>1260.7713888</v>
      </c>
      <c r="DL12" s="18"/>
      <c r="DM12" s="18">
        <f t="shared" si="69"/>
        <v>34.411</v>
      </c>
      <c r="DN12" s="18">
        <f t="shared" si="69"/>
        <v>1263.1004893</v>
      </c>
      <c r="DO12" s="18">
        <f t="shared" si="70"/>
        <v>1297.5114893</v>
      </c>
      <c r="DP12" s="18">
        <f t="shared" si="71"/>
        <v>179.9144724</v>
      </c>
      <c r="DQ12" s="18">
        <f t="shared" si="72"/>
        <v>112.6478496</v>
      </c>
      <c r="DR12" s="18"/>
      <c r="DS12" s="18">
        <f t="shared" si="73"/>
        <v>52.876000000000005</v>
      </c>
      <c r="DT12" s="18">
        <f t="shared" si="73"/>
        <v>1940.8823188000001</v>
      </c>
      <c r="DU12" s="18">
        <f t="shared" si="74"/>
        <v>1993.7583188</v>
      </c>
      <c r="DV12" s="18">
        <f t="shared" si="75"/>
        <v>276.4568784</v>
      </c>
      <c r="DW12" s="18">
        <f t="shared" si="76"/>
        <v>173.0948736</v>
      </c>
      <c r="DX12" s="18"/>
      <c r="DY12" s="18">
        <f t="shared" si="77"/>
        <v>2.1</v>
      </c>
      <c r="DZ12" s="18">
        <f t="shared" si="77"/>
        <v>77.08323</v>
      </c>
      <c r="EA12" s="18">
        <f t="shared" si="78"/>
        <v>79.18323</v>
      </c>
      <c r="EB12" s="18">
        <f t="shared" si="79"/>
        <v>10.97964</v>
      </c>
      <c r="EC12" s="18">
        <f t="shared" si="80"/>
        <v>6.874560000000001</v>
      </c>
      <c r="ED12" s="18"/>
      <c r="EE12" s="18">
        <f t="shared" si="81"/>
        <v>111.111</v>
      </c>
      <c r="EF12" s="18">
        <f t="shared" si="81"/>
        <v>4078.4736993000006</v>
      </c>
      <c r="EG12" s="18">
        <f t="shared" si="82"/>
        <v>4189.5846993000005</v>
      </c>
      <c r="EH12" s="18">
        <f t="shared" si="83"/>
        <v>580.9327524</v>
      </c>
      <c r="EI12" s="18">
        <f t="shared" si="84"/>
        <v>363.7329696</v>
      </c>
      <c r="EJ12" s="18"/>
      <c r="EK12" s="25"/>
      <c r="EL12" s="18"/>
      <c r="EM12" s="18"/>
      <c r="EN12" s="18"/>
      <c r="EO12" s="18"/>
      <c r="EP12" s="18"/>
    </row>
    <row r="13" spans="1:146" ht="12">
      <c r="A13" s="2">
        <v>42461</v>
      </c>
      <c r="C13" s="19"/>
      <c r="D13" s="19">
        <v>366938</v>
      </c>
      <c r="E13" s="19">
        <f t="shared" si="0"/>
        <v>366938</v>
      </c>
      <c r="F13" s="19">
        <v>52284</v>
      </c>
      <c r="G13" s="19">
        <v>32736</v>
      </c>
      <c r="I13" s="19">
        <v>0</v>
      </c>
      <c r="J13" s="19">
        <v>190091.16677979997</v>
      </c>
      <c r="K13" s="19">
        <f t="shared" si="1"/>
        <v>190091.16677979997</v>
      </c>
      <c r="L13" s="19">
        <v>27085.57457640001</v>
      </c>
      <c r="M13" s="19">
        <v>16958.789865599996</v>
      </c>
      <c r="O13" s="18">
        <f t="shared" si="2"/>
        <v>0</v>
      </c>
      <c r="P13" s="18">
        <f t="shared" si="2"/>
        <v>176846.8332202</v>
      </c>
      <c r="Q13" s="18">
        <f t="shared" si="3"/>
        <v>176846.8332202</v>
      </c>
      <c r="R13" s="18">
        <f t="shared" si="4"/>
        <v>25198.4254236</v>
      </c>
      <c r="S13" s="18">
        <f t="shared" si="4"/>
        <v>15777.2101344</v>
      </c>
      <c r="U13" s="18"/>
      <c r="V13" s="18">
        <f t="shared" si="5"/>
        <v>13.6500936</v>
      </c>
      <c r="W13" s="18">
        <f t="shared" si="6"/>
        <v>13.6500936</v>
      </c>
      <c r="X13" s="18">
        <f t="shared" si="7"/>
        <v>1.9449648000000002</v>
      </c>
      <c r="Y13" s="18">
        <f t="shared" si="8"/>
        <v>1.2177792</v>
      </c>
      <c r="Z13" s="18"/>
      <c r="AA13" s="18"/>
      <c r="AB13" s="18">
        <f t="shared" si="9"/>
        <v>27.4102686</v>
      </c>
      <c r="AC13" s="18">
        <f t="shared" si="10"/>
        <v>27.4102686</v>
      </c>
      <c r="AD13" s="18">
        <f t="shared" si="11"/>
        <v>3.9056148</v>
      </c>
      <c r="AE13" s="18">
        <f t="shared" si="12"/>
        <v>2.4453792</v>
      </c>
      <c r="AF13" s="18"/>
      <c r="AG13" s="18"/>
      <c r="AH13" s="18">
        <f t="shared" si="13"/>
        <v>222.69467219999999</v>
      </c>
      <c r="AI13" s="18">
        <f t="shared" si="14"/>
        <v>222.69467219999999</v>
      </c>
      <c r="AJ13" s="18">
        <f t="shared" si="15"/>
        <v>31.731159599999998</v>
      </c>
      <c r="AK13" s="18">
        <f t="shared" si="16"/>
        <v>19.8674784</v>
      </c>
      <c r="AL13" s="18"/>
      <c r="AM13" s="18"/>
      <c r="AN13" s="18">
        <f t="shared" si="17"/>
        <v>2.4217908</v>
      </c>
      <c r="AO13" s="18">
        <f t="shared" si="18"/>
        <v>2.4217908</v>
      </c>
      <c r="AP13" s="18">
        <f t="shared" si="19"/>
        <v>0.3450744</v>
      </c>
      <c r="AQ13" s="18">
        <f t="shared" si="20"/>
        <v>0.21605760000000002</v>
      </c>
      <c r="AR13" s="18"/>
      <c r="AS13" s="18"/>
      <c r="AT13" s="18">
        <f t="shared" si="21"/>
        <v>534.6286660000001</v>
      </c>
      <c r="AU13" s="18">
        <f t="shared" si="22"/>
        <v>534.6286660000001</v>
      </c>
      <c r="AV13" s="18">
        <f t="shared" si="23"/>
        <v>76.17778799999999</v>
      </c>
      <c r="AW13" s="18">
        <f t="shared" si="24"/>
        <v>47.696352</v>
      </c>
      <c r="AX13" s="18"/>
      <c r="AY13" s="18"/>
      <c r="AZ13" s="18">
        <f t="shared" si="25"/>
        <v>29163.498364</v>
      </c>
      <c r="BA13" s="18">
        <f t="shared" si="26"/>
        <v>29163.498364</v>
      </c>
      <c r="BB13" s="18">
        <f t="shared" si="27"/>
        <v>4155.427752</v>
      </c>
      <c r="BC13" s="18">
        <f t="shared" si="28"/>
        <v>2601.791808</v>
      </c>
      <c r="BD13" s="18"/>
      <c r="BE13" s="18"/>
      <c r="BF13" s="18">
        <f t="shared" si="29"/>
        <v>132.9049436</v>
      </c>
      <c r="BG13" s="18">
        <f t="shared" si="30"/>
        <v>132.9049436</v>
      </c>
      <c r="BH13" s="18">
        <f t="shared" si="31"/>
        <v>18.9372648</v>
      </c>
      <c r="BI13" s="18">
        <f t="shared" si="32"/>
        <v>11.856979200000001</v>
      </c>
      <c r="BJ13" s="18"/>
      <c r="BK13" s="18"/>
      <c r="BL13" s="18">
        <f t="shared" si="33"/>
        <v>11564.051070000001</v>
      </c>
      <c r="BM13" s="18">
        <f t="shared" si="34"/>
        <v>11564.051070000001</v>
      </c>
      <c r="BN13" s="18">
        <f t="shared" si="35"/>
        <v>1647.73026</v>
      </c>
      <c r="BO13" s="18">
        <f t="shared" si="36"/>
        <v>1031.67504</v>
      </c>
      <c r="BP13" s="18"/>
      <c r="BQ13" s="18"/>
      <c r="BR13" s="18">
        <f t="shared" si="37"/>
        <v>6415.8742362</v>
      </c>
      <c r="BS13" s="18">
        <f t="shared" si="38"/>
        <v>6415.8742362</v>
      </c>
      <c r="BT13" s="18">
        <f t="shared" si="39"/>
        <v>914.1805116</v>
      </c>
      <c r="BU13" s="18">
        <f t="shared" si="40"/>
        <v>572.3856864</v>
      </c>
      <c r="BV13" s="18"/>
      <c r="BW13" s="18"/>
      <c r="BX13" s="18">
        <f t="shared" si="41"/>
        <v>1034.9119352</v>
      </c>
      <c r="BY13" s="18">
        <f t="shared" si="42"/>
        <v>1034.9119352</v>
      </c>
      <c r="BZ13" s="18">
        <f t="shared" si="43"/>
        <v>147.4617936</v>
      </c>
      <c r="CA13" s="18">
        <f t="shared" si="44"/>
        <v>92.32861439999999</v>
      </c>
      <c r="CB13" s="18"/>
      <c r="CC13" s="18"/>
      <c r="CD13" s="18">
        <f t="shared" si="45"/>
        <v>2865.9692489999998</v>
      </c>
      <c r="CE13" s="18">
        <f t="shared" si="46"/>
        <v>2865.9692489999998</v>
      </c>
      <c r="CF13" s="18">
        <f t="shared" si="47"/>
        <v>408.36418199999997</v>
      </c>
      <c r="CG13" s="18">
        <f t="shared" si="48"/>
        <v>255.684528</v>
      </c>
      <c r="CH13" s="18"/>
      <c r="CI13" s="18"/>
      <c r="CJ13" s="18">
        <f t="shared" si="49"/>
        <v>66435.0055512</v>
      </c>
      <c r="CK13" s="18">
        <f t="shared" si="50"/>
        <v>66435.0055512</v>
      </c>
      <c r="CL13" s="18">
        <f t="shared" si="51"/>
        <v>9466.1436816</v>
      </c>
      <c r="CM13" s="18">
        <f t="shared" si="52"/>
        <v>5926.9313664</v>
      </c>
      <c r="CN13" s="18"/>
      <c r="CO13" s="18"/>
      <c r="CP13" s="18">
        <f t="shared" si="53"/>
        <v>3081.0683046000004</v>
      </c>
      <c r="CQ13" s="18">
        <f t="shared" si="54"/>
        <v>3081.0683046000004</v>
      </c>
      <c r="CR13" s="18">
        <f t="shared" si="55"/>
        <v>439.0130628</v>
      </c>
      <c r="CS13" s="18">
        <f t="shared" si="56"/>
        <v>274.8743712</v>
      </c>
      <c r="CT13" s="18"/>
      <c r="CU13" s="18"/>
      <c r="CV13" s="18">
        <f t="shared" si="57"/>
        <v>9094.631717600001</v>
      </c>
      <c r="CW13" s="18">
        <f t="shared" si="58"/>
        <v>9094.631717600001</v>
      </c>
      <c r="CX13" s="18">
        <f t="shared" si="59"/>
        <v>1295.8693968</v>
      </c>
      <c r="CY13" s="18">
        <f t="shared" si="60"/>
        <v>811.3683072</v>
      </c>
      <c r="CZ13" s="18"/>
      <c r="DA13" s="18"/>
      <c r="DB13" s="18">
        <f t="shared" si="61"/>
        <v>24769.085569799998</v>
      </c>
      <c r="DC13" s="18">
        <f t="shared" si="62"/>
        <v>24769.085569799998</v>
      </c>
      <c r="DD13" s="18">
        <f t="shared" si="63"/>
        <v>3529.2797963999997</v>
      </c>
      <c r="DE13" s="18">
        <f t="shared" si="64"/>
        <v>2209.7487456</v>
      </c>
      <c r="DF13" s="18"/>
      <c r="DG13" s="18"/>
      <c r="DH13" s="18">
        <f t="shared" si="65"/>
        <v>14131.9932754</v>
      </c>
      <c r="DI13" s="18">
        <f t="shared" si="66"/>
        <v>14131.9932754</v>
      </c>
      <c r="DJ13" s="18">
        <f t="shared" si="67"/>
        <v>2013.6293772</v>
      </c>
      <c r="DK13" s="18">
        <f t="shared" si="68"/>
        <v>1260.7713888</v>
      </c>
      <c r="DL13" s="18"/>
      <c r="DM13" s="18"/>
      <c r="DN13" s="18">
        <f t="shared" si="69"/>
        <v>1262.6703518000002</v>
      </c>
      <c r="DO13" s="18">
        <f t="shared" si="70"/>
        <v>1262.6703518000002</v>
      </c>
      <c r="DP13" s="18">
        <f t="shared" si="71"/>
        <v>179.9144724</v>
      </c>
      <c r="DQ13" s="18">
        <f t="shared" si="72"/>
        <v>112.6478496</v>
      </c>
      <c r="DR13" s="18"/>
      <c r="DS13" s="18"/>
      <c r="DT13" s="18">
        <f t="shared" si="73"/>
        <v>1940.2213688000002</v>
      </c>
      <c r="DU13" s="18">
        <f t="shared" si="74"/>
        <v>1940.2213688000002</v>
      </c>
      <c r="DV13" s="18">
        <f t="shared" si="75"/>
        <v>276.4568784</v>
      </c>
      <c r="DW13" s="18">
        <f t="shared" si="76"/>
        <v>173.0948736</v>
      </c>
      <c r="DX13" s="18"/>
      <c r="DY13" s="18"/>
      <c r="DZ13" s="18">
        <f t="shared" si="77"/>
        <v>77.05698000000001</v>
      </c>
      <c r="EA13" s="18">
        <f t="shared" si="78"/>
        <v>77.05698000000001</v>
      </c>
      <c r="EB13" s="18">
        <f t="shared" si="79"/>
        <v>10.97964</v>
      </c>
      <c r="EC13" s="18">
        <f t="shared" si="80"/>
        <v>6.874560000000001</v>
      </c>
      <c r="ED13" s="18"/>
      <c r="EE13" s="18"/>
      <c r="EF13" s="18">
        <f t="shared" si="81"/>
        <v>4077.0848118</v>
      </c>
      <c r="EG13" s="18">
        <f t="shared" si="82"/>
        <v>4077.0848118</v>
      </c>
      <c r="EH13" s="18">
        <f t="shared" si="83"/>
        <v>580.9327524</v>
      </c>
      <c r="EI13" s="18">
        <f t="shared" si="84"/>
        <v>363.7329696</v>
      </c>
      <c r="EJ13" s="18"/>
      <c r="EK13" s="25"/>
      <c r="EL13" s="18"/>
      <c r="EM13" s="18"/>
      <c r="EN13" s="18"/>
      <c r="EO13" s="18"/>
      <c r="EP13" s="18"/>
    </row>
    <row r="14" spans="1:146" ht="12">
      <c r="A14" s="2">
        <v>42644</v>
      </c>
      <c r="C14" s="19">
        <v>10000</v>
      </c>
      <c r="D14" s="19">
        <v>366938</v>
      </c>
      <c r="E14" s="19">
        <f t="shared" si="0"/>
        <v>376938</v>
      </c>
      <c r="F14" s="19">
        <v>52284</v>
      </c>
      <c r="G14" s="19">
        <v>32736</v>
      </c>
      <c r="I14" s="19">
        <v>5180.471</v>
      </c>
      <c r="J14" s="19">
        <v>190091.16677979997</v>
      </c>
      <c r="K14" s="19">
        <f t="shared" si="1"/>
        <v>195271.63777979996</v>
      </c>
      <c r="L14" s="19">
        <v>27085.57457640001</v>
      </c>
      <c r="M14" s="19">
        <v>16958.789865599996</v>
      </c>
      <c r="O14" s="18">
        <f t="shared" si="2"/>
        <v>4819.5289999999995</v>
      </c>
      <c r="P14" s="18">
        <f t="shared" si="2"/>
        <v>176846.8332202</v>
      </c>
      <c r="Q14" s="18">
        <f t="shared" si="3"/>
        <v>181666.3622202</v>
      </c>
      <c r="R14" s="18">
        <f t="shared" si="4"/>
        <v>25198.4254236</v>
      </c>
      <c r="S14" s="18">
        <f t="shared" si="4"/>
        <v>15777.2101344</v>
      </c>
      <c r="U14" s="18">
        <f t="shared" si="5"/>
        <v>0.37200000000000005</v>
      </c>
      <c r="V14" s="18">
        <f t="shared" si="5"/>
        <v>13.6500936</v>
      </c>
      <c r="W14" s="18">
        <f t="shared" si="6"/>
        <v>14.0220936</v>
      </c>
      <c r="X14" s="18">
        <f t="shared" si="7"/>
        <v>1.9449648000000002</v>
      </c>
      <c r="Y14" s="18">
        <f t="shared" si="8"/>
        <v>1.2177792</v>
      </c>
      <c r="Z14" s="18"/>
      <c r="AA14" s="18">
        <f t="shared" si="9"/>
        <v>0.747</v>
      </c>
      <c r="AB14" s="18">
        <f t="shared" si="9"/>
        <v>27.4102686</v>
      </c>
      <c r="AC14" s="18">
        <f t="shared" si="10"/>
        <v>28.1572686</v>
      </c>
      <c r="AD14" s="18">
        <f t="shared" si="11"/>
        <v>3.9056148</v>
      </c>
      <c r="AE14" s="18">
        <f t="shared" si="12"/>
        <v>2.4453792</v>
      </c>
      <c r="AF14" s="18"/>
      <c r="AG14" s="18">
        <f t="shared" si="13"/>
        <v>6.069</v>
      </c>
      <c r="AH14" s="18">
        <f t="shared" si="13"/>
        <v>222.69467219999999</v>
      </c>
      <c r="AI14" s="18">
        <f t="shared" si="14"/>
        <v>228.76367219999997</v>
      </c>
      <c r="AJ14" s="18">
        <f t="shared" si="15"/>
        <v>31.731159599999998</v>
      </c>
      <c r="AK14" s="18">
        <f t="shared" si="16"/>
        <v>19.8674784</v>
      </c>
      <c r="AL14" s="18"/>
      <c r="AM14" s="18">
        <f t="shared" si="17"/>
        <v>0.066</v>
      </c>
      <c r="AN14" s="18">
        <f t="shared" si="17"/>
        <v>2.4217908</v>
      </c>
      <c r="AO14" s="18">
        <f t="shared" si="18"/>
        <v>2.4877908</v>
      </c>
      <c r="AP14" s="18">
        <f t="shared" si="19"/>
        <v>0.3450744</v>
      </c>
      <c r="AQ14" s="18">
        <f t="shared" si="20"/>
        <v>0.21605760000000002</v>
      </c>
      <c r="AR14" s="18"/>
      <c r="AS14" s="18">
        <f t="shared" si="21"/>
        <v>14.57</v>
      </c>
      <c r="AT14" s="18">
        <f t="shared" si="21"/>
        <v>534.6286660000001</v>
      </c>
      <c r="AU14" s="18">
        <f t="shared" si="22"/>
        <v>549.1986660000001</v>
      </c>
      <c r="AV14" s="18">
        <f t="shared" si="23"/>
        <v>76.17778799999999</v>
      </c>
      <c r="AW14" s="18">
        <f t="shared" si="24"/>
        <v>47.696352</v>
      </c>
      <c r="AX14" s="18"/>
      <c r="AY14" s="18">
        <f t="shared" si="25"/>
        <v>794.78</v>
      </c>
      <c r="AZ14" s="18">
        <f t="shared" si="25"/>
        <v>29163.498364</v>
      </c>
      <c r="BA14" s="18">
        <f t="shared" si="26"/>
        <v>29958.278363999998</v>
      </c>
      <c r="BB14" s="18">
        <f t="shared" si="27"/>
        <v>4155.427752</v>
      </c>
      <c r="BC14" s="18">
        <f t="shared" si="28"/>
        <v>2601.791808</v>
      </c>
      <c r="BD14" s="18"/>
      <c r="BE14" s="18">
        <f t="shared" si="29"/>
        <v>3.6220000000000003</v>
      </c>
      <c r="BF14" s="18">
        <f t="shared" si="29"/>
        <v>132.9049436</v>
      </c>
      <c r="BG14" s="18">
        <f t="shared" si="30"/>
        <v>136.5269436</v>
      </c>
      <c r="BH14" s="18">
        <f t="shared" si="31"/>
        <v>18.9372648</v>
      </c>
      <c r="BI14" s="18">
        <f t="shared" si="32"/>
        <v>11.856979200000001</v>
      </c>
      <c r="BJ14" s="18"/>
      <c r="BK14" s="18">
        <f t="shared" si="33"/>
        <v>315.15</v>
      </c>
      <c r="BL14" s="18">
        <f t="shared" si="33"/>
        <v>11564.051070000001</v>
      </c>
      <c r="BM14" s="18">
        <f t="shared" si="34"/>
        <v>11879.201070000001</v>
      </c>
      <c r="BN14" s="18">
        <f t="shared" si="35"/>
        <v>1647.73026</v>
      </c>
      <c r="BO14" s="18">
        <f t="shared" si="36"/>
        <v>1031.67504</v>
      </c>
      <c r="BP14" s="18"/>
      <c r="BQ14" s="18">
        <f t="shared" si="37"/>
        <v>174.84900000000002</v>
      </c>
      <c r="BR14" s="18">
        <f t="shared" si="37"/>
        <v>6415.8742362</v>
      </c>
      <c r="BS14" s="18">
        <f t="shared" si="38"/>
        <v>6590.7232362</v>
      </c>
      <c r="BT14" s="18">
        <f t="shared" si="39"/>
        <v>914.1805116</v>
      </c>
      <c r="BU14" s="18">
        <f t="shared" si="40"/>
        <v>572.3856864</v>
      </c>
      <c r="BV14" s="18"/>
      <c r="BW14" s="18">
        <f t="shared" si="41"/>
        <v>28.204</v>
      </c>
      <c r="BX14" s="18">
        <f t="shared" si="41"/>
        <v>1034.9119352</v>
      </c>
      <c r="BY14" s="18">
        <f t="shared" si="42"/>
        <v>1063.1159352</v>
      </c>
      <c r="BZ14" s="18">
        <f t="shared" si="43"/>
        <v>147.4617936</v>
      </c>
      <c r="CA14" s="18">
        <f t="shared" si="44"/>
        <v>92.32861439999999</v>
      </c>
      <c r="CB14" s="18"/>
      <c r="CC14" s="18">
        <f t="shared" si="45"/>
        <v>78.105</v>
      </c>
      <c r="CD14" s="18">
        <f t="shared" si="45"/>
        <v>2865.9692489999998</v>
      </c>
      <c r="CE14" s="18">
        <f t="shared" si="46"/>
        <v>2944.074249</v>
      </c>
      <c r="CF14" s="18">
        <f t="shared" si="47"/>
        <v>408.36418199999997</v>
      </c>
      <c r="CG14" s="18">
        <f t="shared" si="48"/>
        <v>255.684528</v>
      </c>
      <c r="CH14" s="18"/>
      <c r="CI14" s="18">
        <f t="shared" si="49"/>
        <v>1810.524</v>
      </c>
      <c r="CJ14" s="18">
        <f t="shared" si="49"/>
        <v>66435.0055512</v>
      </c>
      <c r="CK14" s="18">
        <f t="shared" si="50"/>
        <v>68245.5295512</v>
      </c>
      <c r="CL14" s="18">
        <f t="shared" si="51"/>
        <v>9466.1436816</v>
      </c>
      <c r="CM14" s="18">
        <f t="shared" si="52"/>
        <v>5926.9313664</v>
      </c>
      <c r="CN14" s="18"/>
      <c r="CO14" s="18">
        <f t="shared" si="53"/>
        <v>83.96700000000001</v>
      </c>
      <c r="CP14" s="18">
        <f t="shared" si="53"/>
        <v>3081.0683046000004</v>
      </c>
      <c r="CQ14" s="18">
        <f t="shared" si="54"/>
        <v>3165.0353046000005</v>
      </c>
      <c r="CR14" s="18">
        <f t="shared" si="55"/>
        <v>439.0130628</v>
      </c>
      <c r="CS14" s="18">
        <f t="shared" si="56"/>
        <v>274.8743712</v>
      </c>
      <c r="CT14" s="18"/>
      <c r="CU14" s="18">
        <f t="shared" si="57"/>
        <v>247.852</v>
      </c>
      <c r="CV14" s="18">
        <f t="shared" si="57"/>
        <v>9094.631717600001</v>
      </c>
      <c r="CW14" s="18">
        <f t="shared" si="58"/>
        <v>9342.483717600002</v>
      </c>
      <c r="CX14" s="18">
        <f t="shared" si="59"/>
        <v>1295.8693968</v>
      </c>
      <c r="CY14" s="18">
        <f t="shared" si="60"/>
        <v>811.3683072</v>
      </c>
      <c r="CZ14" s="18"/>
      <c r="DA14" s="18">
        <f t="shared" si="61"/>
        <v>675.0210000000001</v>
      </c>
      <c r="DB14" s="18">
        <f t="shared" si="61"/>
        <v>24769.085569799998</v>
      </c>
      <c r="DC14" s="18">
        <f t="shared" si="62"/>
        <v>25444.1065698</v>
      </c>
      <c r="DD14" s="18">
        <f t="shared" si="63"/>
        <v>3529.2797963999997</v>
      </c>
      <c r="DE14" s="18">
        <f t="shared" si="64"/>
        <v>2209.7487456</v>
      </c>
      <c r="DF14" s="18"/>
      <c r="DG14" s="18">
        <f t="shared" si="65"/>
        <v>385.133</v>
      </c>
      <c r="DH14" s="18">
        <f t="shared" si="65"/>
        <v>14131.9932754</v>
      </c>
      <c r="DI14" s="18">
        <f t="shared" si="66"/>
        <v>14517.1262754</v>
      </c>
      <c r="DJ14" s="18">
        <f t="shared" si="67"/>
        <v>2013.6293772</v>
      </c>
      <c r="DK14" s="18">
        <f t="shared" si="68"/>
        <v>1260.7713888</v>
      </c>
      <c r="DL14" s="18"/>
      <c r="DM14" s="18">
        <f t="shared" si="69"/>
        <v>34.411</v>
      </c>
      <c r="DN14" s="18">
        <f t="shared" si="69"/>
        <v>1262.6703518000002</v>
      </c>
      <c r="DO14" s="18">
        <f t="shared" si="70"/>
        <v>1297.0813518000002</v>
      </c>
      <c r="DP14" s="18">
        <f t="shared" si="71"/>
        <v>179.9144724</v>
      </c>
      <c r="DQ14" s="18">
        <f t="shared" si="72"/>
        <v>112.6478496</v>
      </c>
      <c r="DR14" s="18"/>
      <c r="DS14" s="18">
        <f t="shared" si="73"/>
        <v>52.876000000000005</v>
      </c>
      <c r="DT14" s="18">
        <f t="shared" si="73"/>
        <v>1940.2213688000002</v>
      </c>
      <c r="DU14" s="18">
        <f t="shared" si="74"/>
        <v>1993.0973688000001</v>
      </c>
      <c r="DV14" s="18">
        <f t="shared" si="75"/>
        <v>276.4568784</v>
      </c>
      <c r="DW14" s="18">
        <f t="shared" si="76"/>
        <v>173.0948736</v>
      </c>
      <c r="DX14" s="18"/>
      <c r="DY14" s="18">
        <f t="shared" si="77"/>
        <v>2.1</v>
      </c>
      <c r="DZ14" s="18">
        <f t="shared" si="77"/>
        <v>77.05698000000001</v>
      </c>
      <c r="EA14" s="18">
        <f t="shared" si="78"/>
        <v>79.15698</v>
      </c>
      <c r="EB14" s="18">
        <f t="shared" si="79"/>
        <v>10.97964</v>
      </c>
      <c r="EC14" s="18">
        <f t="shared" si="80"/>
        <v>6.874560000000001</v>
      </c>
      <c r="ED14" s="18"/>
      <c r="EE14" s="18">
        <f t="shared" si="81"/>
        <v>111.111</v>
      </c>
      <c r="EF14" s="18">
        <f t="shared" si="81"/>
        <v>4077.0848118</v>
      </c>
      <c r="EG14" s="18">
        <f t="shared" si="82"/>
        <v>4188.1958118</v>
      </c>
      <c r="EH14" s="18">
        <f t="shared" si="83"/>
        <v>580.9327524</v>
      </c>
      <c r="EI14" s="18">
        <f t="shared" si="84"/>
        <v>363.7329696</v>
      </c>
      <c r="EJ14" s="18"/>
      <c r="EK14" s="25"/>
      <c r="EL14" s="18"/>
      <c r="EM14" s="18"/>
      <c r="EN14" s="18"/>
      <c r="EO14" s="18"/>
      <c r="EP14" s="18"/>
    </row>
    <row r="15" spans="1:146" ht="12">
      <c r="A15" s="2">
        <v>42826</v>
      </c>
      <c r="C15" s="19"/>
      <c r="D15" s="19">
        <v>366800</v>
      </c>
      <c r="E15" s="19">
        <f t="shared" si="0"/>
        <v>366800</v>
      </c>
      <c r="F15" s="19">
        <v>52284</v>
      </c>
      <c r="G15" s="19">
        <v>32736</v>
      </c>
      <c r="I15" s="19">
        <v>0</v>
      </c>
      <c r="J15" s="19">
        <v>190019.67627999996</v>
      </c>
      <c r="K15" s="19">
        <f t="shared" si="1"/>
        <v>190019.67627999996</v>
      </c>
      <c r="L15" s="19">
        <v>27085.57457640001</v>
      </c>
      <c r="M15" s="19">
        <v>16958.789865599996</v>
      </c>
      <c r="O15" s="18">
        <f t="shared" si="2"/>
        <v>0</v>
      </c>
      <c r="P15" s="18">
        <f t="shared" si="2"/>
        <v>176780.32372</v>
      </c>
      <c r="Q15" s="18">
        <f t="shared" si="3"/>
        <v>176780.32372</v>
      </c>
      <c r="R15" s="18">
        <f aca="true" t="shared" si="85" ref="R15:R20">X15+AD15+AJ15+AP15+AV15+BB15+BH15+BN15+BT15+BZ15+CF15+CL15+CR15+CX15+DD15+DJ15+DP15+DV15+EB15+EH15+EN15</f>
        <v>25198.4254236</v>
      </c>
      <c r="S15" s="18">
        <f aca="true" t="shared" si="86" ref="S15:S20">Y15+AE15+AK15+AQ15+AW15+BC15+BI15+BO15+BU15+CA15+CG15+CM15+CS15+CY15+DE15+DK15+DQ15+DW15+EC15+EI15+EO15</f>
        <v>15777.2101344</v>
      </c>
      <c r="U15" s="18"/>
      <c r="V15" s="18">
        <f t="shared" si="5"/>
        <v>13.644960000000001</v>
      </c>
      <c r="W15" s="18">
        <f t="shared" si="6"/>
        <v>13.644960000000001</v>
      </c>
      <c r="X15" s="18">
        <f t="shared" si="7"/>
        <v>1.9449648000000002</v>
      </c>
      <c r="Y15" s="18">
        <f t="shared" si="8"/>
        <v>1.2177792</v>
      </c>
      <c r="Z15" s="18"/>
      <c r="AA15" s="18"/>
      <c r="AB15" s="18">
        <f t="shared" si="9"/>
        <v>27.39996</v>
      </c>
      <c r="AC15" s="18">
        <f t="shared" si="10"/>
        <v>27.39996</v>
      </c>
      <c r="AD15" s="18">
        <f t="shared" si="11"/>
        <v>3.9056148</v>
      </c>
      <c r="AE15" s="18">
        <f t="shared" si="12"/>
        <v>2.4453792</v>
      </c>
      <c r="AF15" s="18"/>
      <c r="AG15" s="18"/>
      <c r="AH15" s="18">
        <f t="shared" si="13"/>
        <v>222.61092</v>
      </c>
      <c r="AI15" s="18">
        <f t="shared" si="14"/>
        <v>222.61092</v>
      </c>
      <c r="AJ15" s="18">
        <f t="shared" si="15"/>
        <v>31.731159599999998</v>
      </c>
      <c r="AK15" s="18">
        <f t="shared" si="16"/>
        <v>19.8674784</v>
      </c>
      <c r="AL15" s="18"/>
      <c r="AM15" s="18"/>
      <c r="AN15" s="18">
        <f t="shared" si="17"/>
        <v>2.42088</v>
      </c>
      <c r="AO15" s="18">
        <f t="shared" si="18"/>
        <v>2.42088</v>
      </c>
      <c r="AP15" s="18">
        <f t="shared" si="19"/>
        <v>0.3450744</v>
      </c>
      <c r="AQ15" s="18">
        <f t="shared" si="20"/>
        <v>0.21605760000000002</v>
      </c>
      <c r="AR15" s="18"/>
      <c r="AS15" s="18"/>
      <c r="AT15" s="18">
        <f t="shared" si="21"/>
        <v>534.4276</v>
      </c>
      <c r="AU15" s="18">
        <f t="shared" si="22"/>
        <v>534.4276</v>
      </c>
      <c r="AV15" s="18">
        <f t="shared" si="23"/>
        <v>76.17778799999999</v>
      </c>
      <c r="AW15" s="18">
        <f t="shared" si="24"/>
        <v>47.696352</v>
      </c>
      <c r="AX15" s="18"/>
      <c r="AY15" s="18"/>
      <c r="AZ15" s="18">
        <f t="shared" si="25"/>
        <v>29152.5304</v>
      </c>
      <c r="BA15" s="18">
        <f t="shared" si="26"/>
        <v>29152.5304</v>
      </c>
      <c r="BB15" s="18">
        <f t="shared" si="27"/>
        <v>4155.427752</v>
      </c>
      <c r="BC15" s="18">
        <f t="shared" si="28"/>
        <v>2601.791808</v>
      </c>
      <c r="BD15" s="18"/>
      <c r="BE15" s="18"/>
      <c r="BF15" s="18">
        <f t="shared" si="29"/>
        <v>132.85496</v>
      </c>
      <c r="BG15" s="18">
        <f t="shared" si="30"/>
        <v>132.85496</v>
      </c>
      <c r="BH15" s="18">
        <f t="shared" si="31"/>
        <v>18.9372648</v>
      </c>
      <c r="BI15" s="18">
        <f t="shared" si="32"/>
        <v>11.856979200000001</v>
      </c>
      <c r="BJ15" s="18"/>
      <c r="BK15" s="18"/>
      <c r="BL15" s="18">
        <f t="shared" si="33"/>
        <v>11559.702</v>
      </c>
      <c r="BM15" s="18">
        <f t="shared" si="34"/>
        <v>11559.702</v>
      </c>
      <c r="BN15" s="18">
        <f t="shared" si="35"/>
        <v>1647.73026</v>
      </c>
      <c r="BO15" s="18">
        <f t="shared" si="36"/>
        <v>1031.67504</v>
      </c>
      <c r="BP15" s="18"/>
      <c r="BQ15" s="18"/>
      <c r="BR15" s="18">
        <f t="shared" si="37"/>
        <v>6413.461319999999</v>
      </c>
      <c r="BS15" s="18">
        <f t="shared" si="38"/>
        <v>6413.461319999999</v>
      </c>
      <c r="BT15" s="18">
        <f t="shared" si="39"/>
        <v>914.1805116</v>
      </c>
      <c r="BU15" s="18">
        <f t="shared" si="40"/>
        <v>572.3856864</v>
      </c>
      <c r="BV15" s="18"/>
      <c r="BW15" s="18"/>
      <c r="BX15" s="18">
        <f t="shared" si="41"/>
        <v>1034.5227200000002</v>
      </c>
      <c r="BY15" s="18">
        <f t="shared" si="42"/>
        <v>1034.5227200000002</v>
      </c>
      <c r="BZ15" s="18">
        <f t="shared" si="43"/>
        <v>147.4617936</v>
      </c>
      <c r="CA15" s="18">
        <f t="shared" si="44"/>
        <v>92.32861439999999</v>
      </c>
      <c r="CB15" s="18"/>
      <c r="CC15" s="18"/>
      <c r="CD15" s="18">
        <f t="shared" si="45"/>
        <v>2864.8914</v>
      </c>
      <c r="CE15" s="18">
        <f t="shared" si="46"/>
        <v>2864.8914</v>
      </c>
      <c r="CF15" s="18">
        <f t="shared" si="47"/>
        <v>408.36418199999997</v>
      </c>
      <c r="CG15" s="18">
        <f t="shared" si="48"/>
        <v>255.684528</v>
      </c>
      <c r="CH15" s="18"/>
      <c r="CI15" s="18"/>
      <c r="CJ15" s="18">
        <f t="shared" si="49"/>
        <v>66410.02032</v>
      </c>
      <c r="CK15" s="18">
        <f t="shared" si="50"/>
        <v>66410.02032</v>
      </c>
      <c r="CL15" s="18">
        <f t="shared" si="51"/>
        <v>9466.1436816</v>
      </c>
      <c r="CM15" s="18">
        <f t="shared" si="52"/>
        <v>5926.9313664</v>
      </c>
      <c r="CN15" s="18"/>
      <c r="CO15" s="18"/>
      <c r="CP15" s="18">
        <f t="shared" si="53"/>
        <v>3079.90956</v>
      </c>
      <c r="CQ15" s="18">
        <f t="shared" si="54"/>
        <v>3079.90956</v>
      </c>
      <c r="CR15" s="18">
        <f t="shared" si="55"/>
        <v>439.0130628</v>
      </c>
      <c r="CS15" s="18">
        <f t="shared" si="56"/>
        <v>274.8743712</v>
      </c>
      <c r="CT15" s="18"/>
      <c r="CU15" s="18"/>
      <c r="CV15" s="18">
        <f t="shared" si="57"/>
        <v>9091.211360000001</v>
      </c>
      <c r="CW15" s="18">
        <f t="shared" si="58"/>
        <v>9091.211360000001</v>
      </c>
      <c r="CX15" s="18">
        <f t="shared" si="59"/>
        <v>1295.8693968</v>
      </c>
      <c r="CY15" s="18">
        <f t="shared" si="60"/>
        <v>811.3683072</v>
      </c>
      <c r="CZ15" s="18"/>
      <c r="DA15" s="18"/>
      <c r="DB15" s="18">
        <f t="shared" si="61"/>
        <v>24759.77028</v>
      </c>
      <c r="DC15" s="18">
        <f t="shared" si="62"/>
        <v>24759.77028</v>
      </c>
      <c r="DD15" s="18">
        <f t="shared" si="63"/>
        <v>3529.2797963999997</v>
      </c>
      <c r="DE15" s="18">
        <f t="shared" si="64"/>
        <v>2209.7487456</v>
      </c>
      <c r="DF15" s="18"/>
      <c r="DG15" s="18"/>
      <c r="DH15" s="18">
        <f t="shared" si="65"/>
        <v>14126.67844</v>
      </c>
      <c r="DI15" s="18">
        <f t="shared" si="66"/>
        <v>14126.67844</v>
      </c>
      <c r="DJ15" s="18">
        <f t="shared" si="67"/>
        <v>2013.6293772</v>
      </c>
      <c r="DK15" s="18">
        <f t="shared" si="68"/>
        <v>1260.7713888</v>
      </c>
      <c r="DL15" s="18"/>
      <c r="DM15" s="18"/>
      <c r="DN15" s="18">
        <f t="shared" si="69"/>
        <v>1262.19548</v>
      </c>
      <c r="DO15" s="18">
        <f t="shared" si="70"/>
        <v>1262.19548</v>
      </c>
      <c r="DP15" s="18">
        <f t="shared" si="71"/>
        <v>179.9144724</v>
      </c>
      <c r="DQ15" s="18">
        <f t="shared" si="72"/>
        <v>112.6478496</v>
      </c>
      <c r="DR15" s="18"/>
      <c r="DS15" s="18"/>
      <c r="DT15" s="18">
        <f t="shared" si="73"/>
        <v>1939.49168</v>
      </c>
      <c r="DU15" s="18">
        <f t="shared" si="74"/>
        <v>1939.49168</v>
      </c>
      <c r="DV15" s="18">
        <f t="shared" si="75"/>
        <v>276.4568784</v>
      </c>
      <c r="DW15" s="18">
        <f t="shared" si="76"/>
        <v>173.0948736</v>
      </c>
      <c r="DX15" s="18"/>
      <c r="DY15" s="18"/>
      <c r="DZ15" s="18">
        <f t="shared" si="77"/>
        <v>77.028</v>
      </c>
      <c r="EA15" s="18">
        <f t="shared" si="78"/>
        <v>77.028</v>
      </c>
      <c r="EB15" s="18">
        <f t="shared" si="79"/>
        <v>10.97964</v>
      </c>
      <c r="EC15" s="18">
        <f t="shared" si="80"/>
        <v>6.874560000000001</v>
      </c>
      <c r="ED15" s="18"/>
      <c r="EE15" s="18"/>
      <c r="EF15" s="18">
        <f t="shared" si="81"/>
        <v>4075.55148</v>
      </c>
      <c r="EG15" s="18">
        <f t="shared" si="82"/>
        <v>4075.55148</v>
      </c>
      <c r="EH15" s="18">
        <f t="shared" si="83"/>
        <v>580.9327524</v>
      </c>
      <c r="EI15" s="18">
        <f t="shared" si="84"/>
        <v>363.7329696</v>
      </c>
      <c r="EJ15" s="18"/>
      <c r="EK15" s="25"/>
      <c r="EL15" s="18"/>
      <c r="EM15" s="18"/>
      <c r="EN15" s="18"/>
      <c r="EO15" s="18"/>
      <c r="EP15" s="18"/>
    </row>
    <row r="16" spans="1:146" ht="12">
      <c r="A16" s="2">
        <v>43009</v>
      </c>
      <c r="C16" s="19">
        <v>5870000</v>
      </c>
      <c r="D16" s="19">
        <v>366800</v>
      </c>
      <c r="E16" s="19">
        <f t="shared" si="0"/>
        <v>6236800</v>
      </c>
      <c r="F16" s="19">
        <v>52284</v>
      </c>
      <c r="G16" s="19">
        <v>32736</v>
      </c>
      <c r="I16" s="19">
        <v>3040936.477000001</v>
      </c>
      <c r="J16" s="19">
        <v>190019.67627999996</v>
      </c>
      <c r="K16" s="19">
        <f t="shared" si="1"/>
        <v>3230956.1532800007</v>
      </c>
      <c r="L16" s="19">
        <v>27085.57457640001</v>
      </c>
      <c r="M16" s="19">
        <v>16958.789865599996</v>
      </c>
      <c r="O16" s="18">
        <f t="shared" si="2"/>
        <v>2829063.5230000005</v>
      </c>
      <c r="P16" s="18">
        <f t="shared" si="2"/>
        <v>176780.32372</v>
      </c>
      <c r="Q16" s="18">
        <f t="shared" si="3"/>
        <v>3005843.8467200007</v>
      </c>
      <c r="R16" s="18">
        <f t="shared" si="85"/>
        <v>25198.4254236</v>
      </c>
      <c r="S16" s="18">
        <f t="shared" si="86"/>
        <v>15777.2101344</v>
      </c>
      <c r="U16" s="18">
        <f t="shared" si="5"/>
        <v>218.364</v>
      </c>
      <c r="V16" s="18">
        <f t="shared" si="5"/>
        <v>13.644960000000001</v>
      </c>
      <c r="W16" s="18">
        <f t="shared" si="6"/>
        <v>232.00896</v>
      </c>
      <c r="X16" s="18">
        <f t="shared" si="7"/>
        <v>1.9449648000000002</v>
      </c>
      <c r="Y16" s="18">
        <f t="shared" si="8"/>
        <v>1.2177792</v>
      </c>
      <c r="Z16" s="18"/>
      <c r="AA16" s="18">
        <f t="shared" si="9"/>
        <v>438.48900000000003</v>
      </c>
      <c r="AB16" s="18">
        <f t="shared" si="9"/>
        <v>27.39996</v>
      </c>
      <c r="AC16" s="18">
        <f t="shared" si="10"/>
        <v>465.88896000000005</v>
      </c>
      <c r="AD16" s="18">
        <f t="shared" si="11"/>
        <v>3.9056148</v>
      </c>
      <c r="AE16" s="18">
        <f t="shared" si="12"/>
        <v>2.4453792</v>
      </c>
      <c r="AF16" s="18"/>
      <c r="AG16" s="18">
        <f t="shared" si="13"/>
        <v>3562.5029999999997</v>
      </c>
      <c r="AH16" s="18">
        <f t="shared" si="13"/>
        <v>222.61092</v>
      </c>
      <c r="AI16" s="18">
        <f t="shared" si="14"/>
        <v>3785.11392</v>
      </c>
      <c r="AJ16" s="18">
        <f t="shared" si="15"/>
        <v>31.731159599999998</v>
      </c>
      <c r="AK16" s="18">
        <f t="shared" si="16"/>
        <v>19.8674784</v>
      </c>
      <c r="AL16" s="18"/>
      <c r="AM16" s="18">
        <f t="shared" si="17"/>
        <v>38.742</v>
      </c>
      <c r="AN16" s="18">
        <f t="shared" si="17"/>
        <v>2.42088</v>
      </c>
      <c r="AO16" s="18">
        <f t="shared" si="18"/>
        <v>41.162879999999994</v>
      </c>
      <c r="AP16" s="18">
        <f t="shared" si="19"/>
        <v>0.3450744</v>
      </c>
      <c r="AQ16" s="18">
        <f t="shared" si="20"/>
        <v>0.21605760000000002</v>
      </c>
      <c r="AR16" s="18"/>
      <c r="AS16" s="18">
        <f t="shared" si="21"/>
        <v>8552.59</v>
      </c>
      <c r="AT16" s="18">
        <f t="shared" si="21"/>
        <v>534.4276</v>
      </c>
      <c r="AU16" s="18">
        <f t="shared" si="22"/>
        <v>9087.0176</v>
      </c>
      <c r="AV16" s="18">
        <f t="shared" si="23"/>
        <v>76.17778799999999</v>
      </c>
      <c r="AW16" s="18">
        <f t="shared" si="24"/>
        <v>47.696352</v>
      </c>
      <c r="AX16" s="18"/>
      <c r="AY16" s="18">
        <f t="shared" si="25"/>
        <v>466535.86</v>
      </c>
      <c r="AZ16" s="18">
        <f t="shared" si="25"/>
        <v>29152.5304</v>
      </c>
      <c r="BA16" s="18">
        <f t="shared" si="26"/>
        <v>495688.3904</v>
      </c>
      <c r="BB16" s="18">
        <f t="shared" si="27"/>
        <v>4155.427752</v>
      </c>
      <c r="BC16" s="18">
        <f t="shared" si="28"/>
        <v>2601.791808</v>
      </c>
      <c r="BD16" s="18"/>
      <c r="BE16" s="18">
        <f t="shared" si="29"/>
        <v>2126.114</v>
      </c>
      <c r="BF16" s="18">
        <f t="shared" si="29"/>
        <v>132.85496</v>
      </c>
      <c r="BG16" s="18">
        <f t="shared" si="30"/>
        <v>2258.96896</v>
      </c>
      <c r="BH16" s="18">
        <f t="shared" si="31"/>
        <v>18.9372648</v>
      </c>
      <c r="BI16" s="18">
        <f t="shared" si="32"/>
        <v>11.856979200000001</v>
      </c>
      <c r="BJ16" s="18"/>
      <c r="BK16" s="18">
        <f t="shared" si="33"/>
        <v>184993.05</v>
      </c>
      <c r="BL16" s="18">
        <f t="shared" si="33"/>
        <v>11559.702</v>
      </c>
      <c r="BM16" s="18">
        <f t="shared" si="34"/>
        <v>196552.75199999998</v>
      </c>
      <c r="BN16" s="18">
        <f t="shared" si="35"/>
        <v>1647.73026</v>
      </c>
      <c r="BO16" s="18">
        <f t="shared" si="36"/>
        <v>1031.67504</v>
      </c>
      <c r="BP16" s="18"/>
      <c r="BQ16" s="18">
        <f t="shared" si="37"/>
        <v>102636.36300000001</v>
      </c>
      <c r="BR16" s="18">
        <f t="shared" si="37"/>
        <v>6413.461319999999</v>
      </c>
      <c r="BS16" s="18">
        <f t="shared" si="38"/>
        <v>109049.82432000001</v>
      </c>
      <c r="BT16" s="18">
        <f t="shared" si="39"/>
        <v>914.1805116</v>
      </c>
      <c r="BU16" s="18">
        <f t="shared" si="40"/>
        <v>572.3856864</v>
      </c>
      <c r="BV16" s="18"/>
      <c r="BW16" s="18">
        <f t="shared" si="41"/>
        <v>16555.748</v>
      </c>
      <c r="BX16" s="18">
        <f t="shared" si="41"/>
        <v>1034.5227200000002</v>
      </c>
      <c r="BY16" s="18">
        <f t="shared" si="42"/>
        <v>17590.27072</v>
      </c>
      <c r="BZ16" s="18">
        <f t="shared" si="43"/>
        <v>147.4617936</v>
      </c>
      <c r="CA16" s="18">
        <f t="shared" si="44"/>
        <v>92.32861439999999</v>
      </c>
      <c r="CB16" s="18"/>
      <c r="CC16" s="18">
        <f t="shared" si="45"/>
        <v>45847.635</v>
      </c>
      <c r="CD16" s="18">
        <f t="shared" si="45"/>
        <v>2864.8914</v>
      </c>
      <c r="CE16" s="18">
        <f t="shared" si="46"/>
        <v>48712.5264</v>
      </c>
      <c r="CF16" s="18">
        <f t="shared" si="47"/>
        <v>408.36418199999997</v>
      </c>
      <c r="CG16" s="18">
        <f t="shared" si="48"/>
        <v>255.684528</v>
      </c>
      <c r="CH16" s="18"/>
      <c r="CI16" s="18">
        <f t="shared" si="49"/>
        <v>1062777.588</v>
      </c>
      <c r="CJ16" s="18">
        <f t="shared" si="49"/>
        <v>66410.02032</v>
      </c>
      <c r="CK16" s="18">
        <f t="shared" si="50"/>
        <v>1129187.6083199999</v>
      </c>
      <c r="CL16" s="18">
        <f t="shared" si="51"/>
        <v>9466.1436816</v>
      </c>
      <c r="CM16" s="18">
        <f t="shared" si="52"/>
        <v>5926.9313664</v>
      </c>
      <c r="CN16" s="18"/>
      <c r="CO16" s="18">
        <f t="shared" si="53"/>
        <v>49288.629</v>
      </c>
      <c r="CP16" s="18">
        <f t="shared" si="53"/>
        <v>3079.90956</v>
      </c>
      <c r="CQ16" s="18">
        <f t="shared" si="54"/>
        <v>52368.53856</v>
      </c>
      <c r="CR16" s="18">
        <f t="shared" si="55"/>
        <v>439.0130628</v>
      </c>
      <c r="CS16" s="18">
        <f t="shared" si="56"/>
        <v>274.8743712</v>
      </c>
      <c r="CT16" s="18"/>
      <c r="CU16" s="18">
        <f t="shared" si="57"/>
        <v>145489.124</v>
      </c>
      <c r="CV16" s="18">
        <f t="shared" si="57"/>
        <v>9091.211360000001</v>
      </c>
      <c r="CW16" s="18">
        <f t="shared" si="58"/>
        <v>154580.33536000003</v>
      </c>
      <c r="CX16" s="18">
        <f t="shared" si="59"/>
        <v>1295.8693968</v>
      </c>
      <c r="CY16" s="18">
        <f t="shared" si="60"/>
        <v>811.3683072</v>
      </c>
      <c r="CZ16" s="18"/>
      <c r="DA16" s="18">
        <f t="shared" si="61"/>
        <v>396237.32700000005</v>
      </c>
      <c r="DB16" s="18">
        <f t="shared" si="61"/>
        <v>24759.77028</v>
      </c>
      <c r="DC16" s="18">
        <f t="shared" si="62"/>
        <v>420997.09728000005</v>
      </c>
      <c r="DD16" s="18">
        <f t="shared" si="63"/>
        <v>3529.2797963999997</v>
      </c>
      <c r="DE16" s="18">
        <f t="shared" si="64"/>
        <v>2209.7487456</v>
      </c>
      <c r="DF16" s="18"/>
      <c r="DG16" s="18">
        <f t="shared" si="65"/>
        <v>226073.07099999997</v>
      </c>
      <c r="DH16" s="18">
        <f t="shared" si="65"/>
        <v>14126.67844</v>
      </c>
      <c r="DI16" s="18">
        <f t="shared" si="66"/>
        <v>240199.74943999996</v>
      </c>
      <c r="DJ16" s="18">
        <f t="shared" si="67"/>
        <v>2013.6293772</v>
      </c>
      <c r="DK16" s="18">
        <f t="shared" si="68"/>
        <v>1260.7713888</v>
      </c>
      <c r="DL16" s="18"/>
      <c r="DM16" s="18">
        <f t="shared" si="69"/>
        <v>20199.257</v>
      </c>
      <c r="DN16" s="18">
        <f t="shared" si="69"/>
        <v>1262.19548</v>
      </c>
      <c r="DO16" s="18">
        <f t="shared" si="70"/>
        <v>21461.45248</v>
      </c>
      <c r="DP16" s="18">
        <f t="shared" si="71"/>
        <v>179.9144724</v>
      </c>
      <c r="DQ16" s="18">
        <f t="shared" si="72"/>
        <v>112.6478496</v>
      </c>
      <c r="DR16" s="18"/>
      <c r="DS16" s="18">
        <f t="shared" si="73"/>
        <v>31038.212000000003</v>
      </c>
      <c r="DT16" s="18">
        <f t="shared" si="73"/>
        <v>1939.49168</v>
      </c>
      <c r="DU16" s="18">
        <f t="shared" si="74"/>
        <v>32977.703680000006</v>
      </c>
      <c r="DV16" s="18">
        <f t="shared" si="75"/>
        <v>276.4568784</v>
      </c>
      <c r="DW16" s="18">
        <f t="shared" si="76"/>
        <v>173.0948736</v>
      </c>
      <c r="DX16" s="18"/>
      <c r="DY16" s="18">
        <f t="shared" si="77"/>
        <v>1232.7</v>
      </c>
      <c r="DZ16" s="18">
        <f t="shared" si="77"/>
        <v>77.028</v>
      </c>
      <c r="EA16" s="18">
        <f t="shared" si="78"/>
        <v>1309.728</v>
      </c>
      <c r="EB16" s="18">
        <f t="shared" si="79"/>
        <v>10.97964</v>
      </c>
      <c r="EC16" s="18">
        <f t="shared" si="80"/>
        <v>6.874560000000001</v>
      </c>
      <c r="ED16" s="18"/>
      <c r="EE16" s="18">
        <f t="shared" si="81"/>
        <v>65222.157</v>
      </c>
      <c r="EF16" s="18">
        <f t="shared" si="81"/>
        <v>4075.55148</v>
      </c>
      <c r="EG16" s="18">
        <f t="shared" si="82"/>
        <v>69297.70848</v>
      </c>
      <c r="EH16" s="18">
        <f t="shared" si="83"/>
        <v>580.9327524</v>
      </c>
      <c r="EI16" s="18">
        <f t="shared" si="84"/>
        <v>363.7329696</v>
      </c>
      <c r="EJ16" s="18"/>
      <c r="EK16" s="25"/>
      <c r="EL16" s="18"/>
      <c r="EM16" s="18"/>
      <c r="EN16" s="18"/>
      <c r="EO16" s="18"/>
      <c r="EP16" s="18"/>
    </row>
    <row r="17" spans="1:146" s="35" customFormat="1" ht="12">
      <c r="A17" s="34">
        <v>43191</v>
      </c>
      <c r="C17" s="25"/>
      <c r="D17" s="25">
        <v>249400</v>
      </c>
      <c r="E17" s="19">
        <f t="shared" si="0"/>
        <v>249400</v>
      </c>
      <c r="F17" s="19">
        <v>52284</v>
      </c>
      <c r="G17" s="19">
        <v>32736</v>
      </c>
      <c r="H17" s="33"/>
      <c r="I17" s="19">
        <v>0</v>
      </c>
      <c r="J17" s="19">
        <v>129200.94674</v>
      </c>
      <c r="K17" s="19">
        <f t="shared" si="1"/>
        <v>129200.94674</v>
      </c>
      <c r="L17" s="19">
        <v>27085.57457640001</v>
      </c>
      <c r="M17" s="19">
        <v>16958.789865599996</v>
      </c>
      <c r="O17" s="18">
        <f t="shared" si="2"/>
        <v>0</v>
      </c>
      <c r="P17" s="18">
        <f t="shared" si="2"/>
        <v>120199.05326000002</v>
      </c>
      <c r="Q17" s="18">
        <f t="shared" si="3"/>
        <v>120199.05326000002</v>
      </c>
      <c r="R17" s="18">
        <f t="shared" si="85"/>
        <v>25198.4254236</v>
      </c>
      <c r="S17" s="18">
        <f t="shared" si="86"/>
        <v>15777.2101344</v>
      </c>
      <c r="U17" s="18"/>
      <c r="V17" s="18">
        <f t="shared" si="5"/>
        <v>9.27768</v>
      </c>
      <c r="W17" s="18">
        <f t="shared" si="6"/>
        <v>9.27768</v>
      </c>
      <c r="X17" s="18">
        <f t="shared" si="7"/>
        <v>1.9449648000000002</v>
      </c>
      <c r="Y17" s="18">
        <f t="shared" si="8"/>
        <v>1.2177792</v>
      </c>
      <c r="Z17" s="33"/>
      <c r="AA17" s="18"/>
      <c r="AB17" s="18">
        <f t="shared" si="9"/>
        <v>18.63018</v>
      </c>
      <c r="AC17" s="18">
        <f t="shared" si="10"/>
        <v>18.63018</v>
      </c>
      <c r="AD17" s="18">
        <f t="shared" si="11"/>
        <v>3.9056148</v>
      </c>
      <c r="AE17" s="18">
        <f t="shared" si="12"/>
        <v>2.4453792</v>
      </c>
      <c r="AF17" s="33"/>
      <c r="AG17" s="18"/>
      <c r="AH17" s="18">
        <f t="shared" si="13"/>
        <v>151.36086</v>
      </c>
      <c r="AI17" s="18">
        <f t="shared" si="14"/>
        <v>151.36086</v>
      </c>
      <c r="AJ17" s="18">
        <f t="shared" si="15"/>
        <v>31.731159599999998</v>
      </c>
      <c r="AK17" s="18">
        <f t="shared" si="16"/>
        <v>19.8674784</v>
      </c>
      <c r="AL17" s="33"/>
      <c r="AM17" s="18"/>
      <c r="AN17" s="18">
        <f t="shared" si="17"/>
        <v>1.64604</v>
      </c>
      <c r="AO17" s="18">
        <f t="shared" si="18"/>
        <v>1.64604</v>
      </c>
      <c r="AP17" s="18">
        <f t="shared" si="19"/>
        <v>0.3450744</v>
      </c>
      <c r="AQ17" s="18">
        <f t="shared" si="20"/>
        <v>0.21605760000000002</v>
      </c>
      <c r="AR17" s="33"/>
      <c r="AS17" s="18"/>
      <c r="AT17" s="18">
        <f t="shared" si="21"/>
        <v>363.3758</v>
      </c>
      <c r="AU17" s="18">
        <f t="shared" si="22"/>
        <v>363.3758</v>
      </c>
      <c r="AV17" s="18">
        <f t="shared" si="23"/>
        <v>76.17778799999999</v>
      </c>
      <c r="AW17" s="18">
        <f t="shared" si="24"/>
        <v>47.696352</v>
      </c>
      <c r="AX17" s="33"/>
      <c r="AY17" s="18"/>
      <c r="AZ17" s="18">
        <f t="shared" si="25"/>
        <v>19821.8132</v>
      </c>
      <c r="BA17" s="18">
        <f t="shared" si="26"/>
        <v>19821.8132</v>
      </c>
      <c r="BB17" s="18">
        <f t="shared" si="27"/>
        <v>4155.427752</v>
      </c>
      <c r="BC17" s="18">
        <f t="shared" si="28"/>
        <v>2601.791808</v>
      </c>
      <c r="BD17" s="33"/>
      <c r="BE17" s="18"/>
      <c r="BF17" s="18">
        <f t="shared" si="29"/>
        <v>90.33268</v>
      </c>
      <c r="BG17" s="18">
        <f t="shared" si="30"/>
        <v>90.33268</v>
      </c>
      <c r="BH17" s="18">
        <f t="shared" si="31"/>
        <v>18.9372648</v>
      </c>
      <c r="BI17" s="18">
        <f t="shared" si="32"/>
        <v>11.856979200000001</v>
      </c>
      <c r="BJ17" s="33"/>
      <c r="BK17" s="18"/>
      <c r="BL17" s="18">
        <f t="shared" si="33"/>
        <v>7859.840999999999</v>
      </c>
      <c r="BM17" s="18">
        <f t="shared" si="34"/>
        <v>7859.840999999999</v>
      </c>
      <c r="BN17" s="18">
        <f t="shared" si="35"/>
        <v>1647.73026</v>
      </c>
      <c r="BO17" s="18">
        <f t="shared" si="36"/>
        <v>1031.67504</v>
      </c>
      <c r="BP17" s="33"/>
      <c r="BQ17" s="18"/>
      <c r="BR17" s="18">
        <f t="shared" si="37"/>
        <v>4360.73406</v>
      </c>
      <c r="BS17" s="18">
        <f t="shared" si="38"/>
        <v>4360.73406</v>
      </c>
      <c r="BT17" s="18">
        <f t="shared" si="39"/>
        <v>914.1805116</v>
      </c>
      <c r="BU17" s="18">
        <f t="shared" si="40"/>
        <v>572.3856864</v>
      </c>
      <c r="BV17" s="33"/>
      <c r="BW17" s="18"/>
      <c r="BX17" s="18">
        <f t="shared" si="41"/>
        <v>703.4077599999999</v>
      </c>
      <c r="BY17" s="18">
        <f t="shared" si="42"/>
        <v>703.4077599999999</v>
      </c>
      <c r="BZ17" s="18">
        <f t="shared" si="43"/>
        <v>147.4617936</v>
      </c>
      <c r="CA17" s="18">
        <f t="shared" si="44"/>
        <v>92.32861439999999</v>
      </c>
      <c r="CB17" s="33"/>
      <c r="CC17" s="18"/>
      <c r="CD17" s="18">
        <f t="shared" si="45"/>
        <v>1947.9387</v>
      </c>
      <c r="CE17" s="18">
        <f t="shared" si="46"/>
        <v>1947.9387</v>
      </c>
      <c r="CF17" s="18">
        <f t="shared" si="47"/>
        <v>408.36418199999997</v>
      </c>
      <c r="CG17" s="18">
        <f t="shared" si="48"/>
        <v>255.684528</v>
      </c>
      <c r="CH17" s="33"/>
      <c r="CI17" s="18"/>
      <c r="CJ17" s="18">
        <f t="shared" si="49"/>
        <v>45154.468559999994</v>
      </c>
      <c r="CK17" s="18">
        <f t="shared" si="50"/>
        <v>45154.468559999994</v>
      </c>
      <c r="CL17" s="18">
        <f t="shared" si="51"/>
        <v>9466.1436816</v>
      </c>
      <c r="CM17" s="18">
        <f t="shared" si="52"/>
        <v>5926.9313664</v>
      </c>
      <c r="CN17" s="18"/>
      <c r="CO17" s="18"/>
      <c r="CP17" s="18">
        <f t="shared" si="53"/>
        <v>2094.13698</v>
      </c>
      <c r="CQ17" s="18">
        <f t="shared" si="54"/>
        <v>2094.13698</v>
      </c>
      <c r="CR17" s="18">
        <f t="shared" si="55"/>
        <v>439.0130628</v>
      </c>
      <c r="CS17" s="18">
        <f t="shared" si="56"/>
        <v>274.8743712</v>
      </c>
      <c r="CT17" s="33"/>
      <c r="CU17" s="18"/>
      <c r="CV17" s="18">
        <f t="shared" si="57"/>
        <v>6181.42888</v>
      </c>
      <c r="CW17" s="18">
        <f t="shared" si="58"/>
        <v>6181.42888</v>
      </c>
      <c r="CX17" s="18">
        <f t="shared" si="59"/>
        <v>1295.8693968</v>
      </c>
      <c r="CY17" s="18">
        <f t="shared" si="60"/>
        <v>811.3683072</v>
      </c>
      <c r="CZ17" s="33"/>
      <c r="DA17" s="18"/>
      <c r="DB17" s="18">
        <f t="shared" si="61"/>
        <v>16835.02374</v>
      </c>
      <c r="DC17" s="18">
        <f t="shared" si="62"/>
        <v>16835.02374</v>
      </c>
      <c r="DD17" s="18">
        <f t="shared" si="63"/>
        <v>3529.2797963999997</v>
      </c>
      <c r="DE17" s="18">
        <f t="shared" si="64"/>
        <v>2209.7487456</v>
      </c>
      <c r="DF17" s="33"/>
      <c r="DG17" s="18"/>
      <c r="DH17" s="18">
        <f t="shared" si="65"/>
        <v>9605.21702</v>
      </c>
      <c r="DI17" s="18">
        <f t="shared" si="66"/>
        <v>9605.21702</v>
      </c>
      <c r="DJ17" s="18">
        <f t="shared" si="67"/>
        <v>2013.6293772</v>
      </c>
      <c r="DK17" s="18">
        <f t="shared" si="68"/>
        <v>1260.7713888</v>
      </c>
      <c r="DL17" s="33"/>
      <c r="DM17" s="18"/>
      <c r="DN17" s="18">
        <f t="shared" si="69"/>
        <v>858.21034</v>
      </c>
      <c r="DO17" s="18">
        <f t="shared" si="70"/>
        <v>858.21034</v>
      </c>
      <c r="DP17" s="18">
        <f t="shared" si="71"/>
        <v>179.9144724</v>
      </c>
      <c r="DQ17" s="18">
        <f t="shared" si="72"/>
        <v>112.6478496</v>
      </c>
      <c r="DR17" s="33"/>
      <c r="DS17" s="18"/>
      <c r="DT17" s="18">
        <f t="shared" si="73"/>
        <v>1318.7274400000001</v>
      </c>
      <c r="DU17" s="18">
        <f t="shared" si="74"/>
        <v>1318.7274400000001</v>
      </c>
      <c r="DV17" s="18">
        <f t="shared" si="75"/>
        <v>276.4568784</v>
      </c>
      <c r="DW17" s="18">
        <f t="shared" si="76"/>
        <v>173.0948736</v>
      </c>
      <c r="DX17" s="33"/>
      <c r="DY17" s="18"/>
      <c r="DZ17" s="18">
        <f t="shared" si="77"/>
        <v>52.374</v>
      </c>
      <c r="EA17" s="18">
        <f t="shared" si="78"/>
        <v>52.374</v>
      </c>
      <c r="EB17" s="18">
        <f t="shared" si="79"/>
        <v>10.97964</v>
      </c>
      <c r="EC17" s="18">
        <f t="shared" si="80"/>
        <v>6.874560000000001</v>
      </c>
      <c r="ED17" s="33"/>
      <c r="EE17" s="18"/>
      <c r="EF17" s="18">
        <f t="shared" si="81"/>
        <v>2771.10834</v>
      </c>
      <c r="EG17" s="18">
        <f t="shared" si="82"/>
        <v>2771.10834</v>
      </c>
      <c r="EH17" s="18">
        <f t="shared" si="83"/>
        <v>580.9327524</v>
      </c>
      <c r="EI17" s="18">
        <f t="shared" si="84"/>
        <v>363.7329696</v>
      </c>
      <c r="EJ17" s="33"/>
      <c r="EK17" s="25"/>
      <c r="EL17" s="33"/>
      <c r="EM17" s="33"/>
      <c r="EN17" s="33"/>
      <c r="EO17" s="33"/>
      <c r="EP17" s="33"/>
    </row>
    <row r="18" spans="1:146" s="35" customFormat="1" ht="12">
      <c r="A18" s="34">
        <v>43374</v>
      </c>
      <c r="C18" s="25">
        <v>6110000</v>
      </c>
      <c r="D18" s="25">
        <v>249400</v>
      </c>
      <c r="E18" s="19">
        <f t="shared" si="0"/>
        <v>6359400</v>
      </c>
      <c r="F18" s="19">
        <v>52284</v>
      </c>
      <c r="G18" s="19">
        <v>32736</v>
      </c>
      <c r="H18" s="33"/>
      <c r="I18" s="19">
        <v>3165267.7810000004</v>
      </c>
      <c r="J18" s="19">
        <v>129200.94674</v>
      </c>
      <c r="K18" s="19">
        <f t="shared" si="1"/>
        <v>3294468.7277400005</v>
      </c>
      <c r="L18" s="19">
        <v>27085.57457640001</v>
      </c>
      <c r="M18" s="19">
        <v>16958.789865599996</v>
      </c>
      <c r="O18" s="18">
        <f t="shared" si="2"/>
        <v>2944732.219</v>
      </c>
      <c r="P18" s="18">
        <f t="shared" si="2"/>
        <v>120199.05326000002</v>
      </c>
      <c r="Q18" s="18">
        <f t="shared" si="3"/>
        <v>3064931.27226</v>
      </c>
      <c r="R18" s="18">
        <f t="shared" si="85"/>
        <v>25198.4254236</v>
      </c>
      <c r="S18" s="18">
        <f t="shared" si="86"/>
        <v>15777.2101344</v>
      </c>
      <c r="U18" s="18">
        <f t="shared" si="5"/>
        <v>227.292</v>
      </c>
      <c r="V18" s="18">
        <f t="shared" si="5"/>
        <v>9.27768</v>
      </c>
      <c r="W18" s="18">
        <f t="shared" si="6"/>
        <v>236.56968</v>
      </c>
      <c r="X18" s="18">
        <f t="shared" si="7"/>
        <v>1.9449648000000002</v>
      </c>
      <c r="Y18" s="18">
        <f t="shared" si="8"/>
        <v>1.2177792</v>
      </c>
      <c r="Z18" s="33"/>
      <c r="AA18" s="18">
        <f t="shared" si="9"/>
        <v>456.417</v>
      </c>
      <c r="AB18" s="18">
        <f t="shared" si="9"/>
        <v>18.63018</v>
      </c>
      <c r="AC18" s="18">
        <f t="shared" si="10"/>
        <v>475.04717999999997</v>
      </c>
      <c r="AD18" s="18">
        <f t="shared" si="11"/>
        <v>3.9056148</v>
      </c>
      <c r="AE18" s="18">
        <f t="shared" si="12"/>
        <v>2.4453792</v>
      </c>
      <c r="AF18" s="33"/>
      <c r="AG18" s="18">
        <f t="shared" si="13"/>
        <v>3708.159</v>
      </c>
      <c r="AH18" s="18">
        <f t="shared" si="13"/>
        <v>151.36086</v>
      </c>
      <c r="AI18" s="18">
        <f t="shared" si="14"/>
        <v>3859.5198600000003</v>
      </c>
      <c r="AJ18" s="18">
        <f t="shared" si="15"/>
        <v>31.731159599999998</v>
      </c>
      <c r="AK18" s="18">
        <f t="shared" si="16"/>
        <v>19.8674784</v>
      </c>
      <c r="AL18" s="33"/>
      <c r="AM18" s="18">
        <f t="shared" si="17"/>
        <v>40.326</v>
      </c>
      <c r="AN18" s="18">
        <f t="shared" si="17"/>
        <v>1.64604</v>
      </c>
      <c r="AO18" s="18">
        <f t="shared" si="18"/>
        <v>41.97204</v>
      </c>
      <c r="AP18" s="18">
        <f t="shared" si="19"/>
        <v>0.3450744</v>
      </c>
      <c r="AQ18" s="18">
        <f t="shared" si="20"/>
        <v>0.21605760000000002</v>
      </c>
      <c r="AR18" s="33"/>
      <c r="AS18" s="18">
        <f t="shared" si="21"/>
        <v>8902.27</v>
      </c>
      <c r="AT18" s="18">
        <f t="shared" si="21"/>
        <v>363.3758</v>
      </c>
      <c r="AU18" s="18">
        <f t="shared" si="22"/>
        <v>9265.6458</v>
      </c>
      <c r="AV18" s="18">
        <f t="shared" si="23"/>
        <v>76.17778799999999</v>
      </c>
      <c r="AW18" s="18">
        <f t="shared" si="24"/>
        <v>47.696352</v>
      </c>
      <c r="AX18" s="33"/>
      <c r="AY18" s="18">
        <f t="shared" si="25"/>
        <v>485610.58</v>
      </c>
      <c r="AZ18" s="18">
        <f t="shared" si="25"/>
        <v>19821.8132</v>
      </c>
      <c r="BA18" s="18">
        <f t="shared" si="26"/>
        <v>505432.3932</v>
      </c>
      <c r="BB18" s="18">
        <f t="shared" si="27"/>
        <v>4155.427752</v>
      </c>
      <c r="BC18" s="18">
        <f t="shared" si="28"/>
        <v>2601.791808</v>
      </c>
      <c r="BD18" s="33"/>
      <c r="BE18" s="18">
        <f t="shared" si="29"/>
        <v>2213.042</v>
      </c>
      <c r="BF18" s="18">
        <f t="shared" si="29"/>
        <v>90.33268</v>
      </c>
      <c r="BG18" s="18">
        <f t="shared" si="30"/>
        <v>2303.37468</v>
      </c>
      <c r="BH18" s="18">
        <f t="shared" si="31"/>
        <v>18.9372648</v>
      </c>
      <c r="BI18" s="18">
        <f t="shared" si="32"/>
        <v>11.856979200000001</v>
      </c>
      <c r="BJ18" s="33"/>
      <c r="BK18" s="18">
        <f t="shared" si="33"/>
        <v>192556.65</v>
      </c>
      <c r="BL18" s="18">
        <f t="shared" si="33"/>
        <v>7859.840999999999</v>
      </c>
      <c r="BM18" s="18">
        <f t="shared" si="34"/>
        <v>200416.49099999998</v>
      </c>
      <c r="BN18" s="18">
        <f t="shared" si="35"/>
        <v>1647.73026</v>
      </c>
      <c r="BO18" s="18">
        <f t="shared" si="36"/>
        <v>1031.67504</v>
      </c>
      <c r="BP18" s="33"/>
      <c r="BQ18" s="18">
        <f t="shared" si="37"/>
        <v>106832.739</v>
      </c>
      <c r="BR18" s="18">
        <f t="shared" si="37"/>
        <v>4360.73406</v>
      </c>
      <c r="BS18" s="18">
        <f t="shared" si="38"/>
        <v>111193.47306</v>
      </c>
      <c r="BT18" s="18">
        <f t="shared" si="39"/>
        <v>914.1805116</v>
      </c>
      <c r="BU18" s="18">
        <f t="shared" si="40"/>
        <v>572.3856864</v>
      </c>
      <c r="BV18" s="33"/>
      <c r="BW18" s="18">
        <f t="shared" si="41"/>
        <v>17232.644</v>
      </c>
      <c r="BX18" s="18">
        <f t="shared" si="41"/>
        <v>703.4077599999999</v>
      </c>
      <c r="BY18" s="18">
        <f t="shared" si="42"/>
        <v>17936.05176</v>
      </c>
      <c r="BZ18" s="18">
        <f t="shared" si="43"/>
        <v>147.4617936</v>
      </c>
      <c r="CA18" s="18">
        <f t="shared" si="44"/>
        <v>92.32861439999999</v>
      </c>
      <c r="CB18" s="33"/>
      <c r="CC18" s="18">
        <f t="shared" si="45"/>
        <v>47722.155</v>
      </c>
      <c r="CD18" s="18">
        <f t="shared" si="45"/>
        <v>1947.9387</v>
      </c>
      <c r="CE18" s="18">
        <f t="shared" si="46"/>
        <v>49670.0937</v>
      </c>
      <c r="CF18" s="18">
        <f t="shared" si="47"/>
        <v>408.36418199999997</v>
      </c>
      <c r="CG18" s="18">
        <f t="shared" si="48"/>
        <v>255.684528</v>
      </c>
      <c r="CH18" s="33"/>
      <c r="CI18" s="18">
        <f t="shared" si="49"/>
        <v>1106230.1639999999</v>
      </c>
      <c r="CJ18" s="18">
        <f t="shared" si="49"/>
        <v>45154.468559999994</v>
      </c>
      <c r="CK18" s="18">
        <f t="shared" si="50"/>
        <v>1151384.6325599998</v>
      </c>
      <c r="CL18" s="18">
        <f t="shared" si="51"/>
        <v>9466.1436816</v>
      </c>
      <c r="CM18" s="18">
        <f t="shared" si="52"/>
        <v>5926.9313664</v>
      </c>
      <c r="CN18" s="18"/>
      <c r="CO18" s="18">
        <f t="shared" si="53"/>
        <v>51303.837</v>
      </c>
      <c r="CP18" s="18">
        <f t="shared" si="53"/>
        <v>2094.13698</v>
      </c>
      <c r="CQ18" s="18">
        <f t="shared" si="54"/>
        <v>53397.97398</v>
      </c>
      <c r="CR18" s="18">
        <f t="shared" si="55"/>
        <v>439.0130628</v>
      </c>
      <c r="CS18" s="18">
        <f t="shared" si="56"/>
        <v>274.8743712</v>
      </c>
      <c r="CT18" s="33"/>
      <c r="CU18" s="18">
        <f t="shared" si="57"/>
        <v>151437.57200000001</v>
      </c>
      <c r="CV18" s="18">
        <f t="shared" si="57"/>
        <v>6181.42888</v>
      </c>
      <c r="CW18" s="18">
        <f t="shared" si="58"/>
        <v>157619.00088</v>
      </c>
      <c r="CX18" s="18">
        <f t="shared" si="59"/>
        <v>1295.8693968</v>
      </c>
      <c r="CY18" s="18">
        <f t="shared" si="60"/>
        <v>811.3683072</v>
      </c>
      <c r="CZ18" s="33"/>
      <c r="DA18" s="18">
        <f t="shared" si="61"/>
        <v>412437.831</v>
      </c>
      <c r="DB18" s="18">
        <f t="shared" si="61"/>
        <v>16835.02374</v>
      </c>
      <c r="DC18" s="18">
        <f t="shared" si="62"/>
        <v>429272.85474</v>
      </c>
      <c r="DD18" s="18">
        <f t="shared" si="63"/>
        <v>3529.2797963999997</v>
      </c>
      <c r="DE18" s="18">
        <f t="shared" si="64"/>
        <v>2209.7487456</v>
      </c>
      <c r="DF18" s="33"/>
      <c r="DG18" s="18">
        <f t="shared" si="65"/>
        <v>235316.263</v>
      </c>
      <c r="DH18" s="18">
        <f t="shared" si="65"/>
        <v>9605.21702</v>
      </c>
      <c r="DI18" s="18">
        <f t="shared" si="66"/>
        <v>244921.48002000002</v>
      </c>
      <c r="DJ18" s="18">
        <f t="shared" si="67"/>
        <v>2013.6293772</v>
      </c>
      <c r="DK18" s="18">
        <f t="shared" si="68"/>
        <v>1260.7713888</v>
      </c>
      <c r="DL18" s="33"/>
      <c r="DM18" s="18">
        <f t="shared" si="69"/>
        <v>21025.121</v>
      </c>
      <c r="DN18" s="18">
        <f t="shared" si="69"/>
        <v>858.21034</v>
      </c>
      <c r="DO18" s="18">
        <f t="shared" si="70"/>
        <v>21883.33134</v>
      </c>
      <c r="DP18" s="18">
        <f t="shared" si="71"/>
        <v>179.9144724</v>
      </c>
      <c r="DQ18" s="18">
        <f t="shared" si="72"/>
        <v>112.6478496</v>
      </c>
      <c r="DR18" s="33"/>
      <c r="DS18" s="18">
        <f t="shared" si="73"/>
        <v>32307.236</v>
      </c>
      <c r="DT18" s="18">
        <f t="shared" si="73"/>
        <v>1318.7274400000001</v>
      </c>
      <c r="DU18" s="18">
        <f t="shared" si="74"/>
        <v>33625.96344</v>
      </c>
      <c r="DV18" s="18">
        <f t="shared" si="75"/>
        <v>276.4568784</v>
      </c>
      <c r="DW18" s="18">
        <f t="shared" si="76"/>
        <v>173.0948736</v>
      </c>
      <c r="DX18" s="33"/>
      <c r="DY18" s="18">
        <f t="shared" si="77"/>
        <v>1283.1000000000001</v>
      </c>
      <c r="DZ18" s="18">
        <f t="shared" si="77"/>
        <v>52.374</v>
      </c>
      <c r="EA18" s="18">
        <f t="shared" si="78"/>
        <v>1335.4740000000002</v>
      </c>
      <c r="EB18" s="18">
        <f t="shared" si="79"/>
        <v>10.97964</v>
      </c>
      <c r="EC18" s="18">
        <f t="shared" si="80"/>
        <v>6.874560000000001</v>
      </c>
      <c r="ED18" s="33"/>
      <c r="EE18" s="18">
        <f t="shared" si="81"/>
        <v>67888.82100000001</v>
      </c>
      <c r="EF18" s="18">
        <f t="shared" si="81"/>
        <v>2771.10834</v>
      </c>
      <c r="EG18" s="18">
        <f t="shared" si="82"/>
        <v>70659.92934000002</v>
      </c>
      <c r="EH18" s="18">
        <f t="shared" si="83"/>
        <v>580.9327524</v>
      </c>
      <c r="EI18" s="18">
        <f t="shared" si="84"/>
        <v>363.7329696</v>
      </c>
      <c r="EJ18" s="33"/>
      <c r="EK18" s="25"/>
      <c r="EL18" s="33"/>
      <c r="EM18" s="33"/>
      <c r="EN18" s="33"/>
      <c r="EO18" s="33"/>
      <c r="EP18" s="33"/>
    </row>
    <row r="19" spans="1:146" s="35" customFormat="1" ht="12">
      <c r="A19" s="34">
        <v>43556</v>
      </c>
      <c r="C19" s="25"/>
      <c r="D19" s="25">
        <v>127200</v>
      </c>
      <c r="E19" s="19">
        <f t="shared" si="0"/>
        <v>127200</v>
      </c>
      <c r="F19" s="19">
        <v>52284</v>
      </c>
      <c r="G19" s="19">
        <v>32736</v>
      </c>
      <c r="H19" s="33"/>
      <c r="I19" s="19">
        <v>0</v>
      </c>
      <c r="J19" s="19">
        <v>65895.59111999998</v>
      </c>
      <c r="K19" s="19">
        <f t="shared" si="1"/>
        <v>65895.59111999998</v>
      </c>
      <c r="L19" s="19">
        <v>27085.57457640001</v>
      </c>
      <c r="M19" s="19">
        <v>16958.789865599996</v>
      </c>
      <c r="O19" s="18">
        <f t="shared" si="2"/>
        <v>0</v>
      </c>
      <c r="P19" s="18">
        <f t="shared" si="2"/>
        <v>61304.408879999995</v>
      </c>
      <c r="Q19" s="18">
        <f t="shared" si="3"/>
        <v>61304.408879999995</v>
      </c>
      <c r="R19" s="18">
        <f t="shared" si="85"/>
        <v>25198.4254236</v>
      </c>
      <c r="S19" s="18">
        <f t="shared" si="86"/>
        <v>15777.2101344</v>
      </c>
      <c r="U19" s="18"/>
      <c r="V19" s="18">
        <f t="shared" si="5"/>
        <v>4.73184</v>
      </c>
      <c r="W19" s="18">
        <f t="shared" si="6"/>
        <v>4.73184</v>
      </c>
      <c r="X19" s="18">
        <f t="shared" si="7"/>
        <v>1.9449648000000002</v>
      </c>
      <c r="Y19" s="18">
        <f t="shared" si="8"/>
        <v>1.2177792</v>
      </c>
      <c r="Z19" s="33"/>
      <c r="AA19" s="18"/>
      <c r="AB19" s="18">
        <f t="shared" si="9"/>
        <v>9.50184</v>
      </c>
      <c r="AC19" s="18">
        <f t="shared" si="10"/>
        <v>9.50184</v>
      </c>
      <c r="AD19" s="18">
        <f t="shared" si="11"/>
        <v>3.9056148</v>
      </c>
      <c r="AE19" s="18">
        <f t="shared" si="12"/>
        <v>2.4453792</v>
      </c>
      <c r="AF19" s="33"/>
      <c r="AG19" s="18"/>
      <c r="AH19" s="18">
        <f t="shared" si="13"/>
        <v>77.19768</v>
      </c>
      <c r="AI19" s="18">
        <f t="shared" si="14"/>
        <v>77.19768</v>
      </c>
      <c r="AJ19" s="18">
        <f t="shared" si="15"/>
        <v>31.731159599999998</v>
      </c>
      <c r="AK19" s="18">
        <f t="shared" si="16"/>
        <v>19.8674784</v>
      </c>
      <c r="AL19" s="33"/>
      <c r="AM19" s="18"/>
      <c r="AN19" s="18">
        <f t="shared" si="17"/>
        <v>0.8395199999999999</v>
      </c>
      <c r="AO19" s="18">
        <f t="shared" si="18"/>
        <v>0.8395199999999999</v>
      </c>
      <c r="AP19" s="18">
        <f t="shared" si="19"/>
        <v>0.3450744</v>
      </c>
      <c r="AQ19" s="18">
        <f t="shared" si="20"/>
        <v>0.21605760000000002</v>
      </c>
      <c r="AR19" s="33"/>
      <c r="AS19" s="18"/>
      <c r="AT19" s="18">
        <f t="shared" si="21"/>
        <v>185.3304</v>
      </c>
      <c r="AU19" s="18">
        <f t="shared" si="22"/>
        <v>185.3304</v>
      </c>
      <c r="AV19" s="18">
        <f t="shared" si="23"/>
        <v>76.17778799999999</v>
      </c>
      <c r="AW19" s="18">
        <f t="shared" si="24"/>
        <v>47.696352</v>
      </c>
      <c r="AX19" s="33"/>
      <c r="AY19" s="18"/>
      <c r="AZ19" s="18">
        <f t="shared" si="25"/>
        <v>10109.6016</v>
      </c>
      <c r="BA19" s="18">
        <f t="shared" si="26"/>
        <v>10109.6016</v>
      </c>
      <c r="BB19" s="18">
        <f t="shared" si="27"/>
        <v>4155.427752</v>
      </c>
      <c r="BC19" s="18">
        <f t="shared" si="28"/>
        <v>2601.791808</v>
      </c>
      <c r="BD19" s="33"/>
      <c r="BE19" s="18"/>
      <c r="BF19" s="18">
        <f t="shared" si="29"/>
        <v>46.07184</v>
      </c>
      <c r="BG19" s="18">
        <f t="shared" si="30"/>
        <v>46.07184</v>
      </c>
      <c r="BH19" s="18">
        <f t="shared" si="31"/>
        <v>18.9372648</v>
      </c>
      <c r="BI19" s="18">
        <f t="shared" si="32"/>
        <v>11.856979200000001</v>
      </c>
      <c r="BJ19" s="33"/>
      <c r="BK19" s="18"/>
      <c r="BL19" s="18">
        <f t="shared" si="33"/>
        <v>4008.708</v>
      </c>
      <c r="BM19" s="18">
        <f t="shared" si="34"/>
        <v>4008.708</v>
      </c>
      <c r="BN19" s="18">
        <f t="shared" si="35"/>
        <v>1647.73026</v>
      </c>
      <c r="BO19" s="18">
        <f t="shared" si="36"/>
        <v>1031.67504</v>
      </c>
      <c r="BP19" s="33"/>
      <c r="BQ19" s="18"/>
      <c r="BR19" s="18">
        <f t="shared" si="37"/>
        <v>2224.07928</v>
      </c>
      <c r="BS19" s="18">
        <f t="shared" si="38"/>
        <v>2224.07928</v>
      </c>
      <c r="BT19" s="18">
        <f t="shared" si="39"/>
        <v>914.1805116</v>
      </c>
      <c r="BU19" s="18">
        <f t="shared" si="40"/>
        <v>572.3856864</v>
      </c>
      <c r="BV19" s="33"/>
      <c r="BW19" s="18"/>
      <c r="BX19" s="18">
        <f t="shared" si="41"/>
        <v>358.75488000000007</v>
      </c>
      <c r="BY19" s="18">
        <f t="shared" si="42"/>
        <v>358.75488000000007</v>
      </c>
      <c r="BZ19" s="18">
        <f t="shared" si="43"/>
        <v>147.4617936</v>
      </c>
      <c r="CA19" s="18">
        <f t="shared" si="44"/>
        <v>92.32861439999999</v>
      </c>
      <c r="CB19" s="33"/>
      <c r="CC19" s="18"/>
      <c r="CD19" s="18">
        <f t="shared" si="45"/>
        <v>993.4956</v>
      </c>
      <c r="CE19" s="18">
        <f t="shared" si="46"/>
        <v>993.4956</v>
      </c>
      <c r="CF19" s="18">
        <f t="shared" si="47"/>
        <v>408.36418199999997</v>
      </c>
      <c r="CG19" s="18">
        <f t="shared" si="48"/>
        <v>255.684528</v>
      </c>
      <c r="CH19" s="33"/>
      <c r="CI19" s="18"/>
      <c r="CJ19" s="18">
        <f t="shared" si="49"/>
        <v>23029.865279999998</v>
      </c>
      <c r="CK19" s="18">
        <f t="shared" si="50"/>
        <v>23029.865279999998</v>
      </c>
      <c r="CL19" s="18">
        <f t="shared" si="51"/>
        <v>9466.1436816</v>
      </c>
      <c r="CM19" s="18">
        <f t="shared" si="52"/>
        <v>5926.9313664</v>
      </c>
      <c r="CN19" s="18"/>
      <c r="CO19" s="18"/>
      <c r="CP19" s="18">
        <f t="shared" si="53"/>
        <v>1068.06024</v>
      </c>
      <c r="CQ19" s="18">
        <f t="shared" si="54"/>
        <v>1068.06024</v>
      </c>
      <c r="CR19" s="18">
        <f t="shared" si="55"/>
        <v>439.0130628</v>
      </c>
      <c r="CS19" s="18">
        <f t="shared" si="56"/>
        <v>274.8743712</v>
      </c>
      <c r="CT19" s="33"/>
      <c r="CU19" s="18"/>
      <c r="CV19" s="18">
        <f t="shared" si="57"/>
        <v>3152.67744</v>
      </c>
      <c r="CW19" s="18">
        <f t="shared" si="58"/>
        <v>3152.67744</v>
      </c>
      <c r="CX19" s="18">
        <f t="shared" si="59"/>
        <v>1295.8693968</v>
      </c>
      <c r="CY19" s="18">
        <f t="shared" si="60"/>
        <v>811.3683072</v>
      </c>
      <c r="CZ19" s="33"/>
      <c r="DA19" s="18"/>
      <c r="DB19" s="18">
        <f t="shared" si="61"/>
        <v>8586.26712</v>
      </c>
      <c r="DC19" s="18">
        <f t="shared" si="62"/>
        <v>8586.26712</v>
      </c>
      <c r="DD19" s="18">
        <f t="shared" si="63"/>
        <v>3529.2797963999997</v>
      </c>
      <c r="DE19" s="18">
        <f t="shared" si="64"/>
        <v>2209.7487456</v>
      </c>
      <c r="DF19" s="33"/>
      <c r="DG19" s="18"/>
      <c r="DH19" s="18">
        <f t="shared" si="65"/>
        <v>4898.8917599999995</v>
      </c>
      <c r="DI19" s="18">
        <f t="shared" si="66"/>
        <v>4898.8917599999995</v>
      </c>
      <c r="DJ19" s="18">
        <f t="shared" si="67"/>
        <v>2013.6293772</v>
      </c>
      <c r="DK19" s="18">
        <f t="shared" si="68"/>
        <v>1260.7713888</v>
      </c>
      <c r="DL19" s="33"/>
      <c r="DM19" s="18"/>
      <c r="DN19" s="18">
        <f t="shared" si="69"/>
        <v>437.70792</v>
      </c>
      <c r="DO19" s="18">
        <f t="shared" si="70"/>
        <v>437.70792</v>
      </c>
      <c r="DP19" s="18">
        <f t="shared" si="71"/>
        <v>179.9144724</v>
      </c>
      <c r="DQ19" s="18">
        <f t="shared" si="72"/>
        <v>112.6478496</v>
      </c>
      <c r="DR19" s="33"/>
      <c r="DS19" s="18"/>
      <c r="DT19" s="18">
        <f t="shared" si="73"/>
        <v>672.58272</v>
      </c>
      <c r="DU19" s="18">
        <f t="shared" si="74"/>
        <v>672.58272</v>
      </c>
      <c r="DV19" s="18">
        <f t="shared" si="75"/>
        <v>276.4568784</v>
      </c>
      <c r="DW19" s="18">
        <f t="shared" si="76"/>
        <v>173.0948736</v>
      </c>
      <c r="DX19" s="33"/>
      <c r="DY19" s="18"/>
      <c r="DZ19" s="18">
        <f t="shared" si="77"/>
        <v>26.712000000000003</v>
      </c>
      <c r="EA19" s="18">
        <f t="shared" si="78"/>
        <v>26.712000000000003</v>
      </c>
      <c r="EB19" s="18">
        <f t="shared" si="79"/>
        <v>10.97964</v>
      </c>
      <c r="EC19" s="18">
        <f t="shared" si="80"/>
        <v>6.874560000000001</v>
      </c>
      <c r="ED19" s="33"/>
      <c r="EE19" s="18"/>
      <c r="EF19" s="18">
        <f t="shared" si="81"/>
        <v>1413.33192</v>
      </c>
      <c r="EG19" s="18">
        <f t="shared" si="82"/>
        <v>1413.33192</v>
      </c>
      <c r="EH19" s="18">
        <f t="shared" si="83"/>
        <v>580.9327524</v>
      </c>
      <c r="EI19" s="18">
        <f t="shared" si="84"/>
        <v>363.7329696</v>
      </c>
      <c r="EJ19" s="33"/>
      <c r="EK19" s="25"/>
      <c r="EL19" s="33"/>
      <c r="EM19" s="33"/>
      <c r="EN19" s="33"/>
      <c r="EO19" s="33"/>
      <c r="EP19" s="33"/>
    </row>
    <row r="20" spans="1:146" s="35" customFormat="1" ht="12">
      <c r="A20" s="34">
        <v>43739</v>
      </c>
      <c r="C20" s="25">
        <v>6360000</v>
      </c>
      <c r="D20" s="25">
        <v>127200</v>
      </c>
      <c r="E20" s="19">
        <f t="shared" si="0"/>
        <v>6487200</v>
      </c>
      <c r="F20" s="19">
        <v>52278</v>
      </c>
      <c r="G20" s="19">
        <v>32726</v>
      </c>
      <c r="H20" s="33"/>
      <c r="I20" s="19">
        <v>3294779.5560000003</v>
      </c>
      <c r="J20" s="19">
        <v>65895.59111999998</v>
      </c>
      <c r="K20" s="19">
        <f t="shared" si="1"/>
        <v>3360675.1471200003</v>
      </c>
      <c r="L20" s="19">
        <v>27082.466293799993</v>
      </c>
      <c r="M20" s="19">
        <v>16953.6093946</v>
      </c>
      <c r="O20" s="18">
        <f t="shared" si="2"/>
        <v>3065220.444</v>
      </c>
      <c r="P20" s="18">
        <f t="shared" si="2"/>
        <v>61304.408879999995</v>
      </c>
      <c r="Q20" s="18">
        <f t="shared" si="3"/>
        <v>3126524.85288</v>
      </c>
      <c r="R20" s="18">
        <f t="shared" si="85"/>
        <v>25195.5337062</v>
      </c>
      <c r="S20" s="18">
        <f t="shared" si="86"/>
        <v>15772.390605399998</v>
      </c>
      <c r="U20" s="18">
        <f t="shared" si="5"/>
        <v>236.592</v>
      </c>
      <c r="V20" s="18">
        <f t="shared" si="5"/>
        <v>4.73184</v>
      </c>
      <c r="W20" s="18">
        <f t="shared" si="6"/>
        <v>241.32384000000002</v>
      </c>
      <c r="X20" s="18">
        <f t="shared" si="7"/>
        <v>1.9447416000000002</v>
      </c>
      <c r="Y20" s="18">
        <f t="shared" si="8"/>
        <v>1.2174072</v>
      </c>
      <c r="Z20" s="33"/>
      <c r="AA20" s="18">
        <f t="shared" si="9"/>
        <v>475.092</v>
      </c>
      <c r="AB20" s="18">
        <f t="shared" si="9"/>
        <v>9.50184</v>
      </c>
      <c r="AC20" s="18">
        <f t="shared" si="10"/>
        <v>484.59384</v>
      </c>
      <c r="AD20" s="18">
        <f t="shared" si="11"/>
        <v>3.9051666</v>
      </c>
      <c r="AE20" s="18">
        <f t="shared" si="12"/>
        <v>2.4446322</v>
      </c>
      <c r="AF20" s="33"/>
      <c r="AG20" s="18">
        <f t="shared" si="13"/>
        <v>3859.884</v>
      </c>
      <c r="AH20" s="18">
        <f t="shared" si="13"/>
        <v>77.19768</v>
      </c>
      <c r="AI20" s="18">
        <f t="shared" si="14"/>
        <v>3937.0816800000002</v>
      </c>
      <c r="AJ20" s="18">
        <f t="shared" si="15"/>
        <v>31.7275182</v>
      </c>
      <c r="AK20" s="18">
        <f t="shared" si="16"/>
        <v>19.8614094</v>
      </c>
      <c r="AL20" s="33"/>
      <c r="AM20" s="18">
        <f t="shared" si="17"/>
        <v>41.976000000000006</v>
      </c>
      <c r="AN20" s="18">
        <f t="shared" si="17"/>
        <v>0.8395199999999999</v>
      </c>
      <c r="AO20" s="18">
        <f t="shared" si="18"/>
        <v>42.81552000000001</v>
      </c>
      <c r="AP20" s="18">
        <f t="shared" si="19"/>
        <v>0.34503480000000003</v>
      </c>
      <c r="AQ20" s="18">
        <f t="shared" si="20"/>
        <v>0.2159916</v>
      </c>
      <c r="AR20" s="33"/>
      <c r="AS20" s="18">
        <f t="shared" si="21"/>
        <v>9266.52</v>
      </c>
      <c r="AT20" s="18">
        <f t="shared" si="21"/>
        <v>185.3304</v>
      </c>
      <c r="AU20" s="18">
        <f t="shared" si="22"/>
        <v>9451.850400000001</v>
      </c>
      <c r="AV20" s="18">
        <f t="shared" si="23"/>
        <v>76.169046</v>
      </c>
      <c r="AW20" s="18">
        <f t="shared" si="24"/>
        <v>47.681782</v>
      </c>
      <c r="AX20" s="33"/>
      <c r="AY20" s="18">
        <f t="shared" si="25"/>
        <v>505480.08</v>
      </c>
      <c r="AZ20" s="18">
        <f t="shared" si="25"/>
        <v>10109.6016</v>
      </c>
      <c r="BA20" s="18">
        <f t="shared" si="26"/>
        <v>515589.6816</v>
      </c>
      <c r="BB20" s="18">
        <f t="shared" si="27"/>
        <v>4154.950884</v>
      </c>
      <c r="BC20" s="18">
        <f t="shared" si="28"/>
        <v>2600.997028</v>
      </c>
      <c r="BD20" s="33"/>
      <c r="BE20" s="18">
        <f t="shared" si="29"/>
        <v>2303.592</v>
      </c>
      <c r="BF20" s="18">
        <f t="shared" si="29"/>
        <v>46.07184</v>
      </c>
      <c r="BG20" s="18">
        <f t="shared" si="30"/>
        <v>2349.66384</v>
      </c>
      <c r="BH20" s="18">
        <f t="shared" si="31"/>
        <v>18.9350916</v>
      </c>
      <c r="BI20" s="18">
        <f t="shared" si="32"/>
        <v>11.853357200000001</v>
      </c>
      <c r="BJ20" s="33"/>
      <c r="BK20" s="18">
        <f t="shared" si="33"/>
        <v>200435.4</v>
      </c>
      <c r="BL20" s="18">
        <f t="shared" si="33"/>
        <v>4008.708</v>
      </c>
      <c r="BM20" s="18">
        <f t="shared" si="34"/>
        <v>204444.108</v>
      </c>
      <c r="BN20" s="18">
        <f t="shared" si="35"/>
        <v>1647.54117</v>
      </c>
      <c r="BO20" s="18">
        <f t="shared" si="36"/>
        <v>1031.35989</v>
      </c>
      <c r="BP20" s="33"/>
      <c r="BQ20" s="18">
        <f t="shared" si="37"/>
        <v>111203.964</v>
      </c>
      <c r="BR20" s="18">
        <f t="shared" si="37"/>
        <v>2224.07928</v>
      </c>
      <c r="BS20" s="18">
        <f t="shared" si="38"/>
        <v>113428.04328000001</v>
      </c>
      <c r="BT20" s="18">
        <f t="shared" si="39"/>
        <v>914.0756022</v>
      </c>
      <c r="BU20" s="18">
        <f t="shared" si="40"/>
        <v>572.2108374000001</v>
      </c>
      <c r="BV20" s="33"/>
      <c r="BW20" s="18">
        <f t="shared" si="41"/>
        <v>17937.744000000002</v>
      </c>
      <c r="BX20" s="18">
        <f t="shared" si="41"/>
        <v>358.75488000000007</v>
      </c>
      <c r="BY20" s="18">
        <f t="shared" si="42"/>
        <v>18296.498880000003</v>
      </c>
      <c r="BZ20" s="18">
        <f t="shared" si="43"/>
        <v>147.4448712</v>
      </c>
      <c r="CA20" s="18">
        <f t="shared" si="44"/>
        <v>92.30041039999999</v>
      </c>
      <c r="CB20" s="33"/>
      <c r="CC20" s="18">
        <f t="shared" si="45"/>
        <v>49674.78</v>
      </c>
      <c r="CD20" s="18">
        <f t="shared" si="45"/>
        <v>993.4956</v>
      </c>
      <c r="CE20" s="18">
        <f t="shared" si="46"/>
        <v>50668.2756</v>
      </c>
      <c r="CF20" s="18">
        <f t="shared" si="47"/>
        <v>408.317319</v>
      </c>
      <c r="CG20" s="18">
        <f t="shared" si="48"/>
        <v>255.60642299999998</v>
      </c>
      <c r="CH20" s="33"/>
      <c r="CI20" s="18">
        <f t="shared" si="49"/>
        <v>1151493.264</v>
      </c>
      <c r="CJ20" s="18">
        <f t="shared" si="49"/>
        <v>23029.865279999998</v>
      </c>
      <c r="CK20" s="18">
        <f t="shared" si="50"/>
        <v>1174523.12928</v>
      </c>
      <c r="CL20" s="18">
        <f t="shared" si="51"/>
        <v>9465.057367200001</v>
      </c>
      <c r="CM20" s="18">
        <f t="shared" si="52"/>
        <v>5925.1208424</v>
      </c>
      <c r="CN20" s="18"/>
      <c r="CO20" s="18">
        <f t="shared" si="53"/>
        <v>53403.012</v>
      </c>
      <c r="CP20" s="18">
        <f t="shared" si="53"/>
        <v>1068.06024</v>
      </c>
      <c r="CQ20" s="18">
        <f t="shared" si="54"/>
        <v>54471.07224</v>
      </c>
      <c r="CR20" s="18">
        <f t="shared" si="55"/>
        <v>438.9626826</v>
      </c>
      <c r="CS20" s="18">
        <f t="shared" si="56"/>
        <v>274.7904042</v>
      </c>
      <c r="CT20" s="33"/>
      <c r="CU20" s="18">
        <f t="shared" si="57"/>
        <v>157633.872</v>
      </c>
      <c r="CV20" s="18">
        <f t="shared" si="57"/>
        <v>3152.67744</v>
      </c>
      <c r="CW20" s="18">
        <f t="shared" si="58"/>
        <v>160786.54944</v>
      </c>
      <c r="CX20" s="18">
        <f t="shared" si="59"/>
        <v>1295.7206856</v>
      </c>
      <c r="CY20" s="18">
        <f t="shared" si="60"/>
        <v>811.1204552</v>
      </c>
      <c r="CZ20" s="33"/>
      <c r="DA20" s="18">
        <f t="shared" si="61"/>
        <v>429313.356</v>
      </c>
      <c r="DB20" s="18">
        <f t="shared" si="61"/>
        <v>8586.26712</v>
      </c>
      <c r="DC20" s="18">
        <f t="shared" si="62"/>
        <v>437899.62312</v>
      </c>
      <c r="DD20" s="18">
        <f t="shared" si="63"/>
        <v>3528.8747838</v>
      </c>
      <c r="DE20" s="18">
        <f t="shared" si="64"/>
        <v>2209.0737246</v>
      </c>
      <c r="DF20" s="33"/>
      <c r="DG20" s="18">
        <f t="shared" si="65"/>
        <v>244944.58800000002</v>
      </c>
      <c r="DH20" s="18">
        <f t="shared" si="65"/>
        <v>4898.8917599999995</v>
      </c>
      <c r="DI20" s="18">
        <f t="shared" si="66"/>
        <v>249843.47976000002</v>
      </c>
      <c r="DJ20" s="18">
        <f t="shared" si="67"/>
        <v>2013.3982974</v>
      </c>
      <c r="DK20" s="18">
        <f t="shared" si="68"/>
        <v>1260.3862558</v>
      </c>
      <c r="DL20" s="33"/>
      <c r="DM20" s="18">
        <f t="shared" si="69"/>
        <v>21885.396</v>
      </c>
      <c r="DN20" s="18">
        <f t="shared" si="69"/>
        <v>437.70792</v>
      </c>
      <c r="DO20" s="18">
        <f t="shared" si="70"/>
        <v>22323.10392</v>
      </c>
      <c r="DP20" s="18">
        <f t="shared" si="71"/>
        <v>179.8938258</v>
      </c>
      <c r="DQ20" s="18">
        <f t="shared" si="72"/>
        <v>112.6134386</v>
      </c>
      <c r="DR20" s="33"/>
      <c r="DS20" s="18">
        <f t="shared" si="73"/>
        <v>33629.136</v>
      </c>
      <c r="DT20" s="18">
        <f t="shared" si="73"/>
        <v>672.58272</v>
      </c>
      <c r="DU20" s="18">
        <f t="shared" si="74"/>
        <v>34301.71872</v>
      </c>
      <c r="DV20" s="18">
        <f t="shared" si="75"/>
        <v>276.4251528</v>
      </c>
      <c r="DW20" s="18">
        <f t="shared" si="76"/>
        <v>173.0419976</v>
      </c>
      <c r="DX20" s="33"/>
      <c r="DY20" s="18">
        <f t="shared" si="77"/>
        <v>1335.6</v>
      </c>
      <c r="DZ20" s="18">
        <f t="shared" si="77"/>
        <v>26.712000000000003</v>
      </c>
      <c r="EA20" s="18">
        <f t="shared" si="78"/>
        <v>1362.312</v>
      </c>
      <c r="EB20" s="18">
        <f t="shared" si="79"/>
        <v>10.97838</v>
      </c>
      <c r="EC20" s="18">
        <f t="shared" si="80"/>
        <v>6.87246</v>
      </c>
      <c r="ED20" s="33"/>
      <c r="EE20" s="18">
        <f t="shared" si="81"/>
        <v>70666.596</v>
      </c>
      <c r="EF20" s="18">
        <f t="shared" si="81"/>
        <v>1413.33192</v>
      </c>
      <c r="EG20" s="18">
        <f t="shared" si="82"/>
        <v>72079.92792</v>
      </c>
      <c r="EH20" s="18">
        <f t="shared" si="83"/>
        <v>580.8660858000001</v>
      </c>
      <c r="EI20" s="18">
        <f t="shared" si="84"/>
        <v>363.6218586</v>
      </c>
      <c r="EJ20" s="33"/>
      <c r="EK20" s="25"/>
      <c r="EL20" s="33"/>
      <c r="EM20" s="33"/>
      <c r="EN20" s="33"/>
      <c r="EO20" s="33"/>
      <c r="EP20" s="33"/>
    </row>
    <row r="21" spans="3:146" ht="12">
      <c r="C21" s="25"/>
      <c r="D21" s="25"/>
      <c r="E21" s="25"/>
      <c r="F21" s="25"/>
      <c r="G21" s="25"/>
      <c r="I21" s="25"/>
      <c r="J21" s="25"/>
      <c r="K21" s="25"/>
      <c r="L21" s="25"/>
      <c r="M21" s="25"/>
      <c r="U21" s="33"/>
      <c r="V21" s="33"/>
      <c r="W21" s="33"/>
      <c r="X21" s="33"/>
      <c r="Y21" s="33"/>
      <c r="Z21" s="18"/>
      <c r="AA21" s="33"/>
      <c r="AB21" s="33"/>
      <c r="AC21" s="33"/>
      <c r="AD21" s="33"/>
      <c r="AE21" s="33"/>
      <c r="AF21" s="18"/>
      <c r="AG21" s="33"/>
      <c r="AH21" s="33"/>
      <c r="AI21" s="33"/>
      <c r="AJ21" s="33"/>
      <c r="AK21" s="33"/>
      <c r="AL21" s="18"/>
      <c r="AM21" s="33"/>
      <c r="AN21" s="33"/>
      <c r="AO21" s="33"/>
      <c r="AP21" s="33"/>
      <c r="AQ21" s="33"/>
      <c r="AR21" s="18"/>
      <c r="AS21" s="33"/>
      <c r="AT21" s="33"/>
      <c r="AU21" s="33"/>
      <c r="AV21" s="33"/>
      <c r="AW21" s="33"/>
      <c r="AX21" s="18"/>
      <c r="AY21" s="33"/>
      <c r="AZ21" s="33"/>
      <c r="BA21" s="33"/>
      <c r="BB21" s="33"/>
      <c r="BC21" s="33"/>
      <c r="BD21" s="18"/>
      <c r="BE21" s="18"/>
      <c r="BF21" s="18"/>
      <c r="BG21" s="33"/>
      <c r="BH21" s="33"/>
      <c r="BI21" s="33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33"/>
      <c r="EF21" s="33"/>
      <c r="EG21" s="33"/>
      <c r="EH21" s="33"/>
      <c r="EI21" s="33"/>
      <c r="EJ21" s="18"/>
      <c r="EK21" s="33"/>
      <c r="EL21" s="33"/>
      <c r="EM21" s="33"/>
      <c r="EN21" s="33"/>
      <c r="EO21" s="33"/>
      <c r="EP21" s="18"/>
    </row>
    <row r="22" spans="1:146" ht="12.75" thickBot="1">
      <c r="A22" s="16" t="s">
        <v>0</v>
      </c>
      <c r="C22" s="32">
        <f>SUM(C8:C21)</f>
        <v>18380000</v>
      </c>
      <c r="D22" s="32">
        <f>SUM(D8:D21)</f>
        <v>4056591</v>
      </c>
      <c r="E22" s="32">
        <f>SUM(E8:E21)</f>
        <v>22436591</v>
      </c>
      <c r="F22" s="32">
        <f>SUM(F8:F21)</f>
        <v>679686</v>
      </c>
      <c r="G22" s="32">
        <f>SUM(G8:G21)</f>
        <v>425558</v>
      </c>
      <c r="I22" s="32">
        <f>SUM(I8:I21)</f>
        <v>9521705.698</v>
      </c>
      <c r="J22" s="32">
        <f>SUM(J8:J20)</f>
        <v>2101505.2034361</v>
      </c>
      <c r="K22" s="32">
        <f>SUM(K8:K20)</f>
        <v>11623210.9014361</v>
      </c>
      <c r="L22" s="32">
        <f>SUM(L8:L20)</f>
        <v>352109.36121060007</v>
      </c>
      <c r="M22" s="32">
        <f>SUM(M8:M20)</f>
        <v>220459.08778180002</v>
      </c>
      <c r="O22" s="32">
        <f>SUM(O8:O20)</f>
        <v>8858294.302000001</v>
      </c>
      <c r="P22" s="32">
        <f>SUM(P8:P20)</f>
        <v>1955085.7965638996</v>
      </c>
      <c r="Q22" s="32">
        <f>SUM(Q8:Q20)</f>
        <v>10813380.098563902</v>
      </c>
      <c r="R22" s="32">
        <f>SUM(R8:R20)</f>
        <v>327576.6387894001</v>
      </c>
      <c r="S22" s="32">
        <f>SUM(S8:S20)</f>
        <v>205098.91221819998</v>
      </c>
      <c r="U22" s="32">
        <f>SUM(U8:U21)</f>
        <v>683.736</v>
      </c>
      <c r="V22" s="32">
        <f>SUM(V8:V21)</f>
        <v>150.90518520000003</v>
      </c>
      <c r="W22" s="32">
        <f>SUM(W8:W21)</f>
        <v>834.6411852</v>
      </c>
      <c r="X22" s="32">
        <f>SUM(X8:X21)</f>
        <v>25.28431920000001</v>
      </c>
      <c r="Y22" s="32">
        <f>SUM(Y8:Y21)</f>
        <v>15.830757600000004</v>
      </c>
      <c r="Z22" s="18"/>
      <c r="AA22" s="32">
        <f>SUM(AA8:AA21)</f>
        <v>1372.9859999999999</v>
      </c>
      <c r="AB22" s="32">
        <f>SUM(AB8:AB21)</f>
        <v>303.0273477</v>
      </c>
      <c r="AC22" s="32">
        <f>SUM(AC8:AC21)</f>
        <v>1676.0133477</v>
      </c>
      <c r="AD22" s="32">
        <f>SUM(AD8:AD21)</f>
        <v>50.772544200000006</v>
      </c>
      <c r="AE22" s="32">
        <f>SUM(AE8:AE21)</f>
        <v>31.789182600000007</v>
      </c>
      <c r="AF22" s="18"/>
      <c r="AG22" s="32">
        <f>SUM(AG8:AG21)</f>
        <v>11154.822</v>
      </c>
      <c r="AH22" s="32">
        <f>SUM(AH8:AH21)</f>
        <v>2461.945077900001</v>
      </c>
      <c r="AI22" s="32">
        <f>SUM(AI8:AI21)</f>
        <v>13616.7670779</v>
      </c>
      <c r="AJ22" s="32">
        <f>SUM(AJ8:AJ21)</f>
        <v>412.5014334000001</v>
      </c>
      <c r="AK22" s="32">
        <f>SUM(AK8:AK21)</f>
        <v>258.2711502</v>
      </c>
      <c r="AL22" s="18"/>
      <c r="AM22" s="32">
        <f>SUM(AM8:AM21)</f>
        <v>121.30799999999999</v>
      </c>
      <c r="AN22" s="32">
        <f>SUM(AN8:AN21)</f>
        <v>26.7735006</v>
      </c>
      <c r="AO22" s="32">
        <f>SUM(AO8:AO21)</f>
        <v>148.08150059999997</v>
      </c>
      <c r="AP22" s="32">
        <f>SUM(AP8:AP21)</f>
        <v>4.4859276</v>
      </c>
      <c r="AQ22" s="32">
        <f>SUM(AQ8:AQ21)</f>
        <v>2.8086828000000006</v>
      </c>
      <c r="AR22" s="18"/>
      <c r="AS22" s="32">
        <f>SUM(AS8:AS21)</f>
        <v>26779.66</v>
      </c>
      <c r="AT22" s="32">
        <f>SUM(AT8:AT21)</f>
        <v>5910.453086999999</v>
      </c>
      <c r="AU22" s="32">
        <f>SUM(AU8:AU21)</f>
        <v>32690.113086999998</v>
      </c>
      <c r="AV22" s="32">
        <f>SUM(AV8:AV21)</f>
        <v>990.3025019999997</v>
      </c>
      <c r="AW22" s="32">
        <f>SUM(AW8:AW21)</f>
        <v>620.038006</v>
      </c>
      <c r="AX22" s="18"/>
      <c r="AY22" s="32">
        <f>SUM(AY8:AY21)</f>
        <v>1460805.6400000001</v>
      </c>
      <c r="AZ22" s="32">
        <f>SUM(AZ8:AZ21)</f>
        <v>322409.7394979999</v>
      </c>
      <c r="BA22" s="32">
        <f>SUM(BA8:BA21)</f>
        <v>1783215.3794979998</v>
      </c>
      <c r="BB22" s="32">
        <f>SUM(BB8:BB21)</f>
        <v>54020.08390800001</v>
      </c>
      <c r="BC22" s="32">
        <f>SUM(BC8:BC21)</f>
        <v>33822.498724000005</v>
      </c>
      <c r="BD22" s="18"/>
      <c r="BE22" s="32">
        <f>SUM(BE8:BE21)</f>
        <v>6657.236000000001</v>
      </c>
      <c r="BF22" s="32">
        <f>SUM(BF8:BF21)</f>
        <v>1469.2972602000004</v>
      </c>
      <c r="BG22" s="32">
        <f>SUM(BG8:BG21)</f>
        <v>8126.5332602</v>
      </c>
      <c r="BH22" s="32">
        <f>SUM(BH8:BH21)</f>
        <v>246.18226920000006</v>
      </c>
      <c r="BI22" s="32">
        <f>SUM(BI8:BI21)</f>
        <v>154.1371076</v>
      </c>
      <c r="BJ22" s="18"/>
      <c r="BK22" s="32">
        <f>SUM(BK8:BK21)</f>
        <v>579245.7</v>
      </c>
      <c r="BL22" s="32">
        <f>SUM(BL8:BL21)</f>
        <v>127843.46536500003</v>
      </c>
      <c r="BM22" s="32">
        <f>SUM(BM8:BM21)</f>
        <v>707089.165365</v>
      </c>
      <c r="BN22" s="32">
        <f>SUM(BN8:BN21)</f>
        <v>21420.30429</v>
      </c>
      <c r="BO22" s="32">
        <f>SUM(BO8:BO21)</f>
        <v>13411.46037</v>
      </c>
      <c r="BP22" s="18"/>
      <c r="BQ22" s="32">
        <f>SUM(BQ8:BQ21)</f>
        <v>321372.46200000006</v>
      </c>
      <c r="BR22" s="32">
        <f>SUM(BR8:BR21)</f>
        <v>70929.08797590001</v>
      </c>
      <c r="BS22" s="32">
        <f>SUM(BS8:BS21)</f>
        <v>392301.5499759</v>
      </c>
      <c r="BT22" s="32">
        <f>SUM(BT8:BT21)</f>
        <v>11884.241741399997</v>
      </c>
      <c r="BU22" s="32">
        <f>SUM(BU8:BU21)</f>
        <v>7440.8390742</v>
      </c>
      <c r="BV22" s="18"/>
      <c r="BW22" s="32">
        <f>SUM(BW8:BW21)</f>
        <v>51838.952000000005</v>
      </c>
      <c r="BX22" s="32">
        <f>SUM(BX8:BX21)</f>
        <v>11441.209256400001</v>
      </c>
      <c r="BY22" s="32">
        <f>SUM(BY8:BY21)</f>
        <v>63280.161256399995</v>
      </c>
      <c r="BZ22" s="32">
        <f>SUM(BZ8:BZ21)</f>
        <v>1916.9863943999999</v>
      </c>
      <c r="CA22" s="32">
        <f>SUM(CA8:CA21)</f>
        <v>1200.2437831999998</v>
      </c>
      <c r="CB22" s="18"/>
      <c r="CC22" s="32">
        <f>SUM(CC8:CC21)</f>
        <v>143556.99</v>
      </c>
      <c r="CD22" s="32">
        <f>SUM(CD8:CD21)</f>
        <v>31684.0040055</v>
      </c>
      <c r="CE22" s="32">
        <f>SUM(CE8:CE21)</f>
        <v>175240.9940055</v>
      </c>
      <c r="CF22" s="32">
        <f>SUM(CF8:CF21)</f>
        <v>5308.687502999999</v>
      </c>
      <c r="CG22" s="32">
        <f>SUM(CG8:CG21)</f>
        <v>3323.8207589999993</v>
      </c>
      <c r="CH22" s="18"/>
      <c r="CI22" s="32">
        <f>SUM(CI8:CI21)</f>
        <v>3327743.1119999997</v>
      </c>
      <c r="CJ22" s="32">
        <f>SUM(CJ8:CJ21)</f>
        <v>734455.5363684</v>
      </c>
      <c r="CK22" s="32">
        <f>SUM(CK8:CK21)</f>
        <v>4062198.6483683996</v>
      </c>
      <c r="CL22" s="32">
        <f>SUM(CL8:CL21)</f>
        <v>123058.78154640003</v>
      </c>
      <c r="CM22" s="32">
        <f>SUM(CM8:CM21)</f>
        <v>77048.29723920001</v>
      </c>
      <c r="CN22" s="25"/>
      <c r="CO22" s="32">
        <f>SUM(CO8:CO21)</f>
        <v>154331.34600000002</v>
      </c>
      <c r="CP22" s="32">
        <f>SUM(CP8:CP21)</f>
        <v>34061.9776497</v>
      </c>
      <c r="CQ22" s="32">
        <f>SUM(CQ8:CQ21)</f>
        <v>188393.3236497</v>
      </c>
      <c r="CR22" s="32">
        <f>SUM(CR8:CR21)</f>
        <v>5707.119436200001</v>
      </c>
      <c r="CS22" s="32">
        <f>SUM(CS8:CS21)</f>
        <v>3573.2828586</v>
      </c>
      <c r="CT22" s="18"/>
      <c r="CU22" s="32">
        <f>SUM(CU8:CU21)</f>
        <v>455551.976</v>
      </c>
      <c r="CV22" s="32">
        <f>SUM(CV8:CV21)</f>
        <v>100543.41925320002</v>
      </c>
      <c r="CW22" s="32">
        <f>SUM(CW8:CW21)</f>
        <v>556095.3952532</v>
      </c>
      <c r="CX22" s="32">
        <f>SUM(CX8:CX21)</f>
        <v>16846.153447200002</v>
      </c>
      <c r="CY22" s="32">
        <f>SUM(CY8:CY21)</f>
        <v>10547.540141600002</v>
      </c>
      <c r="CZ22" s="25"/>
      <c r="DA22" s="32">
        <f>SUM(DA8:DA21)</f>
        <v>1240688.5980000002</v>
      </c>
      <c r="DB22" s="32">
        <f>SUM(DB8:DB21)</f>
        <v>273828.41134109994</v>
      </c>
      <c r="DC22" s="32">
        <f>SUM(DC8:DC21)</f>
        <v>1514517.0093411002</v>
      </c>
      <c r="DD22" s="32">
        <f>SUM(DD8:DD21)</f>
        <v>45880.232340599985</v>
      </c>
      <c r="DE22" s="32">
        <f>SUM(DE8:DE21)</f>
        <v>28726.058671800005</v>
      </c>
      <c r="DF22" s="18"/>
      <c r="DG22" s="32">
        <f>SUM(DG8:DG21)</f>
        <v>707874.454</v>
      </c>
      <c r="DH22" s="32">
        <f>SUM(DH8:DH21)</f>
        <v>156232.70616030003</v>
      </c>
      <c r="DI22" s="32">
        <f>SUM(DI8:DI21)</f>
        <v>864107.1601603001</v>
      </c>
      <c r="DJ22" s="32">
        <f>SUM(DJ8:DJ21)</f>
        <v>26176.95082379999</v>
      </c>
      <c r="DK22" s="32">
        <f>SUM(DK8:DK21)</f>
        <v>16389.6429214</v>
      </c>
      <c r="DL22" s="18"/>
      <c r="DM22" s="32">
        <f>SUM(DM8:DM21)</f>
        <v>63247.418</v>
      </c>
      <c r="DN22" s="32">
        <f>SUM(DN8:DN21)</f>
        <v>13959.135290100003</v>
      </c>
      <c r="DO22" s="32">
        <f>SUM(DO8:DO21)</f>
        <v>77206.55329010001</v>
      </c>
      <c r="DP22" s="32">
        <f>SUM(DP8:DP21)</f>
        <v>2338.8674945999996</v>
      </c>
      <c r="DQ22" s="32">
        <f>SUM(DQ8:DQ21)</f>
        <v>1464.3876338</v>
      </c>
      <c r="DR22" s="18"/>
      <c r="DS22" s="32">
        <f>SUM(DS8:DS21)</f>
        <v>97186.088</v>
      </c>
      <c r="DT22" s="32">
        <f>SUM(DT8:DT21)</f>
        <v>21449.630571599995</v>
      </c>
      <c r="DU22" s="32">
        <f>SUM(DU8:DU21)</f>
        <v>118635.71857160001</v>
      </c>
      <c r="DV22" s="32">
        <f>SUM(DV8:DV21)</f>
        <v>3593.907693599999</v>
      </c>
      <c r="DW22" s="32">
        <f>SUM(DW8:DW21)</f>
        <v>2250.1804807999997</v>
      </c>
      <c r="DX22" s="18"/>
      <c r="DY22" s="32">
        <f>SUM(DY8:DY21)</f>
        <v>3859.8</v>
      </c>
      <c r="DZ22" s="32">
        <f>SUM(DZ8:DZ21)</f>
        <v>851.8841100000002</v>
      </c>
      <c r="EA22" s="32">
        <f>SUM(EA8:EA21)</f>
        <v>4711.68411</v>
      </c>
      <c r="EB22" s="32">
        <f>SUM(EB8:EB21)</f>
        <v>142.73406</v>
      </c>
      <c r="EC22" s="32">
        <f>SUM(EC8:EC21)</f>
        <v>89.36718000000002</v>
      </c>
      <c r="ED22" s="18"/>
      <c r="EE22" s="32">
        <f>SUM(EE8:EE21)</f>
        <v>204222.01800000004</v>
      </c>
      <c r="EF22" s="32">
        <f>SUM(EF8:EF21)</f>
        <v>45073.188260099996</v>
      </c>
      <c r="EG22" s="32">
        <f>SUM(EG8:EG21)</f>
        <v>249295.2062601</v>
      </c>
      <c r="EH22" s="32">
        <f>SUM(EH8:EH21)</f>
        <v>7552.059114600001</v>
      </c>
      <c r="EI22" s="32">
        <f>SUM(EI8:EI21)</f>
        <v>4728.4174938000015</v>
      </c>
      <c r="EJ22" s="18"/>
      <c r="EK22" s="32">
        <f>SUM(EK8:EK21)</f>
        <v>0</v>
      </c>
      <c r="EL22" s="32">
        <f>SUM(EL8:EL21)</f>
        <v>0</v>
      </c>
      <c r="EM22" s="32">
        <f>SUM(EM8:EM21)</f>
        <v>0</v>
      </c>
      <c r="EN22" s="25"/>
      <c r="EO22" s="25"/>
      <c r="EP22" s="18"/>
    </row>
    <row r="23" ht="12.75" thickTop="1"/>
  </sheetData>
  <sheetProtection/>
  <mergeCells count="2">
    <mergeCell ref="C5:E5"/>
    <mergeCell ref="C6:E6"/>
  </mergeCells>
  <printOptions/>
  <pageMargins left="0.7" right="0.7" top="0.75" bottom="0.75" header="0.3" footer="0.3"/>
  <pageSetup horizontalDpi="600" verticalDpi="600" orientation="landscape" scale="72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G22"/>
  <sheetViews>
    <sheetView tabSelected="1" zoomScale="150" zoomScaleNormal="150" workbookViewId="0" topLeftCell="A1">
      <pane xSplit="2" ySplit="7" topLeftCell="D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I15" sqref="DI15"/>
    </sheetView>
  </sheetViews>
  <sheetFormatPr defaultColWidth="8.8515625" defaultRowHeight="12.75"/>
  <cols>
    <col min="1" max="1" width="8.8515625" style="0" customWidth="1"/>
    <col min="2" max="2" width="4.7109375" style="0" customWidth="1"/>
    <col min="3" max="6" width="13.7109375" style="0" customWidth="1"/>
    <col min="7" max="7" width="16.8515625" style="0" customWidth="1"/>
    <col min="8" max="8" width="5.421875" style="0" customWidth="1"/>
    <col min="9" max="12" width="13.7109375" style="0" customWidth="1"/>
    <col min="13" max="13" width="16.28125" style="0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5.28125" style="0" customWidth="1"/>
    <col min="26" max="26" width="3.7109375" style="0" customWidth="1"/>
    <col min="27" max="30" width="13.7109375" style="0" customWidth="1"/>
    <col min="31" max="31" width="16.421875" style="0" customWidth="1"/>
    <col min="32" max="32" width="3.7109375" style="0" customWidth="1"/>
    <col min="33" max="36" width="13.7109375" style="0" customWidth="1"/>
    <col min="37" max="37" width="15.421875" style="0" customWidth="1"/>
    <col min="38" max="38" width="3.7109375" style="0" customWidth="1"/>
    <col min="39" max="42" width="13.7109375" style="0" customWidth="1"/>
    <col min="43" max="43" width="14.8515625" style="0" customWidth="1"/>
    <col min="44" max="44" width="3.7109375" style="0" customWidth="1"/>
    <col min="45" max="48" width="13.7109375" style="0" customWidth="1"/>
    <col min="49" max="49" width="15.8515625" style="0" customWidth="1"/>
    <col min="50" max="50" width="3.7109375" style="0" customWidth="1"/>
    <col min="51" max="54" width="13.7109375" style="0" customWidth="1"/>
    <col min="55" max="55" width="15.7109375" style="0" customWidth="1"/>
    <col min="56" max="56" width="3.7109375" style="0" customWidth="1"/>
    <col min="57" max="60" width="13.7109375" style="0" customWidth="1"/>
    <col min="61" max="61" width="16.00390625" style="0" customWidth="1"/>
    <col min="62" max="62" width="3.7109375" style="0" customWidth="1"/>
    <col min="63" max="66" width="13.7109375" style="0" customWidth="1"/>
    <col min="67" max="67" width="15.7109375" style="0" customWidth="1"/>
    <col min="68" max="68" width="3.7109375" style="0" customWidth="1"/>
    <col min="69" max="72" width="13.7109375" style="0" customWidth="1"/>
    <col min="73" max="73" width="15.421875" style="0" customWidth="1"/>
    <col min="74" max="74" width="3.7109375" style="0" customWidth="1"/>
    <col min="75" max="78" width="13.7109375" style="0" customWidth="1"/>
    <col min="79" max="79" width="15.7109375" style="0" customWidth="1"/>
    <col min="80" max="80" width="3.7109375" style="0" customWidth="1"/>
    <col min="81" max="84" width="13.7109375" style="0" customWidth="1"/>
    <col min="85" max="85" width="16.421875" style="0" customWidth="1"/>
    <col min="86" max="86" width="3.7109375" style="0" customWidth="1"/>
    <col min="87" max="90" width="13.7109375" style="0" customWidth="1"/>
    <col min="91" max="91" width="15.421875" style="0" customWidth="1"/>
    <col min="92" max="92" width="3.7109375" style="0" customWidth="1"/>
    <col min="93" max="96" width="13.7109375" style="0" customWidth="1"/>
    <col min="97" max="97" width="15.7109375" style="0" customWidth="1"/>
    <col min="98" max="98" width="3.7109375" style="0" customWidth="1"/>
    <col min="99" max="102" width="13.7109375" style="0" customWidth="1"/>
    <col min="103" max="103" width="16.7109375" style="0" customWidth="1"/>
    <col min="104" max="104" width="3.7109375" style="0" customWidth="1"/>
    <col min="105" max="108" width="13.7109375" style="0" customWidth="1"/>
    <col min="109" max="109" width="15.7109375" style="0" customWidth="1"/>
    <col min="110" max="110" width="3.7109375" style="0" customWidth="1"/>
    <col min="111" max="114" width="13.7109375" style="0" customWidth="1"/>
    <col min="115" max="115" width="16.00390625" style="0" customWidth="1"/>
    <col min="116" max="116" width="3.7109375" style="0" customWidth="1"/>
    <col min="117" max="120" width="13.7109375" style="0" customWidth="1"/>
    <col min="121" max="121" width="16.140625" style="0" customWidth="1"/>
    <col min="122" max="122" width="3.7109375" style="0" customWidth="1"/>
    <col min="123" max="126" width="13.7109375" style="0" customWidth="1"/>
    <col min="127" max="127" width="16.8515625" style="0" customWidth="1"/>
    <col min="128" max="128" width="3.7109375" style="0" customWidth="1"/>
    <col min="129" max="132" width="13.7109375" style="0" customWidth="1"/>
    <col min="133" max="133" width="16.421875" style="0" customWidth="1"/>
    <col min="134" max="134" width="3.7109375" style="0" customWidth="1"/>
    <col min="135" max="138" width="13.7109375" style="0" customWidth="1"/>
    <col min="139" max="139" width="16.8515625" style="0" customWidth="1"/>
    <col min="140" max="140" width="3.7109375" style="0" customWidth="1"/>
    <col min="141" max="144" width="13.7109375" style="0" customWidth="1"/>
    <col min="145" max="145" width="15.7109375" style="0" customWidth="1"/>
    <col min="146" max="146" width="3.7109375" style="0" customWidth="1"/>
    <col min="147" max="150" width="13.7109375" style="0" customWidth="1"/>
    <col min="151" max="151" width="15.421875" style="0" customWidth="1"/>
    <col min="152" max="152" width="3.7109375" style="0" customWidth="1"/>
    <col min="153" max="156" width="13.7109375" style="0" customWidth="1"/>
    <col min="157" max="157" width="16.8515625" style="0" customWidth="1"/>
    <col min="158" max="158" width="3.7109375" style="0" customWidth="1"/>
    <col min="159" max="162" width="13.7109375" style="0" customWidth="1"/>
    <col min="163" max="163" width="16.28125" style="0" customWidth="1"/>
  </cols>
  <sheetData>
    <row r="1" spans="1:129" ht="12">
      <c r="A1" s="27"/>
      <c r="B1" s="27"/>
      <c r="C1" s="27"/>
      <c r="D1" s="27"/>
      <c r="E1" s="27"/>
      <c r="F1" s="27"/>
      <c r="G1" s="27"/>
      <c r="H1" s="13"/>
      <c r="I1" s="26"/>
      <c r="J1" s="19"/>
      <c r="K1" s="19"/>
      <c r="L1" s="28"/>
      <c r="M1" s="28" t="s">
        <v>13</v>
      </c>
      <c r="N1" s="28"/>
      <c r="O1" s="28"/>
      <c r="P1" s="28"/>
      <c r="Q1" s="28"/>
      <c r="R1" s="28"/>
      <c r="S1" s="19"/>
      <c r="T1" s="18"/>
      <c r="U1" s="28"/>
      <c r="V1" s="18"/>
      <c r="W1" s="18"/>
      <c r="X1" s="18"/>
      <c r="Y1" s="28"/>
      <c r="Z1" s="28"/>
      <c r="AA1" s="28" t="s">
        <v>13</v>
      </c>
      <c r="AB1" s="18"/>
      <c r="AC1" s="26"/>
      <c r="AD1" s="28"/>
      <c r="AE1" s="19"/>
      <c r="AF1" s="18"/>
      <c r="AG1" s="28"/>
      <c r="AH1" s="18"/>
      <c r="AI1" s="18"/>
      <c r="AJ1" s="18"/>
      <c r="AK1" s="28"/>
      <c r="AL1" s="28" t="s">
        <v>13</v>
      </c>
      <c r="AM1" s="18"/>
      <c r="AS1" s="28"/>
      <c r="AT1" s="4"/>
      <c r="AU1" s="3"/>
      <c r="AV1" s="3"/>
      <c r="AW1" s="28"/>
      <c r="AX1" s="28" t="s">
        <v>13</v>
      </c>
      <c r="AY1" s="3"/>
      <c r="AZ1" s="3"/>
      <c r="BA1" s="3"/>
      <c r="BB1" s="3"/>
      <c r="BC1" s="3"/>
      <c r="BD1" s="3"/>
      <c r="BE1" s="28"/>
      <c r="BF1" s="4"/>
      <c r="BG1" s="3"/>
      <c r="BH1" s="3"/>
      <c r="BI1" s="28"/>
      <c r="BJ1" s="28" t="s">
        <v>13</v>
      </c>
      <c r="BK1" s="3"/>
      <c r="BL1" s="3"/>
      <c r="BM1" s="28"/>
      <c r="BN1" s="4"/>
      <c r="BO1" s="3"/>
      <c r="BP1" s="3"/>
      <c r="BQ1" s="28"/>
      <c r="BR1" s="3"/>
      <c r="BS1" s="3"/>
      <c r="BT1" s="3"/>
      <c r="BU1" s="28"/>
      <c r="BV1" s="28" t="s">
        <v>13</v>
      </c>
      <c r="BW1" s="3"/>
      <c r="BX1" s="3"/>
      <c r="BY1" s="3"/>
      <c r="BZ1" s="3"/>
      <c r="CA1" s="3"/>
      <c r="CB1" s="3"/>
      <c r="CC1" s="28"/>
      <c r="CD1" s="3"/>
      <c r="CE1" s="3"/>
      <c r="CF1" s="3"/>
      <c r="CG1" s="28"/>
      <c r="CH1" s="28" t="s">
        <v>13</v>
      </c>
      <c r="CI1" s="3"/>
      <c r="CJ1" s="3"/>
      <c r="CK1" s="3"/>
      <c r="CL1" s="3"/>
      <c r="CM1" s="3"/>
      <c r="CN1" s="3"/>
      <c r="CO1" s="28"/>
      <c r="CP1" s="3"/>
      <c r="CQ1" s="3"/>
      <c r="CR1" s="3"/>
      <c r="CS1" s="28"/>
      <c r="CT1" s="28" t="s">
        <v>13</v>
      </c>
      <c r="CU1" s="3"/>
      <c r="CV1" s="3"/>
      <c r="CW1" s="3"/>
      <c r="CX1" s="3"/>
      <c r="CY1" s="3"/>
      <c r="CZ1" s="3"/>
      <c r="DA1" s="28"/>
      <c r="DB1" s="3"/>
      <c r="DC1" s="3"/>
      <c r="DD1" s="3"/>
      <c r="DE1" s="28"/>
      <c r="DF1" s="28" t="s">
        <v>13</v>
      </c>
      <c r="DG1" s="3"/>
      <c r="DH1" s="3"/>
      <c r="DI1" s="3"/>
      <c r="DJ1" s="3"/>
      <c r="DK1" s="3"/>
      <c r="DL1" s="3"/>
      <c r="DM1" s="28"/>
      <c r="DN1" s="3"/>
      <c r="DO1" s="3"/>
      <c r="DP1" s="3"/>
      <c r="DQ1" s="28"/>
      <c r="DR1" s="28" t="s">
        <v>13</v>
      </c>
      <c r="DS1" s="3"/>
      <c r="DT1" s="3"/>
      <c r="DU1" s="3"/>
      <c r="DV1" s="3"/>
      <c r="DW1" s="3"/>
      <c r="DY1" s="28"/>
    </row>
    <row r="2" spans="1:129" ht="12">
      <c r="A2" s="27"/>
      <c r="B2" s="27"/>
      <c r="C2" s="27"/>
      <c r="D2" s="27"/>
      <c r="E2" s="27"/>
      <c r="F2" s="27"/>
      <c r="G2" s="27"/>
      <c r="H2" s="13"/>
      <c r="I2" s="26"/>
      <c r="J2" s="19"/>
      <c r="K2" s="19"/>
      <c r="L2" s="28" t="s">
        <v>63</v>
      </c>
      <c r="M2" s="28"/>
      <c r="N2" s="28"/>
      <c r="O2" s="28"/>
      <c r="P2" s="28"/>
      <c r="Q2" s="28"/>
      <c r="R2" s="28"/>
      <c r="S2" s="19"/>
      <c r="T2" s="18"/>
      <c r="U2" s="28"/>
      <c r="V2" s="18"/>
      <c r="W2" s="18"/>
      <c r="X2" s="18"/>
      <c r="Y2" s="28"/>
      <c r="Z2" s="28" t="s">
        <v>63</v>
      </c>
      <c r="AA2" s="28"/>
      <c r="AB2" s="18"/>
      <c r="AC2" s="26"/>
      <c r="AD2" s="28"/>
      <c r="AE2" s="19"/>
      <c r="AF2" s="18"/>
      <c r="AG2" s="28"/>
      <c r="AH2" s="18"/>
      <c r="AI2" s="18"/>
      <c r="AJ2" s="18"/>
      <c r="AK2" s="28" t="s">
        <v>63</v>
      </c>
      <c r="AL2" s="28"/>
      <c r="AM2" s="18"/>
      <c r="AS2" s="28"/>
      <c r="AT2" s="4"/>
      <c r="AU2" s="3"/>
      <c r="AV2" s="3"/>
      <c r="AW2" s="28" t="s">
        <v>63</v>
      </c>
      <c r="AX2" s="28"/>
      <c r="AY2" s="3"/>
      <c r="AZ2" s="3"/>
      <c r="BA2" s="3"/>
      <c r="BB2" s="3"/>
      <c r="BC2" s="3"/>
      <c r="BD2" s="3"/>
      <c r="BE2" s="28"/>
      <c r="BF2" s="4"/>
      <c r="BG2" s="3"/>
      <c r="BH2" s="3"/>
      <c r="BI2" s="28" t="s">
        <v>63</v>
      </c>
      <c r="BJ2" s="28"/>
      <c r="BK2" s="3"/>
      <c r="BL2" s="3"/>
      <c r="BM2" s="28"/>
      <c r="BN2" s="4"/>
      <c r="BO2" s="3"/>
      <c r="BP2" s="3"/>
      <c r="BQ2" s="28"/>
      <c r="BR2" s="3"/>
      <c r="BS2" s="3"/>
      <c r="BT2" s="3"/>
      <c r="BU2" s="28" t="s">
        <v>63</v>
      </c>
      <c r="BV2" s="28"/>
      <c r="BW2" s="3"/>
      <c r="BX2" s="3"/>
      <c r="BY2" s="3"/>
      <c r="BZ2" s="3"/>
      <c r="CA2" s="3"/>
      <c r="CB2" s="3"/>
      <c r="CC2" s="28"/>
      <c r="CD2" s="3"/>
      <c r="CE2" s="3"/>
      <c r="CF2" s="3"/>
      <c r="CG2" s="28" t="s">
        <v>63</v>
      </c>
      <c r="CH2" s="28"/>
      <c r="CI2" s="3"/>
      <c r="CJ2" s="3"/>
      <c r="CK2" s="3"/>
      <c r="CL2" s="3"/>
      <c r="CM2" s="3"/>
      <c r="CN2" s="3"/>
      <c r="CO2" s="28"/>
      <c r="CP2" s="3"/>
      <c r="CQ2" s="3"/>
      <c r="CR2" s="3"/>
      <c r="CS2" s="28" t="s">
        <v>63</v>
      </c>
      <c r="CT2" s="28"/>
      <c r="CU2" s="3"/>
      <c r="CV2" s="3"/>
      <c r="CW2" s="3"/>
      <c r="CX2" s="3"/>
      <c r="CY2" s="3"/>
      <c r="CZ2" s="3"/>
      <c r="DA2" s="28"/>
      <c r="DB2" s="3"/>
      <c r="DC2" s="3"/>
      <c r="DD2" s="3"/>
      <c r="DE2" s="28" t="s">
        <v>63</v>
      </c>
      <c r="DF2" s="28"/>
      <c r="DG2" s="3"/>
      <c r="DH2" s="3"/>
      <c r="DI2" s="3"/>
      <c r="DJ2" s="3"/>
      <c r="DK2" s="3"/>
      <c r="DL2" s="3"/>
      <c r="DM2" s="28"/>
      <c r="DN2" s="3"/>
      <c r="DO2" s="3"/>
      <c r="DP2" s="3"/>
      <c r="DQ2" s="28" t="s">
        <v>63</v>
      </c>
      <c r="DR2" s="28"/>
      <c r="DS2" s="3"/>
      <c r="DT2" s="3"/>
      <c r="DU2" s="3"/>
      <c r="DV2" s="3"/>
      <c r="DW2" s="3"/>
      <c r="DY2" s="28"/>
    </row>
    <row r="3" spans="1:129" ht="12">
      <c r="A3" s="27"/>
      <c r="B3" s="27"/>
      <c r="C3" s="27"/>
      <c r="D3" s="27"/>
      <c r="E3" s="27"/>
      <c r="F3" s="27"/>
      <c r="G3" s="27"/>
      <c r="H3" s="13"/>
      <c r="I3" s="26"/>
      <c r="J3" s="19"/>
      <c r="K3" s="19"/>
      <c r="L3" s="26"/>
      <c r="M3" s="28" t="s">
        <v>21</v>
      </c>
      <c r="N3" s="26"/>
      <c r="O3" s="26"/>
      <c r="P3" s="26"/>
      <c r="Q3" s="26"/>
      <c r="R3" s="26"/>
      <c r="S3" s="19"/>
      <c r="T3" s="18"/>
      <c r="U3" s="28"/>
      <c r="V3" s="18"/>
      <c r="W3" s="18"/>
      <c r="X3" s="18"/>
      <c r="Y3" s="26"/>
      <c r="Z3" s="26"/>
      <c r="AA3" s="28" t="s">
        <v>21</v>
      </c>
      <c r="AB3" s="18"/>
      <c r="AC3" s="26"/>
      <c r="AD3" s="26"/>
      <c r="AE3" s="19"/>
      <c r="AF3" s="18"/>
      <c r="AG3" s="28"/>
      <c r="AH3" s="18"/>
      <c r="AI3" s="18"/>
      <c r="AJ3" s="18"/>
      <c r="AK3" s="26"/>
      <c r="AL3" s="28" t="s">
        <v>21</v>
      </c>
      <c r="AM3" s="18"/>
      <c r="AS3" s="28"/>
      <c r="AT3" s="3"/>
      <c r="AU3" s="3"/>
      <c r="AV3" s="3"/>
      <c r="AW3" s="26"/>
      <c r="AX3" s="28" t="s">
        <v>21</v>
      </c>
      <c r="AY3" s="3"/>
      <c r="AZ3" s="3"/>
      <c r="BA3" s="3"/>
      <c r="BB3" s="3"/>
      <c r="BC3" s="3"/>
      <c r="BD3" s="3"/>
      <c r="BE3" s="28"/>
      <c r="BF3" s="3"/>
      <c r="BG3" s="3"/>
      <c r="BH3" s="3"/>
      <c r="BI3" s="26"/>
      <c r="BJ3" s="28" t="s">
        <v>21</v>
      </c>
      <c r="BK3" s="3"/>
      <c r="BL3" s="3"/>
      <c r="BM3" s="18"/>
      <c r="BN3" s="3"/>
      <c r="BO3" s="3"/>
      <c r="BP3" s="3"/>
      <c r="BQ3" s="28"/>
      <c r="BR3" s="3"/>
      <c r="BS3" s="3"/>
      <c r="BT3" s="3"/>
      <c r="BU3" s="26"/>
      <c r="BV3" s="28" t="s">
        <v>21</v>
      </c>
      <c r="BW3" s="3"/>
      <c r="BX3" s="3"/>
      <c r="BY3" s="3"/>
      <c r="BZ3" s="3"/>
      <c r="CA3" s="3"/>
      <c r="CB3" s="3"/>
      <c r="CC3" s="28"/>
      <c r="CD3" s="3"/>
      <c r="CE3" s="3"/>
      <c r="CF3" s="3"/>
      <c r="CG3" s="26"/>
      <c r="CH3" s="28" t="s">
        <v>21</v>
      </c>
      <c r="CI3" s="3"/>
      <c r="CJ3" s="3"/>
      <c r="CK3" s="3"/>
      <c r="CL3" s="3"/>
      <c r="CM3" s="3"/>
      <c r="CN3" s="3"/>
      <c r="CO3" s="28"/>
      <c r="CP3" s="3"/>
      <c r="CQ3" s="3"/>
      <c r="CR3" s="3"/>
      <c r="CS3" s="26"/>
      <c r="CT3" s="28" t="s">
        <v>21</v>
      </c>
      <c r="CU3" s="3"/>
      <c r="CV3" s="3"/>
      <c r="CW3" s="3"/>
      <c r="CX3" s="3"/>
      <c r="CY3" s="3"/>
      <c r="CZ3" s="3"/>
      <c r="DA3" s="28"/>
      <c r="DB3" s="3"/>
      <c r="DC3" s="3"/>
      <c r="DD3" s="3"/>
      <c r="DE3" s="26"/>
      <c r="DF3" s="28" t="s">
        <v>21</v>
      </c>
      <c r="DG3" s="3"/>
      <c r="DH3" s="3"/>
      <c r="DI3" s="3"/>
      <c r="DJ3" s="3"/>
      <c r="DK3" s="3"/>
      <c r="DL3" s="3"/>
      <c r="DM3" s="28"/>
      <c r="DN3" s="3"/>
      <c r="DO3" s="3"/>
      <c r="DP3" s="3"/>
      <c r="DQ3" s="26"/>
      <c r="DR3" s="28" t="s">
        <v>21</v>
      </c>
      <c r="DS3" s="3"/>
      <c r="DT3" s="3"/>
      <c r="DU3" s="3"/>
      <c r="DV3" s="3"/>
      <c r="DW3" s="3"/>
      <c r="DY3" s="28"/>
    </row>
    <row r="4" spans="1:127" ht="12">
      <c r="A4" s="27"/>
      <c r="B4" s="27"/>
      <c r="C4" s="27"/>
      <c r="D4" s="27"/>
      <c r="E4" s="27"/>
      <c r="F4" s="27"/>
      <c r="G4" s="27"/>
      <c r="H4" s="13"/>
      <c r="I4" s="26"/>
      <c r="J4" s="28"/>
      <c r="K4" s="28"/>
      <c r="L4" s="28"/>
      <c r="M4" s="28"/>
      <c r="N4" s="28"/>
      <c r="O4" s="28"/>
      <c r="P4" s="28"/>
      <c r="Q4" s="28"/>
      <c r="R4" s="28"/>
      <c r="S4" s="19"/>
      <c r="T4" s="18"/>
      <c r="U4" s="18"/>
      <c r="V4" s="18"/>
      <c r="W4" s="18"/>
      <c r="X4" s="18"/>
      <c r="Y4" s="26"/>
      <c r="Z4" s="28"/>
      <c r="AA4" s="19"/>
      <c r="AB4" s="18"/>
      <c r="AC4" s="26"/>
      <c r="AD4" s="28"/>
      <c r="AE4" s="19"/>
      <c r="AF4" s="18"/>
      <c r="AG4" s="18"/>
      <c r="AH4" s="18"/>
      <c r="AI4" s="18"/>
      <c r="AJ4" s="18"/>
      <c r="AK4" s="18"/>
      <c r="AL4" s="28"/>
      <c r="AM4" s="19"/>
      <c r="AS4" s="3"/>
      <c r="AT4" s="4"/>
      <c r="AU4" s="3"/>
      <c r="AV4" s="3"/>
      <c r="AW4" s="3"/>
      <c r="AX4" s="4"/>
      <c r="AY4" s="3"/>
      <c r="AZ4" s="3"/>
      <c r="BA4" s="3"/>
      <c r="BB4" s="3"/>
      <c r="BC4" s="3"/>
      <c r="BD4" s="3"/>
      <c r="BE4" s="3"/>
      <c r="BF4" s="4"/>
      <c r="BG4" s="3"/>
      <c r="BH4" s="3"/>
      <c r="BI4" s="3"/>
      <c r="BJ4" s="3"/>
      <c r="BK4" s="3"/>
      <c r="BL4" s="3"/>
      <c r="BM4" s="3"/>
      <c r="BN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4"/>
      <c r="DS4" s="3"/>
      <c r="DT4" s="3"/>
      <c r="DU4" s="4"/>
      <c r="DV4" s="3"/>
      <c r="DW4" s="3"/>
    </row>
    <row r="5" spans="1:163" ht="12">
      <c r="A5" s="5" t="s">
        <v>1</v>
      </c>
      <c r="B5" s="44"/>
      <c r="C5" s="20" t="s">
        <v>22</v>
      </c>
      <c r="D5" s="21"/>
      <c r="E5" s="22"/>
      <c r="F5" s="24"/>
      <c r="G5" s="24"/>
      <c r="I5" s="6" t="s">
        <v>30</v>
      </c>
      <c r="J5" s="7"/>
      <c r="K5" s="8"/>
      <c r="L5" s="24"/>
      <c r="M5" s="24"/>
      <c r="N5" s="3"/>
      <c r="O5" s="6" t="s">
        <v>31</v>
      </c>
      <c r="P5" s="7"/>
      <c r="Q5" s="8"/>
      <c r="R5" s="24"/>
      <c r="S5" s="24"/>
      <c r="T5" s="3"/>
      <c r="U5" s="6" t="s">
        <v>32</v>
      </c>
      <c r="V5" s="7"/>
      <c r="W5" s="8"/>
      <c r="X5" s="24"/>
      <c r="Y5" s="24"/>
      <c r="Z5" s="3"/>
      <c r="AA5" s="6" t="s">
        <v>33</v>
      </c>
      <c r="AB5" s="7"/>
      <c r="AC5" s="8"/>
      <c r="AD5" s="24"/>
      <c r="AE5" s="24"/>
      <c r="AF5" s="14"/>
      <c r="AG5" s="6" t="s">
        <v>34</v>
      </c>
      <c r="AH5" s="7"/>
      <c r="AI5" s="8"/>
      <c r="AJ5" s="24"/>
      <c r="AK5" s="24"/>
      <c r="AL5" s="14"/>
      <c r="AM5" s="6" t="s">
        <v>35</v>
      </c>
      <c r="AN5" s="7"/>
      <c r="AO5" s="8"/>
      <c r="AP5" s="24"/>
      <c r="AQ5" s="24"/>
      <c r="AR5" s="14"/>
      <c r="AS5" s="6" t="s">
        <v>36</v>
      </c>
      <c r="AT5" s="7"/>
      <c r="AU5" s="8"/>
      <c r="AV5" s="24"/>
      <c r="AW5" s="24"/>
      <c r="AX5" s="3"/>
      <c r="AY5" s="36" t="s">
        <v>37</v>
      </c>
      <c r="AZ5" s="7"/>
      <c r="BA5" s="8"/>
      <c r="BB5" s="24"/>
      <c r="BC5" s="24"/>
      <c r="BD5" s="3"/>
      <c r="BE5" s="36" t="s">
        <v>38</v>
      </c>
      <c r="BF5" s="7"/>
      <c r="BG5" s="8"/>
      <c r="BH5" s="24"/>
      <c r="BI5" s="24"/>
      <c r="BJ5" s="3"/>
      <c r="BK5" s="38" t="s">
        <v>39</v>
      </c>
      <c r="BL5" s="39"/>
      <c r="BM5" s="40"/>
      <c r="BN5" s="24"/>
      <c r="BO5" s="24"/>
      <c r="BP5" s="3"/>
      <c r="BQ5" s="6" t="s">
        <v>40</v>
      </c>
      <c r="BR5" s="7"/>
      <c r="BS5" s="8"/>
      <c r="BT5" s="24"/>
      <c r="BU5" s="24"/>
      <c r="BV5" s="3"/>
      <c r="BW5" s="6" t="s">
        <v>41</v>
      </c>
      <c r="BX5" s="7"/>
      <c r="BY5" s="8"/>
      <c r="BZ5" s="24"/>
      <c r="CA5" s="24"/>
      <c r="CB5" s="14"/>
      <c r="CC5" s="6" t="s">
        <v>42</v>
      </c>
      <c r="CD5" s="7"/>
      <c r="CE5" s="8"/>
      <c r="CF5" s="24"/>
      <c r="CG5" s="24"/>
      <c r="CH5" s="3"/>
      <c r="CI5" s="6" t="s">
        <v>43</v>
      </c>
      <c r="CJ5" s="7"/>
      <c r="CK5" s="8"/>
      <c r="CL5" s="24"/>
      <c r="CM5" s="24"/>
      <c r="CN5" s="14"/>
      <c r="CO5" s="6" t="s">
        <v>44</v>
      </c>
      <c r="CP5" s="7"/>
      <c r="CQ5" s="8"/>
      <c r="CR5" s="24"/>
      <c r="CS5" s="24"/>
      <c r="CT5" s="3"/>
      <c r="CU5" s="6" t="s">
        <v>45</v>
      </c>
      <c r="CV5" s="7"/>
      <c r="CW5" s="8"/>
      <c r="CX5" s="24"/>
      <c r="CY5" s="24"/>
      <c r="CZ5" s="3"/>
      <c r="DA5" s="6" t="s">
        <v>46</v>
      </c>
      <c r="DB5" s="7"/>
      <c r="DC5" s="8"/>
      <c r="DD5" s="24"/>
      <c r="DE5" s="24"/>
      <c r="DF5" s="3"/>
      <c r="DG5" s="60" t="s">
        <v>66</v>
      </c>
      <c r="DH5" s="7"/>
      <c r="DI5" s="8"/>
      <c r="DJ5" s="24"/>
      <c r="DK5" s="24"/>
      <c r="DL5" s="3"/>
      <c r="DM5" s="6" t="s">
        <v>47</v>
      </c>
      <c r="DN5" s="7"/>
      <c r="DO5" s="8"/>
      <c r="DP5" s="24"/>
      <c r="DQ5" s="24"/>
      <c r="DR5" s="14"/>
      <c r="DS5" s="6" t="s">
        <v>48</v>
      </c>
      <c r="DT5" s="7"/>
      <c r="DU5" s="8"/>
      <c r="DV5" s="24"/>
      <c r="DW5" s="24"/>
      <c r="DX5" s="14"/>
      <c r="DY5" s="6" t="s">
        <v>49</v>
      </c>
      <c r="DZ5" s="7"/>
      <c r="EA5" s="8"/>
      <c r="EB5" s="24"/>
      <c r="EC5" s="24"/>
      <c r="ED5" s="14"/>
      <c r="EE5" s="6" t="s">
        <v>50</v>
      </c>
      <c r="EF5" s="7"/>
      <c r="EG5" s="8"/>
      <c r="EH5" s="24"/>
      <c r="EI5" s="24"/>
      <c r="EJ5" s="14"/>
      <c r="EK5" s="6" t="s">
        <v>51</v>
      </c>
      <c r="EL5" s="7"/>
      <c r="EM5" s="8"/>
      <c r="EN5" s="24"/>
      <c r="EO5" s="24"/>
      <c r="EP5" s="14"/>
      <c r="EQ5" s="6" t="s">
        <v>52</v>
      </c>
      <c r="ER5" s="7"/>
      <c r="ES5" s="8"/>
      <c r="ET5" s="24"/>
      <c r="EU5" s="24"/>
      <c r="EV5" s="14"/>
      <c r="EW5" s="6" t="s">
        <v>53</v>
      </c>
      <c r="EX5" s="7"/>
      <c r="EY5" s="8"/>
      <c r="EZ5" s="24"/>
      <c r="FA5" s="24"/>
      <c r="FB5" s="14"/>
      <c r="FC5" s="6" t="s">
        <v>54</v>
      </c>
      <c r="FD5" s="7"/>
      <c r="FE5" s="8"/>
      <c r="FF5" s="24"/>
      <c r="FG5" s="24"/>
    </row>
    <row r="6" spans="1:163" ht="12">
      <c r="A6" s="29" t="s">
        <v>6</v>
      </c>
      <c r="B6" s="45"/>
      <c r="C6" s="23"/>
      <c r="D6" s="37">
        <v>0.5180471</v>
      </c>
      <c r="E6" s="22"/>
      <c r="F6" s="24" t="s">
        <v>59</v>
      </c>
      <c r="G6" s="24" t="s">
        <v>60</v>
      </c>
      <c r="I6" s="30"/>
      <c r="J6" s="17">
        <v>0.2694139</v>
      </c>
      <c r="K6" s="31"/>
      <c r="L6" s="24" t="s">
        <v>59</v>
      </c>
      <c r="M6" s="24" t="s">
        <v>60</v>
      </c>
      <c r="N6" s="1"/>
      <c r="O6" s="30"/>
      <c r="P6" s="17">
        <v>0.0480194</v>
      </c>
      <c r="Q6" s="31"/>
      <c r="R6" s="24" t="s">
        <v>59</v>
      </c>
      <c r="S6" s="24" t="s">
        <v>60</v>
      </c>
      <c r="T6" s="1"/>
      <c r="U6" s="30"/>
      <c r="V6" s="17">
        <v>0.0060045</v>
      </c>
      <c r="W6" s="31"/>
      <c r="X6" s="24" t="s">
        <v>59</v>
      </c>
      <c r="Y6" s="24" t="s">
        <v>60</v>
      </c>
      <c r="Z6" s="1"/>
      <c r="AA6" s="30"/>
      <c r="AB6" s="17">
        <v>0.0002699</v>
      </c>
      <c r="AC6" s="31"/>
      <c r="AD6" s="24" t="s">
        <v>59</v>
      </c>
      <c r="AE6" s="24" t="s">
        <v>60</v>
      </c>
      <c r="AF6" s="12"/>
      <c r="AG6" s="30"/>
      <c r="AH6" s="17">
        <v>0.010719</v>
      </c>
      <c r="AI6" s="31"/>
      <c r="AJ6" s="24" t="s">
        <v>59</v>
      </c>
      <c r="AK6" s="24" t="s">
        <v>60</v>
      </c>
      <c r="AL6" s="12"/>
      <c r="AM6" s="30"/>
      <c r="AN6" s="17">
        <v>6.8E-06</v>
      </c>
      <c r="AO6" s="31"/>
      <c r="AP6" s="24" t="s">
        <v>59</v>
      </c>
      <c r="AQ6" s="24" t="s">
        <v>60</v>
      </c>
      <c r="AR6" s="12"/>
      <c r="AS6" s="30"/>
      <c r="AT6" s="17">
        <v>0.0018211</v>
      </c>
      <c r="AU6" s="31"/>
      <c r="AV6" s="24" t="s">
        <v>59</v>
      </c>
      <c r="AW6" s="24" t="s">
        <v>60</v>
      </c>
      <c r="AX6" s="1"/>
      <c r="AY6" s="30"/>
      <c r="AZ6" s="17">
        <v>0.000555</v>
      </c>
      <c r="BA6" s="31"/>
      <c r="BB6" s="24" t="s">
        <v>59</v>
      </c>
      <c r="BC6" s="24" t="s">
        <v>60</v>
      </c>
      <c r="BD6" s="1"/>
      <c r="BE6" s="30"/>
      <c r="BF6" s="17">
        <v>0.0030906</v>
      </c>
      <c r="BG6" s="31"/>
      <c r="BH6" s="24" t="s">
        <v>59</v>
      </c>
      <c r="BI6" s="24" t="s">
        <v>60</v>
      </c>
      <c r="BJ6" s="1"/>
      <c r="BK6" s="41"/>
      <c r="BL6" s="42">
        <v>0.028881</v>
      </c>
      <c r="BM6" s="43"/>
      <c r="BN6" s="24" t="s">
        <v>59</v>
      </c>
      <c r="BO6" s="24" t="s">
        <v>60</v>
      </c>
      <c r="BP6" s="1"/>
      <c r="BQ6" s="30"/>
      <c r="BR6" s="17">
        <v>0.0009515</v>
      </c>
      <c r="BS6" s="31"/>
      <c r="BT6" s="24" t="s">
        <v>59</v>
      </c>
      <c r="BU6" s="24" t="s">
        <v>60</v>
      </c>
      <c r="BV6" s="1"/>
      <c r="BW6" s="30"/>
      <c r="BX6" s="17">
        <v>0.0130202</v>
      </c>
      <c r="BY6" s="31"/>
      <c r="BZ6" s="24" t="s">
        <v>59</v>
      </c>
      <c r="CA6" s="24" t="s">
        <v>60</v>
      </c>
      <c r="CB6" s="12"/>
      <c r="CC6" s="30"/>
      <c r="CD6" s="17">
        <v>0.0074946</v>
      </c>
      <c r="CE6" s="31"/>
      <c r="CF6" s="24" t="s">
        <v>59</v>
      </c>
      <c r="CG6" s="24" t="s">
        <v>60</v>
      </c>
      <c r="CH6" s="1"/>
      <c r="CI6" s="30"/>
      <c r="CJ6" s="17">
        <v>0.0100725</v>
      </c>
      <c r="CK6" s="31"/>
      <c r="CL6" s="24" t="s">
        <v>59</v>
      </c>
      <c r="CM6" s="24" t="s">
        <v>60</v>
      </c>
      <c r="CN6" s="12"/>
      <c r="CO6" s="30"/>
      <c r="CP6" s="17">
        <v>0.0250406</v>
      </c>
      <c r="CQ6" s="31"/>
      <c r="CR6" s="24" t="s">
        <v>59</v>
      </c>
      <c r="CS6" s="24" t="s">
        <v>60</v>
      </c>
      <c r="CT6" s="1"/>
      <c r="CU6" s="30"/>
      <c r="CV6" s="17">
        <v>0.0038333</v>
      </c>
      <c r="CW6" s="31"/>
      <c r="CX6" s="24" t="s">
        <v>59</v>
      </c>
      <c r="CY6" s="24" t="s">
        <v>60</v>
      </c>
      <c r="CZ6" s="1"/>
      <c r="DA6" s="30"/>
      <c r="DB6" s="17">
        <v>0.0425121</v>
      </c>
      <c r="DC6" s="31"/>
      <c r="DD6" s="24" t="s">
        <v>59</v>
      </c>
      <c r="DE6" s="24" t="s">
        <v>60</v>
      </c>
      <c r="DF6" s="1"/>
      <c r="DG6" s="30"/>
      <c r="DH6" s="17">
        <v>0.0004894</v>
      </c>
      <c r="DI6" s="31"/>
      <c r="DJ6" s="24" t="s">
        <v>59</v>
      </c>
      <c r="DK6" s="24" t="s">
        <v>60</v>
      </c>
      <c r="DL6" s="1"/>
      <c r="DM6" s="30"/>
      <c r="DN6" s="17">
        <v>0.000823</v>
      </c>
      <c r="DO6" s="31"/>
      <c r="DP6" s="24" t="s">
        <v>59</v>
      </c>
      <c r="DQ6" s="24" t="s">
        <v>60</v>
      </c>
      <c r="DR6" s="12"/>
      <c r="DS6" s="30"/>
      <c r="DT6" s="17">
        <v>8.7E-06</v>
      </c>
      <c r="DU6" s="31"/>
      <c r="DV6" s="24" t="s">
        <v>59</v>
      </c>
      <c r="DW6" s="24" t="s">
        <v>60</v>
      </c>
      <c r="DX6" s="12"/>
      <c r="DY6" s="30"/>
      <c r="DZ6" s="17">
        <v>0.0024301</v>
      </c>
      <c r="EA6" s="31"/>
      <c r="EB6" s="24" t="s">
        <v>59</v>
      </c>
      <c r="EC6" s="24" t="s">
        <v>60</v>
      </c>
      <c r="ED6" s="12"/>
      <c r="EE6" s="30"/>
      <c r="EF6" s="17">
        <v>0.0078281</v>
      </c>
      <c r="EG6" s="31"/>
      <c r="EH6" s="24" t="s">
        <v>59</v>
      </c>
      <c r="EI6" s="24" t="s">
        <v>60</v>
      </c>
      <c r="EJ6" s="12"/>
      <c r="EK6" s="30"/>
      <c r="EL6" s="17">
        <v>0.0172778</v>
      </c>
      <c r="EM6" s="31"/>
      <c r="EN6" s="24" t="s">
        <v>59</v>
      </c>
      <c r="EO6" s="24" t="s">
        <v>60</v>
      </c>
      <c r="EP6" s="12"/>
      <c r="EQ6" s="30"/>
      <c r="ER6" s="17">
        <v>0.0021223</v>
      </c>
      <c r="ES6" s="31"/>
      <c r="ET6" s="24" t="s">
        <v>59</v>
      </c>
      <c r="EU6" s="24" t="s">
        <v>60</v>
      </c>
      <c r="EV6" s="12"/>
      <c r="EW6" s="30"/>
      <c r="EX6" s="17">
        <v>0.0109199</v>
      </c>
      <c r="EY6" s="31"/>
      <c r="EZ6" s="24" t="s">
        <v>59</v>
      </c>
      <c r="FA6" s="24" t="s">
        <v>60</v>
      </c>
      <c r="FB6" s="12"/>
      <c r="FC6" s="30"/>
      <c r="FD6" s="17">
        <v>0.0044418</v>
      </c>
      <c r="FE6" s="31"/>
      <c r="FF6" s="24" t="s">
        <v>59</v>
      </c>
      <c r="FG6" s="24" t="s">
        <v>60</v>
      </c>
    </row>
    <row r="7" spans="1:163" ht="12">
      <c r="A7" s="9"/>
      <c r="B7" s="44"/>
      <c r="C7" s="24" t="s">
        <v>7</v>
      </c>
      <c r="D7" s="24" t="s">
        <v>8</v>
      </c>
      <c r="E7" s="24" t="s">
        <v>0</v>
      </c>
      <c r="F7" s="24" t="s">
        <v>61</v>
      </c>
      <c r="G7" s="24" t="s">
        <v>62</v>
      </c>
      <c r="I7" s="10" t="s">
        <v>7</v>
      </c>
      <c r="J7" s="10" t="s">
        <v>8</v>
      </c>
      <c r="K7" s="10" t="s">
        <v>0</v>
      </c>
      <c r="L7" s="24" t="s">
        <v>61</v>
      </c>
      <c r="M7" s="24" t="s">
        <v>62</v>
      </c>
      <c r="N7" s="3"/>
      <c r="O7" s="10" t="s">
        <v>7</v>
      </c>
      <c r="P7" s="10" t="s">
        <v>8</v>
      </c>
      <c r="Q7" s="10" t="s">
        <v>0</v>
      </c>
      <c r="R7" s="24" t="s">
        <v>61</v>
      </c>
      <c r="S7" s="24" t="s">
        <v>62</v>
      </c>
      <c r="T7" s="3"/>
      <c r="U7" s="10" t="s">
        <v>7</v>
      </c>
      <c r="V7" s="10" t="s">
        <v>8</v>
      </c>
      <c r="W7" s="10" t="s">
        <v>0</v>
      </c>
      <c r="X7" s="24" t="s">
        <v>61</v>
      </c>
      <c r="Y7" s="24" t="s">
        <v>62</v>
      </c>
      <c r="Z7" s="3"/>
      <c r="AA7" s="10" t="s">
        <v>7</v>
      </c>
      <c r="AB7" s="10" t="s">
        <v>8</v>
      </c>
      <c r="AC7" s="10" t="s">
        <v>0</v>
      </c>
      <c r="AD7" s="24" t="s">
        <v>61</v>
      </c>
      <c r="AE7" s="24" t="s">
        <v>62</v>
      </c>
      <c r="AF7" s="15"/>
      <c r="AG7" s="10" t="s">
        <v>7</v>
      </c>
      <c r="AH7" s="10" t="s">
        <v>8</v>
      </c>
      <c r="AI7" s="10" t="s">
        <v>0</v>
      </c>
      <c r="AJ7" s="24" t="s">
        <v>61</v>
      </c>
      <c r="AK7" s="24" t="s">
        <v>62</v>
      </c>
      <c r="AL7" s="15"/>
      <c r="AM7" s="10" t="s">
        <v>7</v>
      </c>
      <c r="AN7" s="10" t="s">
        <v>8</v>
      </c>
      <c r="AO7" s="10" t="s">
        <v>0</v>
      </c>
      <c r="AP7" s="24" t="s">
        <v>61</v>
      </c>
      <c r="AQ7" s="24" t="s">
        <v>62</v>
      </c>
      <c r="AR7" s="15"/>
      <c r="AS7" s="10" t="s">
        <v>7</v>
      </c>
      <c r="AT7" s="10" t="s">
        <v>8</v>
      </c>
      <c r="AU7" s="10" t="s">
        <v>0</v>
      </c>
      <c r="AV7" s="24" t="s">
        <v>61</v>
      </c>
      <c r="AW7" s="24" t="s">
        <v>62</v>
      </c>
      <c r="AX7" s="3"/>
      <c r="AY7" s="10" t="s">
        <v>7</v>
      </c>
      <c r="AZ7" s="10" t="s">
        <v>8</v>
      </c>
      <c r="BA7" s="10" t="s">
        <v>0</v>
      </c>
      <c r="BB7" s="24" t="s">
        <v>61</v>
      </c>
      <c r="BC7" s="24" t="s">
        <v>62</v>
      </c>
      <c r="BD7" s="3"/>
      <c r="BE7" s="10" t="s">
        <v>7</v>
      </c>
      <c r="BF7" s="10" t="s">
        <v>8</v>
      </c>
      <c r="BG7" s="10" t="s">
        <v>0</v>
      </c>
      <c r="BH7" s="24" t="s">
        <v>61</v>
      </c>
      <c r="BI7" s="24" t="s">
        <v>62</v>
      </c>
      <c r="BJ7" s="3"/>
      <c r="BK7" s="10" t="s">
        <v>7</v>
      </c>
      <c r="BL7" s="10" t="s">
        <v>8</v>
      </c>
      <c r="BM7" s="10" t="s">
        <v>0</v>
      </c>
      <c r="BN7" s="24" t="s">
        <v>61</v>
      </c>
      <c r="BO7" s="24" t="s">
        <v>62</v>
      </c>
      <c r="BP7" s="3"/>
      <c r="BQ7" s="10" t="s">
        <v>7</v>
      </c>
      <c r="BR7" s="10" t="s">
        <v>8</v>
      </c>
      <c r="BS7" s="10" t="s">
        <v>0</v>
      </c>
      <c r="BT7" s="24" t="s">
        <v>61</v>
      </c>
      <c r="BU7" s="24" t="s">
        <v>62</v>
      </c>
      <c r="BV7" s="3"/>
      <c r="BW7" s="10" t="s">
        <v>7</v>
      </c>
      <c r="BX7" s="10" t="s">
        <v>8</v>
      </c>
      <c r="BY7" s="10" t="s">
        <v>0</v>
      </c>
      <c r="BZ7" s="24" t="s">
        <v>61</v>
      </c>
      <c r="CA7" s="24" t="s">
        <v>62</v>
      </c>
      <c r="CB7" s="15"/>
      <c r="CC7" s="10" t="s">
        <v>7</v>
      </c>
      <c r="CD7" s="10" t="s">
        <v>8</v>
      </c>
      <c r="CE7" s="10" t="s">
        <v>0</v>
      </c>
      <c r="CF7" s="24" t="s">
        <v>61</v>
      </c>
      <c r="CG7" s="24" t="s">
        <v>62</v>
      </c>
      <c r="CH7" s="3"/>
      <c r="CI7" s="10" t="s">
        <v>7</v>
      </c>
      <c r="CJ7" s="10" t="s">
        <v>8</v>
      </c>
      <c r="CK7" s="10" t="s">
        <v>0</v>
      </c>
      <c r="CL7" s="24" t="s">
        <v>61</v>
      </c>
      <c r="CM7" s="24" t="s">
        <v>62</v>
      </c>
      <c r="CN7" s="15"/>
      <c r="CO7" s="10" t="s">
        <v>7</v>
      </c>
      <c r="CP7" s="10" t="s">
        <v>8</v>
      </c>
      <c r="CQ7" s="10" t="s">
        <v>0</v>
      </c>
      <c r="CR7" s="24" t="s">
        <v>61</v>
      </c>
      <c r="CS7" s="24" t="s">
        <v>62</v>
      </c>
      <c r="CT7" s="3"/>
      <c r="CU7" s="10" t="s">
        <v>7</v>
      </c>
      <c r="CV7" s="10" t="s">
        <v>8</v>
      </c>
      <c r="CW7" s="10" t="s">
        <v>0</v>
      </c>
      <c r="CX7" s="24" t="s">
        <v>61</v>
      </c>
      <c r="CY7" s="24" t="s">
        <v>62</v>
      </c>
      <c r="CZ7" s="3"/>
      <c r="DA7" s="10" t="s">
        <v>7</v>
      </c>
      <c r="DB7" s="10" t="s">
        <v>8</v>
      </c>
      <c r="DC7" s="10" t="s">
        <v>0</v>
      </c>
      <c r="DD7" s="24" t="s">
        <v>61</v>
      </c>
      <c r="DE7" s="24" t="s">
        <v>62</v>
      </c>
      <c r="DF7" s="3"/>
      <c r="DG7" s="10" t="s">
        <v>7</v>
      </c>
      <c r="DH7" s="10" t="s">
        <v>8</v>
      </c>
      <c r="DI7" s="10" t="s">
        <v>0</v>
      </c>
      <c r="DJ7" s="24" t="s">
        <v>61</v>
      </c>
      <c r="DK7" s="24" t="s">
        <v>62</v>
      </c>
      <c r="DL7" s="3"/>
      <c r="DM7" s="10" t="s">
        <v>7</v>
      </c>
      <c r="DN7" s="10" t="s">
        <v>8</v>
      </c>
      <c r="DO7" s="10" t="s">
        <v>0</v>
      </c>
      <c r="DP7" s="24" t="s">
        <v>61</v>
      </c>
      <c r="DQ7" s="24" t="s">
        <v>62</v>
      </c>
      <c r="DR7" s="15"/>
      <c r="DS7" s="10" t="s">
        <v>7</v>
      </c>
      <c r="DT7" s="10" t="s">
        <v>8</v>
      </c>
      <c r="DU7" s="10" t="s">
        <v>0</v>
      </c>
      <c r="DV7" s="24" t="s">
        <v>61</v>
      </c>
      <c r="DW7" s="24" t="s">
        <v>62</v>
      </c>
      <c r="DX7" s="15"/>
      <c r="DY7" s="10" t="s">
        <v>7</v>
      </c>
      <c r="DZ7" s="10" t="s">
        <v>8</v>
      </c>
      <c r="EA7" s="10" t="s">
        <v>0</v>
      </c>
      <c r="EB7" s="24" t="s">
        <v>61</v>
      </c>
      <c r="EC7" s="24" t="s">
        <v>62</v>
      </c>
      <c r="ED7" s="15"/>
      <c r="EE7" s="10" t="s">
        <v>7</v>
      </c>
      <c r="EF7" s="10" t="s">
        <v>8</v>
      </c>
      <c r="EG7" s="10" t="s">
        <v>0</v>
      </c>
      <c r="EH7" s="24" t="s">
        <v>61</v>
      </c>
      <c r="EI7" s="24" t="s">
        <v>62</v>
      </c>
      <c r="EJ7" s="15"/>
      <c r="EK7" s="10" t="s">
        <v>7</v>
      </c>
      <c r="EL7" s="10" t="s">
        <v>8</v>
      </c>
      <c r="EM7" s="10" t="s">
        <v>0</v>
      </c>
      <c r="EN7" s="24" t="s">
        <v>61</v>
      </c>
      <c r="EO7" s="24" t="s">
        <v>62</v>
      </c>
      <c r="EP7" s="15"/>
      <c r="EQ7" s="10" t="s">
        <v>7</v>
      </c>
      <c r="ER7" s="10" t="s">
        <v>8</v>
      </c>
      <c r="ES7" s="10" t="s">
        <v>0</v>
      </c>
      <c r="ET7" s="24" t="s">
        <v>61</v>
      </c>
      <c r="EU7" s="24" t="s">
        <v>62</v>
      </c>
      <c r="EV7" s="15"/>
      <c r="EW7" s="10" t="s">
        <v>7</v>
      </c>
      <c r="EX7" s="10" t="s">
        <v>8</v>
      </c>
      <c r="EY7" s="10" t="s">
        <v>0</v>
      </c>
      <c r="EZ7" s="24" t="s">
        <v>61</v>
      </c>
      <c r="FA7" s="24" t="s">
        <v>62</v>
      </c>
      <c r="FB7" s="15"/>
      <c r="FC7" s="10" t="s">
        <v>7</v>
      </c>
      <c r="FD7" s="10" t="s">
        <v>8</v>
      </c>
      <c r="FE7" s="10" t="s">
        <v>0</v>
      </c>
      <c r="FF7" s="24" t="s">
        <v>61</v>
      </c>
      <c r="FG7" s="24" t="s">
        <v>62</v>
      </c>
    </row>
    <row r="8" spans="1:163" ht="12">
      <c r="A8" s="2">
        <v>41548</v>
      </c>
      <c r="B8" s="2"/>
      <c r="C8" s="47">
        <f aca="true" t="shared" si="0" ref="C8:C20">I8+O8+U8+AA8+AG8+AM8+AS8+AY8+BE8+BK8+BQ8+BW8+CC8+CI8+CO8+CU8+DA8+DG8+DM8+DS8+DY8+EE8+EK8+EQ8+EW8+FC8</f>
        <v>5180.471</v>
      </c>
      <c r="D8" s="47">
        <f aca="true" t="shared" si="1" ref="D8:D20">J8+P8+V8+AB8+AH8+AN8+AT8+AZ8+BF8+BL8+BR8+BX8+CD8+CJ8+CP8+CV8+DB8+DH8+DN8+DT8+DZ8+EF8+EL8+ER8+EX8+FD8</f>
        <v>190311.33679730003</v>
      </c>
      <c r="E8" s="47">
        <f aca="true" t="shared" si="2" ref="E8:E20">C8+D8</f>
        <v>195491.80779730002</v>
      </c>
      <c r="F8" s="47">
        <f aca="true" t="shared" si="3" ref="F8:F20">L8+R8+X8+AD8+AJ8+AP8+AV8+BB8+BH8+BN8+BT8+BZ8+CF8+CL8+CR8+CX8+DD8+DJ8+DP8+DV8+EB8+EH8+EN8+ET8+EZ8+FF8</f>
        <v>27085.57457640001</v>
      </c>
      <c r="G8" s="47">
        <f aca="true" t="shared" si="4" ref="G8:G20">M8+S8+Y8+AE8+AK8+AQ8+AW8+BC8+BI8+BO8+BU8+CA8+CG8+CM8+CS8+CY8+DE8+DK8+DQ8+DW8+EC8+EI8+EO8+EU8+FA8+FG8</f>
        <v>16958.789865599996</v>
      </c>
      <c r="H8" s="47"/>
      <c r="I8" s="47">
        <f>J$6*'09C'!$C8</f>
        <v>2694.1389999999997</v>
      </c>
      <c r="J8" s="47">
        <f>J$6*'09C'!$D8</f>
        <v>98972.6985457</v>
      </c>
      <c r="K8" s="47">
        <f aca="true" t="shared" si="5" ref="K8:K20">SUM(I8:J8)</f>
        <v>101666.8375457</v>
      </c>
      <c r="L8" s="47">
        <f>J$6*'09C'!$F8</f>
        <v>14086.036347599998</v>
      </c>
      <c r="M8" s="47">
        <f>J$6*'09C'!$G8</f>
        <v>8819.533430399999</v>
      </c>
      <c r="N8" s="47"/>
      <c r="O8" s="47">
        <f>P$6*'09C'!$C8</f>
        <v>480.19399999999996</v>
      </c>
      <c r="P8" s="47">
        <f>P$6*'09C'!$D8</f>
        <v>17640.5508422</v>
      </c>
      <c r="Q8" s="47">
        <f aca="true" t="shared" si="6" ref="Q8:Q20">SUM(O8:P8)</f>
        <v>18120.744842199998</v>
      </c>
      <c r="R8" s="47">
        <f>P$6*'09C'!$F8</f>
        <v>2510.6463095999998</v>
      </c>
      <c r="S8" s="47">
        <f>P$6*'09C'!$G8</f>
        <v>1571.9630783999999</v>
      </c>
      <c r="T8" s="47"/>
      <c r="U8" s="47">
        <f>V$6*'09C'!$C8</f>
        <v>60.045</v>
      </c>
      <c r="V8" s="47">
        <f>V$6*'09C'!$D8</f>
        <v>2205.8311335000003</v>
      </c>
      <c r="W8" s="47">
        <f aca="true" t="shared" si="7" ref="W8:W20">SUM(U8:V8)</f>
        <v>2265.8761335000004</v>
      </c>
      <c r="X8" s="47">
        <f>V$6*'09C'!$F8</f>
        <v>313.939278</v>
      </c>
      <c r="Y8" s="47">
        <f>V$6*'09C'!$G8</f>
        <v>196.563312</v>
      </c>
      <c r="Z8" s="47"/>
      <c r="AA8" s="47">
        <f>AB$6*'09C'!$C8</f>
        <v>2.699</v>
      </c>
      <c r="AB8" s="47">
        <f>AB$6*'09C'!$D8</f>
        <v>99.1512737</v>
      </c>
      <c r="AC8" s="47">
        <f aca="true" t="shared" si="8" ref="AC8:AC20">SUM(AA8:AB8)</f>
        <v>101.8502737</v>
      </c>
      <c r="AD8" s="47">
        <f>AB$6*'09C'!$F8</f>
        <v>14.1114516</v>
      </c>
      <c r="AE8" s="47">
        <f>AB$6*'09C'!$G8</f>
        <v>8.8354464</v>
      </c>
      <c r="AF8" s="47"/>
      <c r="AG8" s="47">
        <f>AH$6*'09C'!$C8</f>
        <v>107.19</v>
      </c>
      <c r="AH8" s="47">
        <f>AH$6*'09C'!$D8</f>
        <v>3937.7639969999996</v>
      </c>
      <c r="AI8" s="47">
        <f aca="true" t="shared" si="9" ref="AI8:AI20">SUM(AG8:AH8)</f>
        <v>4044.9539969999996</v>
      </c>
      <c r="AJ8" s="47">
        <f>AH$6*'09C'!$F8</f>
        <v>560.432196</v>
      </c>
      <c r="AK8" s="47">
        <f>AH$6*'09C'!$G8</f>
        <v>350.897184</v>
      </c>
      <c r="AL8" s="47"/>
      <c r="AM8" s="47">
        <f>AN$6*'09C'!$C8</f>
        <v>0.068</v>
      </c>
      <c r="AN8" s="47">
        <f>AN$6*'09C'!$D8</f>
        <v>2.4980684</v>
      </c>
      <c r="AO8" s="47">
        <f aca="true" t="shared" si="10" ref="AO8:AO20">SUM(AM8:AN8)</f>
        <v>2.5660684000000002</v>
      </c>
      <c r="AP8" s="47">
        <f>AN$6*'09C'!$F8</f>
        <v>0.3555312</v>
      </c>
      <c r="AQ8" s="47">
        <f>AN$6*'09C'!$G8</f>
        <v>0.2226048</v>
      </c>
      <c r="AR8" s="47"/>
      <c r="AS8" s="47">
        <f>AT$6*'09C'!$C8</f>
        <v>18.211</v>
      </c>
      <c r="AT8" s="47">
        <f>AT$6*'09C'!$D8</f>
        <v>669.0047593</v>
      </c>
      <c r="AU8" s="47">
        <f aca="true" t="shared" si="11" ref="AU8:AU20">SUM(AS8:AT8)</f>
        <v>687.2157593000001</v>
      </c>
      <c r="AV8" s="47">
        <f>AT$6*'09C'!$F8</f>
        <v>95.2143924</v>
      </c>
      <c r="AW8" s="47">
        <f>AT$6*'09C'!$G8</f>
        <v>59.6155296</v>
      </c>
      <c r="AX8" s="47"/>
      <c r="AY8" s="47">
        <f>AZ$6*'09C'!$C8</f>
        <v>5.550000000000001</v>
      </c>
      <c r="AZ8" s="47">
        <f>AZ$6*'09C'!$D8</f>
        <v>203.88646500000002</v>
      </c>
      <c r="BA8" s="47">
        <f aca="true" t="shared" si="12" ref="BA8:BA20">SUM(AY8:AZ8)</f>
        <v>209.43646500000003</v>
      </c>
      <c r="BB8" s="47">
        <f>AZ$6*'09C'!$F8</f>
        <v>29.01762</v>
      </c>
      <c r="BC8" s="47">
        <f>AZ$6*'09C'!$G8</f>
        <v>18.168480000000002</v>
      </c>
      <c r="BD8" s="47"/>
      <c r="BE8" s="47">
        <f>BF$6*'09C'!$C8</f>
        <v>30.906000000000002</v>
      </c>
      <c r="BF8" s="47">
        <f>BF$6*'09C'!$D8</f>
        <v>1135.3720878000001</v>
      </c>
      <c r="BG8" s="47">
        <f aca="true" t="shared" si="13" ref="BG8:BG20">SUM(BE8:BF8)</f>
        <v>1166.2780878</v>
      </c>
      <c r="BH8" s="47">
        <f>BF$6*'09C'!$F8</f>
        <v>161.5889304</v>
      </c>
      <c r="BI8" s="47">
        <f>BF$6*'09C'!$G8</f>
        <v>101.1738816</v>
      </c>
      <c r="BJ8" s="47"/>
      <c r="BK8" s="47">
        <f>BL$6*'09C'!$C8</f>
        <v>288.81</v>
      </c>
      <c r="BL8" s="47">
        <f>BL$6*'09C'!$D8</f>
        <v>10609.810803</v>
      </c>
      <c r="BM8" s="47">
        <f aca="true" t="shared" si="14" ref="BM8:BM20">SUM(BK8:BL8)</f>
        <v>10898.620803</v>
      </c>
      <c r="BN8" s="47">
        <f>BL$6*'09C'!$F8</f>
        <v>1510.014204</v>
      </c>
      <c r="BO8" s="47">
        <f>BL$6*'09C'!$G8</f>
        <v>945.4484160000001</v>
      </c>
      <c r="BP8" s="47"/>
      <c r="BQ8" s="47">
        <f>BR$6*'09C'!$C8</f>
        <v>9.515</v>
      </c>
      <c r="BR8" s="47">
        <f>BR$6*'09C'!$D8</f>
        <v>349.5458945</v>
      </c>
      <c r="BS8" s="47">
        <f aca="true" t="shared" si="15" ref="BS8:BS20">SUM(BQ8:BR8)</f>
        <v>359.06089449999996</v>
      </c>
      <c r="BT8" s="47">
        <f>BR$6*'09C'!$F8</f>
        <v>49.748226</v>
      </c>
      <c r="BU8" s="47">
        <f>BR$6*'09C'!$G8</f>
        <v>31.148304</v>
      </c>
      <c r="BV8" s="47"/>
      <c r="BW8" s="47">
        <f>BX$6*'09C'!$C8</f>
        <v>130.202</v>
      </c>
      <c r="BX8" s="47">
        <f>BX$6*'09C'!$D8</f>
        <v>4783.1397326</v>
      </c>
      <c r="BY8" s="47">
        <f aca="true" t="shared" si="16" ref="BY8:BY20">SUM(BW8:BX8)</f>
        <v>4913.3417326</v>
      </c>
      <c r="BZ8" s="47">
        <f>BX$6*'09C'!$F8</f>
        <v>680.7481368</v>
      </c>
      <c r="CA8" s="47">
        <f>BX$6*'09C'!$G8</f>
        <v>426.2292672</v>
      </c>
      <c r="CB8" s="47"/>
      <c r="CC8" s="47">
        <f>CD$6*'09C'!$C8</f>
        <v>74.946</v>
      </c>
      <c r="CD8" s="47">
        <f>CD$6*'09C'!$D8</f>
        <v>2753.2387398</v>
      </c>
      <c r="CE8" s="47">
        <f aca="true" t="shared" si="17" ref="CE8:CE20">SUM(CC8:CD8)</f>
        <v>2828.1847398</v>
      </c>
      <c r="CF8" s="47">
        <f>CD$6*'09C'!$F8</f>
        <v>391.8476664</v>
      </c>
      <c r="CG8" s="47">
        <f>CD$6*'09C'!$G8</f>
        <v>245.34322559999998</v>
      </c>
      <c r="CH8" s="47"/>
      <c r="CI8" s="47">
        <f>CJ$6*'09C'!$C8</f>
        <v>100.725</v>
      </c>
      <c r="CJ8" s="47">
        <f>CJ$6*'09C'!$D8</f>
        <v>3700.2638174999997</v>
      </c>
      <c r="CK8" s="47">
        <f aca="true" t="shared" si="18" ref="CK8:CK20">SUM(CI8:CJ8)</f>
        <v>3800.9888174999996</v>
      </c>
      <c r="CL8" s="47">
        <f>CJ$6*'09C'!$F8</f>
        <v>526.63059</v>
      </c>
      <c r="CM8" s="47">
        <f>CJ$6*'09C'!$G8</f>
        <v>329.73336</v>
      </c>
      <c r="CN8" s="47"/>
      <c r="CO8" s="47">
        <f>CP$6*'09C'!$C8</f>
        <v>250.406</v>
      </c>
      <c r="CP8" s="47">
        <f>CP$6*'09C'!$D8</f>
        <v>9198.9899378</v>
      </c>
      <c r="CQ8" s="47">
        <f aca="true" t="shared" si="19" ref="CQ8:CQ20">SUM(CO8:CP8)</f>
        <v>9449.3959378</v>
      </c>
      <c r="CR8" s="47">
        <f>CP$6*'09C'!$F8</f>
        <v>1309.2227304</v>
      </c>
      <c r="CS8" s="47">
        <f>CP$6*'09C'!$G8</f>
        <v>819.7290816</v>
      </c>
      <c r="CT8" s="47"/>
      <c r="CU8" s="47">
        <f>CV$6*'09C'!$C8</f>
        <v>38.333</v>
      </c>
      <c r="CV8" s="47">
        <f>CV$6*'09C'!$D8</f>
        <v>1408.2125879</v>
      </c>
      <c r="CW8" s="47">
        <f aca="true" t="shared" si="20" ref="CW8:CW20">SUM(CU8:CV8)</f>
        <v>1446.5455879</v>
      </c>
      <c r="CX8" s="47">
        <f>CV$6*'09C'!$F8</f>
        <v>200.4202572</v>
      </c>
      <c r="CY8" s="47">
        <f>CV$6*'09C'!$G8</f>
        <v>125.4869088</v>
      </c>
      <c r="CZ8" s="47"/>
      <c r="DA8" s="47">
        <f>DB$6*'09C'!$C8</f>
        <v>425.121</v>
      </c>
      <c r="DB8" s="47">
        <f>DB$6*'09C'!$D8</f>
        <v>15617.372592299998</v>
      </c>
      <c r="DC8" s="47">
        <f aca="true" t="shared" si="21" ref="DC8:DC20">SUM(DA8:DB8)</f>
        <v>16042.493592299998</v>
      </c>
      <c r="DD8" s="47">
        <f>DB$6*'09C'!$F8</f>
        <v>2222.7026364</v>
      </c>
      <c r="DE8" s="47">
        <f>DB$6*'09C'!$G8</f>
        <v>1391.6761055999998</v>
      </c>
      <c r="DF8" s="47"/>
      <c r="DG8" s="47">
        <f>DH$6*'09C'!$C8</f>
        <v>4.894</v>
      </c>
      <c r="DH8" s="47">
        <f>DH$6*'09C'!$D8</f>
        <v>179.7874522</v>
      </c>
      <c r="DI8" s="47">
        <f aca="true" t="shared" si="22" ref="DI8:DI20">SUM(DG8:DH8)</f>
        <v>184.6814522</v>
      </c>
      <c r="DJ8" s="47">
        <f>DH$6*'09C'!$F8</f>
        <v>25.587789599999997</v>
      </c>
      <c r="DK8" s="47">
        <f>DH$6*'09C'!$G8</f>
        <v>16.0209984</v>
      </c>
      <c r="DL8" s="47"/>
      <c r="DM8" s="47">
        <f>DN$6*'09C'!$C8</f>
        <v>8.229999999999999</v>
      </c>
      <c r="DN8" s="47">
        <f>DN$6*'09C'!$D8</f>
        <v>302.339749</v>
      </c>
      <c r="DO8" s="47">
        <f aca="true" t="shared" si="23" ref="DO8:DO20">SUM(DM8:DN8)</f>
        <v>310.569749</v>
      </c>
      <c r="DP8" s="47">
        <f>DN$6*'09C'!$F8</f>
        <v>43.029731999999996</v>
      </c>
      <c r="DQ8" s="47">
        <f>DN$6*'09C'!$G8</f>
        <v>26.941727999999998</v>
      </c>
      <c r="DR8" s="47"/>
      <c r="DS8" s="47">
        <f>DT$6*'09C'!$C8</f>
        <v>0.087</v>
      </c>
      <c r="DT8" s="47">
        <f>DT$6*'09C'!$D8</f>
        <v>3.1960580999999997</v>
      </c>
      <c r="DU8" s="47">
        <f aca="true" t="shared" si="24" ref="DU8:DU20">SUM(DS8:DT8)</f>
        <v>3.2830581</v>
      </c>
      <c r="DV8" s="47">
        <f>DT$6*'09C'!$F8</f>
        <v>0.45487079999999996</v>
      </c>
      <c r="DW8" s="47">
        <f>DT$6*'09C'!$G8</f>
        <v>0.2848032</v>
      </c>
      <c r="DX8" s="47"/>
      <c r="DY8" s="47">
        <f>DZ$6*'09C'!$C8</f>
        <v>24.301000000000002</v>
      </c>
      <c r="DZ8" s="47">
        <f>DZ$6*'09C'!$D8</f>
        <v>892.7288263</v>
      </c>
      <c r="EA8" s="47">
        <f aca="true" t="shared" si="25" ref="EA8:EA20">SUM(DY8:DZ8)</f>
        <v>917.0298263000001</v>
      </c>
      <c r="EB8" s="47">
        <f>DZ$6*'09C'!$F8</f>
        <v>127.05534840000001</v>
      </c>
      <c r="EC8" s="47">
        <f>DZ$6*'09C'!$G8</f>
        <v>79.5517536</v>
      </c>
      <c r="ED8" s="47"/>
      <c r="EE8" s="47">
        <f>EF$6*'09C'!$C8</f>
        <v>78.28099999999999</v>
      </c>
      <c r="EF8" s="47">
        <f>EF$6*'09C'!$D8</f>
        <v>2875.7543002999996</v>
      </c>
      <c r="EG8" s="47">
        <f aca="true" t="shared" si="26" ref="EG8:EG20">SUM(EE8:EF8)</f>
        <v>2954.0353002999996</v>
      </c>
      <c r="EH8" s="47">
        <f>EF$6*'09C'!$F8</f>
        <v>409.2843804</v>
      </c>
      <c r="EI8" s="47">
        <f>EF$6*'09C'!$G8</f>
        <v>256.2606816</v>
      </c>
      <c r="EJ8" s="47"/>
      <c r="EK8" s="47">
        <f>EL$6*'09C'!$C8</f>
        <v>172.778</v>
      </c>
      <c r="EL8" s="47">
        <f>EL$6*'09C'!$D8</f>
        <v>6347.2244414</v>
      </c>
      <c r="EM8" s="47">
        <f aca="true" t="shared" si="27" ref="EM8:EM20">SUM(EK8:EL8)</f>
        <v>6520.0024414</v>
      </c>
      <c r="EN8" s="47">
        <f>EL$6*'09C'!$F8</f>
        <v>903.3524952</v>
      </c>
      <c r="EO8" s="47">
        <f>EL$6*'09C'!$G8</f>
        <v>565.6060608</v>
      </c>
      <c r="EP8" s="47"/>
      <c r="EQ8" s="47">
        <f>ER$6*'09C'!$C8</f>
        <v>21.223000000000003</v>
      </c>
      <c r="ER8" s="47">
        <f>ER$6*'09C'!$D8</f>
        <v>779.6544949</v>
      </c>
      <c r="ES8" s="47">
        <f aca="true" t="shared" si="28" ref="ES8:ES20">SUM(EQ8:ER8)</f>
        <v>800.8774949</v>
      </c>
      <c r="ET8" s="47">
        <f>ER$6*'09C'!$F8</f>
        <v>110.9623332</v>
      </c>
      <c r="EU8" s="47">
        <f>ER$6*'09C'!$G8</f>
        <v>69.47561280000001</v>
      </c>
      <c r="EV8" s="47"/>
      <c r="EW8" s="47">
        <f>EX$6*'09C'!$C8</f>
        <v>109.199</v>
      </c>
      <c r="EX8" s="47">
        <f>EX$6*'09C'!$D8</f>
        <v>4011.5672237</v>
      </c>
      <c r="EY8" s="47">
        <f aca="true" t="shared" si="29" ref="EY8:EY20">SUM(EW8:EX8)</f>
        <v>4120.7662236999995</v>
      </c>
      <c r="EZ8" s="47">
        <f>EX$6*'09C'!$F8</f>
        <v>570.9360516</v>
      </c>
      <c r="FA8" s="47">
        <f>EX$6*'09C'!$G8</f>
        <v>357.4738464</v>
      </c>
      <c r="FB8" s="47"/>
      <c r="FC8" s="47">
        <f>FD$6*'09C'!$C8</f>
        <v>44.418</v>
      </c>
      <c r="FD8" s="47">
        <f>FD$6*'09C'!$D8</f>
        <v>1631.7529734</v>
      </c>
      <c r="FE8" s="47">
        <f aca="true" t="shared" si="30" ref="FE8:FE20">SUM(FC8:FD8)</f>
        <v>1676.1709733999999</v>
      </c>
      <c r="FF8" s="47">
        <f>FD$6*'09C'!$F8</f>
        <v>232.2350712</v>
      </c>
      <c r="FG8" s="47">
        <f>FD$6*'09C'!$G8</f>
        <v>145.4067648</v>
      </c>
    </row>
    <row r="9" spans="1:163" ht="12">
      <c r="A9" s="2">
        <v>41730</v>
      </c>
      <c r="B9" s="2"/>
      <c r="C9" s="47">
        <f t="shared" si="0"/>
        <v>0</v>
      </c>
      <c r="D9" s="47">
        <f t="shared" si="1"/>
        <v>190233.6297323</v>
      </c>
      <c r="E9" s="47">
        <f t="shared" si="2"/>
        <v>190233.6297323</v>
      </c>
      <c r="F9" s="47">
        <f t="shared" si="3"/>
        <v>27085.57457640001</v>
      </c>
      <c r="G9" s="47">
        <f t="shared" si="4"/>
        <v>16958.789865599996</v>
      </c>
      <c r="H9" s="47"/>
      <c r="I9" s="47">
        <f>J$6*'09C'!$C9</f>
        <v>0</v>
      </c>
      <c r="J9" s="47">
        <f>J$6*'09C'!$D9</f>
        <v>98932.2864607</v>
      </c>
      <c r="K9" s="47">
        <f t="shared" si="5"/>
        <v>98932.2864607</v>
      </c>
      <c r="L9" s="47">
        <f>J$6*'09C'!$F9</f>
        <v>14086.036347599998</v>
      </c>
      <c r="M9" s="47">
        <f>J$6*'09C'!$G9</f>
        <v>8819.533430399999</v>
      </c>
      <c r="N9" s="47"/>
      <c r="O9" s="47">
        <f>P$6*'09C'!$C9</f>
        <v>0</v>
      </c>
      <c r="P9" s="47">
        <f>P$6*'09C'!$D9</f>
        <v>17633.3479322</v>
      </c>
      <c r="Q9" s="47">
        <f t="shared" si="6"/>
        <v>17633.3479322</v>
      </c>
      <c r="R9" s="47">
        <f>P$6*'09C'!$F9</f>
        <v>2510.6463095999998</v>
      </c>
      <c r="S9" s="47">
        <f>P$6*'09C'!$G9</f>
        <v>1571.9630783999999</v>
      </c>
      <c r="T9" s="47"/>
      <c r="U9" s="47">
        <f>V$6*'09C'!$C9</f>
        <v>0</v>
      </c>
      <c r="V9" s="47">
        <f>V$6*'09C'!$D9</f>
        <v>2204.9304585</v>
      </c>
      <c r="W9" s="47">
        <f t="shared" si="7"/>
        <v>2204.9304585</v>
      </c>
      <c r="X9" s="47">
        <f>V$6*'09C'!$F9</f>
        <v>313.939278</v>
      </c>
      <c r="Y9" s="47">
        <f>V$6*'09C'!$G9</f>
        <v>196.563312</v>
      </c>
      <c r="Z9" s="47"/>
      <c r="AA9" s="47">
        <f>AB$6*'09C'!$C9</f>
        <v>0</v>
      </c>
      <c r="AB9" s="47">
        <f>AB$6*'09C'!$D9</f>
        <v>99.1107887</v>
      </c>
      <c r="AC9" s="47">
        <f t="shared" si="8"/>
        <v>99.1107887</v>
      </c>
      <c r="AD9" s="47">
        <f>AB$6*'09C'!$F9</f>
        <v>14.1114516</v>
      </c>
      <c r="AE9" s="47">
        <f>AB$6*'09C'!$G9</f>
        <v>8.8354464</v>
      </c>
      <c r="AF9" s="47"/>
      <c r="AG9" s="47">
        <f>AH$6*'09C'!$C9</f>
        <v>0</v>
      </c>
      <c r="AH9" s="47">
        <f>AH$6*'09C'!$D9</f>
        <v>3936.1561469999997</v>
      </c>
      <c r="AI9" s="47">
        <f t="shared" si="9"/>
        <v>3936.1561469999997</v>
      </c>
      <c r="AJ9" s="47">
        <f>AH$6*'09C'!$F9</f>
        <v>560.432196</v>
      </c>
      <c r="AK9" s="47">
        <f>AH$6*'09C'!$G9</f>
        <v>350.897184</v>
      </c>
      <c r="AL9" s="47"/>
      <c r="AM9" s="47">
        <f>AN$6*'09C'!$C9</f>
        <v>0</v>
      </c>
      <c r="AN9" s="47">
        <f>AN$6*'09C'!$D9</f>
        <v>2.4970484</v>
      </c>
      <c r="AO9" s="47">
        <f t="shared" si="10"/>
        <v>2.4970484</v>
      </c>
      <c r="AP9" s="47">
        <f>AN$6*'09C'!$F9</f>
        <v>0.3555312</v>
      </c>
      <c r="AQ9" s="47">
        <f>AN$6*'09C'!$G9</f>
        <v>0.2226048</v>
      </c>
      <c r="AR9" s="47"/>
      <c r="AS9" s="47">
        <f>AT$6*'09C'!$C9</f>
        <v>0</v>
      </c>
      <c r="AT9" s="47">
        <f>AT$6*'09C'!$D9</f>
        <v>668.7315943</v>
      </c>
      <c r="AU9" s="47">
        <f t="shared" si="11"/>
        <v>668.7315943</v>
      </c>
      <c r="AV9" s="47">
        <f>AT$6*'09C'!$F9</f>
        <v>95.2143924</v>
      </c>
      <c r="AW9" s="47">
        <f>AT$6*'09C'!$G9</f>
        <v>59.6155296</v>
      </c>
      <c r="AX9" s="47"/>
      <c r="AY9" s="47">
        <f>AZ$6*'09C'!$C9</f>
        <v>0</v>
      </c>
      <c r="AZ9" s="47">
        <f>AZ$6*'09C'!$D9</f>
        <v>203.80321500000002</v>
      </c>
      <c r="BA9" s="47">
        <f t="shared" si="12"/>
        <v>203.80321500000002</v>
      </c>
      <c r="BB9" s="47">
        <f>AZ$6*'09C'!$F9</f>
        <v>29.01762</v>
      </c>
      <c r="BC9" s="47">
        <f>AZ$6*'09C'!$G9</f>
        <v>18.168480000000002</v>
      </c>
      <c r="BD9" s="47"/>
      <c r="BE9" s="47">
        <f>BF$6*'09C'!$C9</f>
        <v>0</v>
      </c>
      <c r="BF9" s="47">
        <f>BF$6*'09C'!$D9</f>
        <v>1134.9084978</v>
      </c>
      <c r="BG9" s="47">
        <f t="shared" si="13"/>
        <v>1134.9084978</v>
      </c>
      <c r="BH9" s="47">
        <f>BF$6*'09C'!$F9</f>
        <v>161.5889304</v>
      </c>
      <c r="BI9" s="47">
        <f>BF$6*'09C'!$G9</f>
        <v>101.1738816</v>
      </c>
      <c r="BJ9" s="47"/>
      <c r="BK9" s="47">
        <f>BL$6*'09C'!$C9</f>
        <v>0</v>
      </c>
      <c r="BL9" s="47">
        <f>BL$6*'09C'!$D9</f>
        <v>10605.478653</v>
      </c>
      <c r="BM9" s="47">
        <f t="shared" si="14"/>
        <v>10605.478653</v>
      </c>
      <c r="BN9" s="47">
        <f>BL$6*'09C'!$F9</f>
        <v>1510.014204</v>
      </c>
      <c r="BO9" s="47">
        <f>BL$6*'09C'!$G9</f>
        <v>945.4484160000001</v>
      </c>
      <c r="BP9" s="47"/>
      <c r="BQ9" s="47">
        <f>BR$6*'09C'!$C9</f>
        <v>0</v>
      </c>
      <c r="BR9" s="47">
        <f>BR$6*'09C'!$D9</f>
        <v>349.4031695</v>
      </c>
      <c r="BS9" s="47">
        <f t="shared" si="15"/>
        <v>349.4031695</v>
      </c>
      <c r="BT9" s="47">
        <f>BR$6*'09C'!$F9</f>
        <v>49.748226</v>
      </c>
      <c r="BU9" s="47">
        <f>BR$6*'09C'!$G9</f>
        <v>31.148304</v>
      </c>
      <c r="BV9" s="47"/>
      <c r="BW9" s="47">
        <f>BX$6*'09C'!$C9</f>
        <v>0</v>
      </c>
      <c r="BX9" s="47">
        <f>BX$6*'09C'!$D9</f>
        <v>4781.1867026</v>
      </c>
      <c r="BY9" s="47">
        <f t="shared" si="16"/>
        <v>4781.1867026</v>
      </c>
      <c r="BZ9" s="47">
        <f>BX$6*'09C'!$F9</f>
        <v>680.7481368</v>
      </c>
      <c r="CA9" s="47">
        <f>BX$6*'09C'!$G9</f>
        <v>426.2292672</v>
      </c>
      <c r="CB9" s="47"/>
      <c r="CC9" s="47">
        <f>CD$6*'09C'!$C9</f>
        <v>0</v>
      </c>
      <c r="CD9" s="47">
        <f>CD$6*'09C'!$D9</f>
        <v>2752.1145498</v>
      </c>
      <c r="CE9" s="47">
        <f t="shared" si="17"/>
        <v>2752.1145498</v>
      </c>
      <c r="CF9" s="47">
        <f>CD$6*'09C'!$F9</f>
        <v>391.8476664</v>
      </c>
      <c r="CG9" s="47">
        <f>CD$6*'09C'!$G9</f>
        <v>245.34322559999998</v>
      </c>
      <c r="CH9" s="47"/>
      <c r="CI9" s="47">
        <f>CJ$6*'09C'!$C9</f>
        <v>0</v>
      </c>
      <c r="CJ9" s="47">
        <f>CJ$6*'09C'!$D9</f>
        <v>3698.7529425</v>
      </c>
      <c r="CK9" s="47">
        <f t="shared" si="18"/>
        <v>3698.7529425</v>
      </c>
      <c r="CL9" s="47">
        <f>CJ$6*'09C'!$F9</f>
        <v>526.63059</v>
      </c>
      <c r="CM9" s="47">
        <f>CJ$6*'09C'!$G9</f>
        <v>329.73336</v>
      </c>
      <c r="CN9" s="47"/>
      <c r="CO9" s="47">
        <f>CP$6*'09C'!$C9</f>
        <v>0</v>
      </c>
      <c r="CP9" s="47">
        <f>CP$6*'09C'!$D9</f>
        <v>9195.2338478</v>
      </c>
      <c r="CQ9" s="47">
        <f t="shared" si="19"/>
        <v>9195.2338478</v>
      </c>
      <c r="CR9" s="47">
        <f>CP$6*'09C'!$F9</f>
        <v>1309.2227304</v>
      </c>
      <c r="CS9" s="47">
        <f>CP$6*'09C'!$G9</f>
        <v>819.7290816</v>
      </c>
      <c r="CT9" s="47"/>
      <c r="CU9" s="47">
        <f>CV$6*'09C'!$C9</f>
        <v>0</v>
      </c>
      <c r="CV9" s="47">
        <f>CV$6*'09C'!$D9</f>
        <v>1407.6375929</v>
      </c>
      <c r="CW9" s="47">
        <f t="shared" si="20"/>
        <v>1407.6375929</v>
      </c>
      <c r="CX9" s="47">
        <f>CV$6*'09C'!$F9</f>
        <v>200.4202572</v>
      </c>
      <c r="CY9" s="47">
        <f>CV$6*'09C'!$G9</f>
        <v>125.4869088</v>
      </c>
      <c r="CZ9" s="47"/>
      <c r="DA9" s="47">
        <f>DB$6*'09C'!$C9</f>
        <v>0</v>
      </c>
      <c r="DB9" s="47">
        <f>DB$6*'09C'!$D9</f>
        <v>15610.995777299999</v>
      </c>
      <c r="DC9" s="47">
        <f t="shared" si="21"/>
        <v>15610.995777299999</v>
      </c>
      <c r="DD9" s="47">
        <f>DB$6*'09C'!$F9</f>
        <v>2222.7026364</v>
      </c>
      <c r="DE9" s="47">
        <f>DB$6*'09C'!$G9</f>
        <v>1391.6761055999998</v>
      </c>
      <c r="DF9" s="47"/>
      <c r="DG9" s="47">
        <f>DH$6*'09C'!$C9</f>
        <v>0</v>
      </c>
      <c r="DH9" s="47">
        <f>DH$6*'09C'!$D9</f>
        <v>179.7140422</v>
      </c>
      <c r="DI9" s="47">
        <f t="shared" si="22"/>
        <v>179.7140422</v>
      </c>
      <c r="DJ9" s="47">
        <f>DH$6*'09C'!$F9</f>
        <v>25.587789599999997</v>
      </c>
      <c r="DK9" s="47">
        <f>DH$6*'09C'!$G9</f>
        <v>16.0209984</v>
      </c>
      <c r="DL9" s="47"/>
      <c r="DM9" s="47">
        <f>DN$6*'09C'!$C9</f>
        <v>0</v>
      </c>
      <c r="DN9" s="47">
        <f>DN$6*'09C'!$D9</f>
        <v>302.216299</v>
      </c>
      <c r="DO9" s="47">
        <f t="shared" si="23"/>
        <v>302.216299</v>
      </c>
      <c r="DP9" s="47">
        <f>DN$6*'09C'!$F9</f>
        <v>43.029731999999996</v>
      </c>
      <c r="DQ9" s="47">
        <f>DN$6*'09C'!$G9</f>
        <v>26.941727999999998</v>
      </c>
      <c r="DR9" s="47"/>
      <c r="DS9" s="47">
        <f>DT$6*'09C'!$C9</f>
        <v>0</v>
      </c>
      <c r="DT9" s="47">
        <f>DT$6*'09C'!$D9</f>
        <v>3.1947531</v>
      </c>
      <c r="DU9" s="47">
        <f t="shared" si="24"/>
        <v>3.1947531</v>
      </c>
      <c r="DV9" s="47">
        <f>DT$6*'09C'!$F9</f>
        <v>0.45487079999999996</v>
      </c>
      <c r="DW9" s="47">
        <f>DT$6*'09C'!$G9</f>
        <v>0.2848032</v>
      </c>
      <c r="DX9" s="47"/>
      <c r="DY9" s="47">
        <f>DZ$6*'09C'!$C9</f>
        <v>0</v>
      </c>
      <c r="DZ9" s="47">
        <f>DZ$6*'09C'!$D9</f>
        <v>892.3643113</v>
      </c>
      <c r="EA9" s="47">
        <f t="shared" si="25"/>
        <v>892.3643113</v>
      </c>
      <c r="EB9" s="47">
        <f>DZ$6*'09C'!$F9</f>
        <v>127.05534840000001</v>
      </c>
      <c r="EC9" s="47">
        <f>DZ$6*'09C'!$G9</f>
        <v>79.5517536</v>
      </c>
      <c r="ED9" s="47"/>
      <c r="EE9" s="47">
        <f>EF$6*'09C'!$C9</f>
        <v>0</v>
      </c>
      <c r="EF9" s="47">
        <f>EF$6*'09C'!$D9</f>
        <v>2874.5800852999996</v>
      </c>
      <c r="EG9" s="47">
        <f t="shared" si="26"/>
        <v>2874.5800852999996</v>
      </c>
      <c r="EH9" s="47">
        <f>EF$6*'09C'!$F9</f>
        <v>409.2843804</v>
      </c>
      <c r="EI9" s="47">
        <f>EF$6*'09C'!$G9</f>
        <v>256.2606816</v>
      </c>
      <c r="EJ9" s="47"/>
      <c r="EK9" s="47">
        <f>EL$6*'09C'!$C9</f>
        <v>0</v>
      </c>
      <c r="EL9" s="47">
        <f>EL$6*'09C'!$D9</f>
        <v>6344.6327714</v>
      </c>
      <c r="EM9" s="47">
        <f t="shared" si="27"/>
        <v>6344.6327714</v>
      </c>
      <c r="EN9" s="47">
        <f>EL$6*'09C'!$F9</f>
        <v>903.3524952</v>
      </c>
      <c r="EO9" s="47">
        <f>EL$6*'09C'!$G9</f>
        <v>565.6060608</v>
      </c>
      <c r="EP9" s="47"/>
      <c r="EQ9" s="47">
        <f>ER$6*'09C'!$C9</f>
        <v>0</v>
      </c>
      <c r="ER9" s="47">
        <f>ER$6*'09C'!$D9</f>
        <v>779.3361499</v>
      </c>
      <c r="ES9" s="47">
        <f t="shared" si="28"/>
        <v>779.3361499</v>
      </c>
      <c r="ET9" s="47">
        <f>ER$6*'09C'!$F9</f>
        <v>110.9623332</v>
      </c>
      <c r="EU9" s="47">
        <f>ER$6*'09C'!$G9</f>
        <v>69.47561280000001</v>
      </c>
      <c r="EV9" s="47"/>
      <c r="EW9" s="47">
        <f>EX$6*'09C'!$C9</f>
        <v>0</v>
      </c>
      <c r="EX9" s="47">
        <f>EX$6*'09C'!$D9</f>
        <v>4009.9292387</v>
      </c>
      <c r="EY9" s="47">
        <f t="shared" si="29"/>
        <v>4009.9292387</v>
      </c>
      <c r="EZ9" s="47">
        <f>EX$6*'09C'!$F9</f>
        <v>570.9360516</v>
      </c>
      <c r="FA9" s="47">
        <f>EX$6*'09C'!$G9</f>
        <v>357.4738464</v>
      </c>
      <c r="FB9" s="47"/>
      <c r="FC9" s="47">
        <f>FD$6*'09C'!$C9</f>
        <v>0</v>
      </c>
      <c r="FD9" s="47">
        <f>FD$6*'09C'!$D9</f>
        <v>1631.0867034</v>
      </c>
      <c r="FE9" s="47">
        <f t="shared" si="30"/>
        <v>1631.0867034</v>
      </c>
      <c r="FF9" s="47">
        <f>FD$6*'09C'!$F9</f>
        <v>232.2350712</v>
      </c>
      <c r="FG9" s="47">
        <f>FD$6*'09C'!$G9</f>
        <v>145.4067648</v>
      </c>
    </row>
    <row r="10" spans="1:163" ht="12">
      <c r="A10" s="2">
        <v>41913</v>
      </c>
      <c r="B10" s="2"/>
      <c r="C10" s="47">
        <f t="shared" si="0"/>
        <v>5180.471</v>
      </c>
      <c r="D10" s="47">
        <f t="shared" si="1"/>
        <v>190233.6297323</v>
      </c>
      <c r="E10" s="47">
        <f t="shared" si="2"/>
        <v>195414.1007323</v>
      </c>
      <c r="F10" s="47">
        <f t="shared" si="3"/>
        <v>27085.57457640001</v>
      </c>
      <c r="G10" s="47">
        <f t="shared" si="4"/>
        <v>16958.789865599996</v>
      </c>
      <c r="H10" s="47"/>
      <c r="I10" s="47">
        <f>J$6*'09C'!$C10</f>
        <v>2694.1389999999997</v>
      </c>
      <c r="J10" s="47">
        <f>J$6*'09C'!$D10</f>
        <v>98932.2864607</v>
      </c>
      <c r="K10" s="47">
        <f t="shared" si="5"/>
        <v>101626.42546069999</v>
      </c>
      <c r="L10" s="47">
        <f>J$6*'09C'!$F10</f>
        <v>14086.036347599998</v>
      </c>
      <c r="M10" s="47">
        <f>J$6*'09C'!$G10</f>
        <v>8819.533430399999</v>
      </c>
      <c r="N10" s="47"/>
      <c r="O10" s="47">
        <f>P$6*'09C'!$C10</f>
        <v>480.19399999999996</v>
      </c>
      <c r="P10" s="47">
        <f>P$6*'09C'!$D10</f>
        <v>17633.3479322</v>
      </c>
      <c r="Q10" s="47">
        <f t="shared" si="6"/>
        <v>18113.541932199998</v>
      </c>
      <c r="R10" s="47">
        <f>P$6*'09C'!$F10</f>
        <v>2510.6463095999998</v>
      </c>
      <c r="S10" s="47">
        <f>P$6*'09C'!$G10</f>
        <v>1571.9630783999999</v>
      </c>
      <c r="T10" s="47"/>
      <c r="U10" s="47">
        <f>V$6*'09C'!$C10</f>
        <v>60.045</v>
      </c>
      <c r="V10" s="47">
        <f>V$6*'09C'!$D10</f>
        <v>2204.9304585</v>
      </c>
      <c r="W10" s="47">
        <f t="shared" si="7"/>
        <v>2264.9754585</v>
      </c>
      <c r="X10" s="47">
        <f>V$6*'09C'!$F10</f>
        <v>313.939278</v>
      </c>
      <c r="Y10" s="47">
        <f>V$6*'09C'!$G10</f>
        <v>196.563312</v>
      </c>
      <c r="Z10" s="47"/>
      <c r="AA10" s="47">
        <f>AB$6*'09C'!$C10</f>
        <v>2.699</v>
      </c>
      <c r="AB10" s="47">
        <f>AB$6*'09C'!$D10</f>
        <v>99.1107887</v>
      </c>
      <c r="AC10" s="47">
        <f t="shared" si="8"/>
        <v>101.8097887</v>
      </c>
      <c r="AD10" s="47">
        <f>AB$6*'09C'!$F10</f>
        <v>14.1114516</v>
      </c>
      <c r="AE10" s="47">
        <f>AB$6*'09C'!$G10</f>
        <v>8.8354464</v>
      </c>
      <c r="AF10" s="47"/>
      <c r="AG10" s="47">
        <f>AH$6*'09C'!$C10</f>
        <v>107.19</v>
      </c>
      <c r="AH10" s="47">
        <f>AH$6*'09C'!$D10</f>
        <v>3936.1561469999997</v>
      </c>
      <c r="AI10" s="47">
        <f t="shared" si="9"/>
        <v>4043.3461469999997</v>
      </c>
      <c r="AJ10" s="47">
        <f>AH$6*'09C'!$F10</f>
        <v>560.432196</v>
      </c>
      <c r="AK10" s="47">
        <f>AH$6*'09C'!$G10</f>
        <v>350.897184</v>
      </c>
      <c r="AL10" s="47"/>
      <c r="AM10" s="47">
        <f>AN$6*'09C'!$C10</f>
        <v>0.068</v>
      </c>
      <c r="AN10" s="47">
        <f>AN$6*'09C'!$D10</f>
        <v>2.4970484</v>
      </c>
      <c r="AO10" s="47">
        <f t="shared" si="10"/>
        <v>2.5650484000000002</v>
      </c>
      <c r="AP10" s="47">
        <f>AN$6*'09C'!$F10</f>
        <v>0.3555312</v>
      </c>
      <c r="AQ10" s="47">
        <f>AN$6*'09C'!$G10</f>
        <v>0.2226048</v>
      </c>
      <c r="AR10" s="47"/>
      <c r="AS10" s="47">
        <f>AT$6*'09C'!$C10</f>
        <v>18.211</v>
      </c>
      <c r="AT10" s="47">
        <f>AT$6*'09C'!$D10</f>
        <v>668.7315943</v>
      </c>
      <c r="AU10" s="47">
        <f t="shared" si="11"/>
        <v>686.9425943</v>
      </c>
      <c r="AV10" s="47">
        <f>AT$6*'09C'!$F10</f>
        <v>95.2143924</v>
      </c>
      <c r="AW10" s="47">
        <f>AT$6*'09C'!$G10</f>
        <v>59.6155296</v>
      </c>
      <c r="AX10" s="47"/>
      <c r="AY10" s="47">
        <f>AZ$6*'09C'!$C10</f>
        <v>5.550000000000001</v>
      </c>
      <c r="AZ10" s="47">
        <f>AZ$6*'09C'!$D10</f>
        <v>203.80321500000002</v>
      </c>
      <c r="BA10" s="47">
        <f t="shared" si="12"/>
        <v>209.35321500000003</v>
      </c>
      <c r="BB10" s="47">
        <f>AZ$6*'09C'!$F10</f>
        <v>29.01762</v>
      </c>
      <c r="BC10" s="47">
        <f>AZ$6*'09C'!$G10</f>
        <v>18.168480000000002</v>
      </c>
      <c r="BD10" s="47"/>
      <c r="BE10" s="47">
        <f>BF$6*'09C'!$C10</f>
        <v>30.906000000000002</v>
      </c>
      <c r="BF10" s="47">
        <f>BF$6*'09C'!$D10</f>
        <v>1134.9084978</v>
      </c>
      <c r="BG10" s="47">
        <f t="shared" si="13"/>
        <v>1165.8144978</v>
      </c>
      <c r="BH10" s="47">
        <f>BF$6*'09C'!$F10</f>
        <v>161.5889304</v>
      </c>
      <c r="BI10" s="47">
        <f>BF$6*'09C'!$G10</f>
        <v>101.1738816</v>
      </c>
      <c r="BJ10" s="47"/>
      <c r="BK10" s="47">
        <f>BL$6*'09C'!$C10</f>
        <v>288.81</v>
      </c>
      <c r="BL10" s="47">
        <f>BL$6*'09C'!$D10</f>
        <v>10605.478653</v>
      </c>
      <c r="BM10" s="47">
        <f t="shared" si="14"/>
        <v>10894.288653</v>
      </c>
      <c r="BN10" s="47">
        <f>BL$6*'09C'!$F10</f>
        <v>1510.014204</v>
      </c>
      <c r="BO10" s="47">
        <f>BL$6*'09C'!$G10</f>
        <v>945.4484160000001</v>
      </c>
      <c r="BP10" s="47"/>
      <c r="BQ10" s="47">
        <f>BR$6*'09C'!$C10</f>
        <v>9.515</v>
      </c>
      <c r="BR10" s="47">
        <f>BR$6*'09C'!$D10</f>
        <v>349.4031695</v>
      </c>
      <c r="BS10" s="47">
        <f t="shared" si="15"/>
        <v>358.9181695</v>
      </c>
      <c r="BT10" s="47">
        <f>BR$6*'09C'!$F10</f>
        <v>49.748226</v>
      </c>
      <c r="BU10" s="47">
        <f>BR$6*'09C'!$G10</f>
        <v>31.148304</v>
      </c>
      <c r="BV10" s="47"/>
      <c r="BW10" s="47">
        <f>BX$6*'09C'!$C10</f>
        <v>130.202</v>
      </c>
      <c r="BX10" s="47">
        <f>BX$6*'09C'!$D10</f>
        <v>4781.1867026</v>
      </c>
      <c r="BY10" s="47">
        <f t="shared" si="16"/>
        <v>4911.3887026</v>
      </c>
      <c r="BZ10" s="47">
        <f>BX$6*'09C'!$F10</f>
        <v>680.7481368</v>
      </c>
      <c r="CA10" s="47">
        <f>BX$6*'09C'!$G10</f>
        <v>426.2292672</v>
      </c>
      <c r="CB10" s="47"/>
      <c r="CC10" s="47">
        <f>CD$6*'09C'!$C10</f>
        <v>74.946</v>
      </c>
      <c r="CD10" s="47">
        <f>CD$6*'09C'!$D10</f>
        <v>2752.1145498</v>
      </c>
      <c r="CE10" s="47">
        <f t="shared" si="17"/>
        <v>2827.0605498</v>
      </c>
      <c r="CF10" s="47">
        <f>CD$6*'09C'!$F10</f>
        <v>391.8476664</v>
      </c>
      <c r="CG10" s="47">
        <f>CD$6*'09C'!$G10</f>
        <v>245.34322559999998</v>
      </c>
      <c r="CH10" s="47"/>
      <c r="CI10" s="47">
        <f>CJ$6*'09C'!$C10</f>
        <v>100.725</v>
      </c>
      <c r="CJ10" s="47">
        <f>CJ$6*'09C'!$D10</f>
        <v>3698.7529425</v>
      </c>
      <c r="CK10" s="47">
        <f t="shared" si="18"/>
        <v>3799.4779424999997</v>
      </c>
      <c r="CL10" s="47">
        <f>CJ$6*'09C'!$F10</f>
        <v>526.63059</v>
      </c>
      <c r="CM10" s="47">
        <f>CJ$6*'09C'!$G10</f>
        <v>329.73336</v>
      </c>
      <c r="CN10" s="47"/>
      <c r="CO10" s="47">
        <f>CP$6*'09C'!$C10</f>
        <v>250.406</v>
      </c>
      <c r="CP10" s="47">
        <f>CP$6*'09C'!$D10</f>
        <v>9195.2338478</v>
      </c>
      <c r="CQ10" s="47">
        <f t="shared" si="19"/>
        <v>9445.639847800001</v>
      </c>
      <c r="CR10" s="47">
        <f>CP$6*'09C'!$F10</f>
        <v>1309.2227304</v>
      </c>
      <c r="CS10" s="47">
        <f>CP$6*'09C'!$G10</f>
        <v>819.7290816</v>
      </c>
      <c r="CT10" s="47"/>
      <c r="CU10" s="47">
        <f>CV$6*'09C'!$C10</f>
        <v>38.333</v>
      </c>
      <c r="CV10" s="47">
        <f>CV$6*'09C'!$D10</f>
        <v>1407.6375929</v>
      </c>
      <c r="CW10" s="47">
        <f t="shared" si="20"/>
        <v>1445.9705929000002</v>
      </c>
      <c r="CX10" s="47">
        <f>CV$6*'09C'!$F10</f>
        <v>200.4202572</v>
      </c>
      <c r="CY10" s="47">
        <f>CV$6*'09C'!$G10</f>
        <v>125.4869088</v>
      </c>
      <c r="CZ10" s="47"/>
      <c r="DA10" s="47">
        <f>DB$6*'09C'!$C10</f>
        <v>425.121</v>
      </c>
      <c r="DB10" s="47">
        <f>DB$6*'09C'!$D10</f>
        <v>15610.995777299999</v>
      </c>
      <c r="DC10" s="47">
        <f t="shared" si="21"/>
        <v>16036.116777299998</v>
      </c>
      <c r="DD10" s="47">
        <f>DB$6*'09C'!$F10</f>
        <v>2222.7026364</v>
      </c>
      <c r="DE10" s="47">
        <f>DB$6*'09C'!$G10</f>
        <v>1391.6761055999998</v>
      </c>
      <c r="DF10" s="47"/>
      <c r="DG10" s="47">
        <f>DH$6*'09C'!$C10</f>
        <v>4.894</v>
      </c>
      <c r="DH10" s="47">
        <f>DH$6*'09C'!$D10</f>
        <v>179.7140422</v>
      </c>
      <c r="DI10" s="47">
        <f t="shared" si="22"/>
        <v>184.6080422</v>
      </c>
      <c r="DJ10" s="47">
        <f>DH$6*'09C'!$F10</f>
        <v>25.587789599999997</v>
      </c>
      <c r="DK10" s="47">
        <f>DH$6*'09C'!$G10</f>
        <v>16.0209984</v>
      </c>
      <c r="DL10" s="47"/>
      <c r="DM10" s="47">
        <f>DN$6*'09C'!$C10</f>
        <v>8.229999999999999</v>
      </c>
      <c r="DN10" s="47">
        <f>DN$6*'09C'!$D10</f>
        <v>302.216299</v>
      </c>
      <c r="DO10" s="47">
        <f t="shared" si="23"/>
        <v>310.446299</v>
      </c>
      <c r="DP10" s="47">
        <f>DN$6*'09C'!$F10</f>
        <v>43.029731999999996</v>
      </c>
      <c r="DQ10" s="47">
        <f>DN$6*'09C'!$G10</f>
        <v>26.941727999999998</v>
      </c>
      <c r="DR10" s="47"/>
      <c r="DS10" s="47">
        <f>DT$6*'09C'!$C10</f>
        <v>0.087</v>
      </c>
      <c r="DT10" s="47">
        <f>DT$6*'09C'!$D10</f>
        <v>3.1947531</v>
      </c>
      <c r="DU10" s="47">
        <f t="shared" si="24"/>
        <v>3.2817531</v>
      </c>
      <c r="DV10" s="47">
        <f>DT$6*'09C'!$F10</f>
        <v>0.45487079999999996</v>
      </c>
      <c r="DW10" s="47">
        <f>DT$6*'09C'!$G10</f>
        <v>0.2848032</v>
      </c>
      <c r="DX10" s="47"/>
      <c r="DY10" s="47">
        <f>DZ$6*'09C'!$C10</f>
        <v>24.301000000000002</v>
      </c>
      <c r="DZ10" s="47">
        <f>DZ$6*'09C'!$D10</f>
        <v>892.3643113</v>
      </c>
      <c r="EA10" s="47">
        <f t="shared" si="25"/>
        <v>916.6653113000001</v>
      </c>
      <c r="EB10" s="47">
        <f>DZ$6*'09C'!$F10</f>
        <v>127.05534840000001</v>
      </c>
      <c r="EC10" s="47">
        <f>DZ$6*'09C'!$G10</f>
        <v>79.5517536</v>
      </c>
      <c r="ED10" s="47"/>
      <c r="EE10" s="47">
        <f>EF$6*'09C'!$C10</f>
        <v>78.28099999999999</v>
      </c>
      <c r="EF10" s="47">
        <f>EF$6*'09C'!$D10</f>
        <v>2874.5800852999996</v>
      </c>
      <c r="EG10" s="47">
        <f t="shared" si="26"/>
        <v>2952.8610852999996</v>
      </c>
      <c r="EH10" s="47">
        <f>EF$6*'09C'!$F10</f>
        <v>409.2843804</v>
      </c>
      <c r="EI10" s="47">
        <f>EF$6*'09C'!$G10</f>
        <v>256.2606816</v>
      </c>
      <c r="EJ10" s="47"/>
      <c r="EK10" s="47">
        <f>EL$6*'09C'!$C10</f>
        <v>172.778</v>
      </c>
      <c r="EL10" s="47">
        <f>EL$6*'09C'!$D10</f>
        <v>6344.6327714</v>
      </c>
      <c r="EM10" s="47">
        <f t="shared" si="27"/>
        <v>6517.4107714</v>
      </c>
      <c r="EN10" s="47">
        <f>EL$6*'09C'!$F10</f>
        <v>903.3524952</v>
      </c>
      <c r="EO10" s="47">
        <f>EL$6*'09C'!$G10</f>
        <v>565.6060608</v>
      </c>
      <c r="EP10" s="47"/>
      <c r="EQ10" s="47">
        <f>ER$6*'09C'!$C10</f>
        <v>21.223000000000003</v>
      </c>
      <c r="ER10" s="47">
        <f>ER$6*'09C'!$D10</f>
        <v>779.3361499</v>
      </c>
      <c r="ES10" s="47">
        <f t="shared" si="28"/>
        <v>800.5591499</v>
      </c>
      <c r="ET10" s="47">
        <f>ER$6*'09C'!$F10</f>
        <v>110.9623332</v>
      </c>
      <c r="EU10" s="47">
        <f>ER$6*'09C'!$G10</f>
        <v>69.47561280000001</v>
      </c>
      <c r="EV10" s="47"/>
      <c r="EW10" s="47">
        <f>EX$6*'09C'!$C10</f>
        <v>109.199</v>
      </c>
      <c r="EX10" s="47">
        <f>EX$6*'09C'!$D10</f>
        <v>4009.9292387</v>
      </c>
      <c r="EY10" s="47">
        <f t="shared" si="29"/>
        <v>4119.1282387</v>
      </c>
      <c r="EZ10" s="47">
        <f>EX$6*'09C'!$F10</f>
        <v>570.9360516</v>
      </c>
      <c r="FA10" s="47">
        <f>EX$6*'09C'!$G10</f>
        <v>357.4738464</v>
      </c>
      <c r="FB10" s="47"/>
      <c r="FC10" s="47">
        <f>FD$6*'09C'!$C10</f>
        <v>44.418</v>
      </c>
      <c r="FD10" s="47">
        <f>FD$6*'09C'!$D10</f>
        <v>1631.0867034</v>
      </c>
      <c r="FE10" s="47">
        <f t="shared" si="30"/>
        <v>1675.5047034</v>
      </c>
      <c r="FF10" s="47">
        <f>FD$6*'09C'!$F10</f>
        <v>232.2350712</v>
      </c>
      <c r="FG10" s="47">
        <f>FD$6*'09C'!$G10</f>
        <v>145.4067648</v>
      </c>
    </row>
    <row r="11" spans="1:163" ht="12">
      <c r="A11" s="2">
        <v>42095</v>
      </c>
      <c r="B11" s="2"/>
      <c r="C11" s="47">
        <f t="shared" si="0"/>
        <v>0</v>
      </c>
      <c r="D11" s="47">
        <f t="shared" si="1"/>
        <v>190155.92266729998</v>
      </c>
      <c r="E11" s="47">
        <f t="shared" si="2"/>
        <v>190155.92266729998</v>
      </c>
      <c r="F11" s="47">
        <f t="shared" si="3"/>
        <v>27085.57457640001</v>
      </c>
      <c r="G11" s="47">
        <f t="shared" si="4"/>
        <v>16958.789865599996</v>
      </c>
      <c r="H11" s="47"/>
      <c r="I11" s="47">
        <f>J$6*'09C'!$C11</f>
        <v>0</v>
      </c>
      <c r="J11" s="47">
        <f>J$6*'09C'!$D11</f>
        <v>98891.87437569999</v>
      </c>
      <c r="K11" s="47">
        <f t="shared" si="5"/>
        <v>98891.87437569999</v>
      </c>
      <c r="L11" s="47">
        <f>J$6*'09C'!$F11</f>
        <v>14086.036347599998</v>
      </c>
      <c r="M11" s="47">
        <f>J$6*'09C'!$G11</f>
        <v>8819.533430399999</v>
      </c>
      <c r="N11" s="47"/>
      <c r="O11" s="47">
        <f>P$6*'09C'!$C11</f>
        <v>0</v>
      </c>
      <c r="P11" s="47">
        <f>P$6*'09C'!$D11</f>
        <v>17626.1450222</v>
      </c>
      <c r="Q11" s="47">
        <f t="shared" si="6"/>
        <v>17626.1450222</v>
      </c>
      <c r="R11" s="47">
        <f>P$6*'09C'!$F11</f>
        <v>2510.6463095999998</v>
      </c>
      <c r="S11" s="47">
        <f>P$6*'09C'!$G11</f>
        <v>1571.9630783999999</v>
      </c>
      <c r="T11" s="47"/>
      <c r="U11" s="47">
        <f>V$6*'09C'!$C11</f>
        <v>0</v>
      </c>
      <c r="V11" s="47">
        <f>V$6*'09C'!$D11</f>
        <v>2204.0297835</v>
      </c>
      <c r="W11" s="47">
        <f t="shared" si="7"/>
        <v>2204.0297835</v>
      </c>
      <c r="X11" s="47">
        <f>V$6*'09C'!$F11</f>
        <v>313.939278</v>
      </c>
      <c r="Y11" s="47">
        <f>V$6*'09C'!$G11</f>
        <v>196.563312</v>
      </c>
      <c r="Z11" s="47"/>
      <c r="AA11" s="47">
        <f>AB$6*'09C'!$C11</f>
        <v>0</v>
      </c>
      <c r="AB11" s="47">
        <f>AB$6*'09C'!$D11</f>
        <v>99.0703037</v>
      </c>
      <c r="AC11" s="47">
        <f t="shared" si="8"/>
        <v>99.0703037</v>
      </c>
      <c r="AD11" s="47">
        <f>AB$6*'09C'!$F11</f>
        <v>14.1114516</v>
      </c>
      <c r="AE11" s="47">
        <f>AB$6*'09C'!$G11</f>
        <v>8.8354464</v>
      </c>
      <c r="AF11" s="47"/>
      <c r="AG11" s="47">
        <f>AH$6*'09C'!$C11</f>
        <v>0</v>
      </c>
      <c r="AH11" s="47">
        <f>AH$6*'09C'!$D11</f>
        <v>3934.548297</v>
      </c>
      <c r="AI11" s="47">
        <f t="shared" si="9"/>
        <v>3934.548297</v>
      </c>
      <c r="AJ11" s="47">
        <f>AH$6*'09C'!$F11</f>
        <v>560.432196</v>
      </c>
      <c r="AK11" s="47">
        <f>AH$6*'09C'!$G11</f>
        <v>350.897184</v>
      </c>
      <c r="AL11" s="47"/>
      <c r="AM11" s="47">
        <f>AN$6*'09C'!$C11</f>
        <v>0</v>
      </c>
      <c r="AN11" s="47">
        <f>AN$6*'09C'!$D11</f>
        <v>2.4960284</v>
      </c>
      <c r="AO11" s="47">
        <f t="shared" si="10"/>
        <v>2.4960284</v>
      </c>
      <c r="AP11" s="47">
        <f>AN$6*'09C'!$F11</f>
        <v>0.3555312</v>
      </c>
      <c r="AQ11" s="47">
        <f>AN$6*'09C'!$G11</f>
        <v>0.2226048</v>
      </c>
      <c r="AR11" s="47"/>
      <c r="AS11" s="47">
        <f>AT$6*'09C'!$C11</f>
        <v>0</v>
      </c>
      <c r="AT11" s="47">
        <f>AT$6*'09C'!$D11</f>
        <v>668.4584293</v>
      </c>
      <c r="AU11" s="47">
        <f t="shared" si="11"/>
        <v>668.4584293</v>
      </c>
      <c r="AV11" s="47">
        <f>AT$6*'09C'!$F11</f>
        <v>95.2143924</v>
      </c>
      <c r="AW11" s="47">
        <f>AT$6*'09C'!$G11</f>
        <v>59.6155296</v>
      </c>
      <c r="AX11" s="47"/>
      <c r="AY11" s="47">
        <f>AZ$6*'09C'!$C11</f>
        <v>0</v>
      </c>
      <c r="AZ11" s="47">
        <f>AZ$6*'09C'!$D11</f>
        <v>203.71996500000003</v>
      </c>
      <c r="BA11" s="47">
        <f t="shared" si="12"/>
        <v>203.71996500000003</v>
      </c>
      <c r="BB11" s="47">
        <f>AZ$6*'09C'!$F11</f>
        <v>29.01762</v>
      </c>
      <c r="BC11" s="47">
        <f>AZ$6*'09C'!$G11</f>
        <v>18.168480000000002</v>
      </c>
      <c r="BD11" s="47"/>
      <c r="BE11" s="47">
        <f>BF$6*'09C'!$C11</f>
        <v>0</v>
      </c>
      <c r="BF11" s="47">
        <f>BF$6*'09C'!$D11</f>
        <v>1134.4449078</v>
      </c>
      <c r="BG11" s="47">
        <f t="shared" si="13"/>
        <v>1134.4449078</v>
      </c>
      <c r="BH11" s="47">
        <f>BF$6*'09C'!$F11</f>
        <v>161.5889304</v>
      </c>
      <c r="BI11" s="47">
        <f>BF$6*'09C'!$G11</f>
        <v>101.1738816</v>
      </c>
      <c r="BJ11" s="47"/>
      <c r="BK11" s="47">
        <f>BL$6*'09C'!$C11</f>
        <v>0</v>
      </c>
      <c r="BL11" s="47">
        <f>BL$6*'09C'!$D11</f>
        <v>10601.146503</v>
      </c>
      <c r="BM11" s="47">
        <f t="shared" si="14"/>
        <v>10601.146503</v>
      </c>
      <c r="BN11" s="47">
        <f>BL$6*'09C'!$F11</f>
        <v>1510.014204</v>
      </c>
      <c r="BO11" s="47">
        <f>BL$6*'09C'!$G11</f>
        <v>945.4484160000001</v>
      </c>
      <c r="BP11" s="47"/>
      <c r="BQ11" s="47">
        <f>BR$6*'09C'!$C11</f>
        <v>0</v>
      </c>
      <c r="BR11" s="47">
        <f>BR$6*'09C'!$D11</f>
        <v>349.2604445</v>
      </c>
      <c r="BS11" s="47">
        <f t="shared" si="15"/>
        <v>349.2604445</v>
      </c>
      <c r="BT11" s="47">
        <f>BR$6*'09C'!$F11</f>
        <v>49.748226</v>
      </c>
      <c r="BU11" s="47">
        <f>BR$6*'09C'!$G11</f>
        <v>31.148304</v>
      </c>
      <c r="BV11" s="47"/>
      <c r="BW11" s="47">
        <f>BX$6*'09C'!$C11</f>
        <v>0</v>
      </c>
      <c r="BX11" s="47">
        <f>BX$6*'09C'!$D11</f>
        <v>4779.233672599999</v>
      </c>
      <c r="BY11" s="47">
        <f t="shared" si="16"/>
        <v>4779.233672599999</v>
      </c>
      <c r="BZ11" s="47">
        <f>BX$6*'09C'!$F11</f>
        <v>680.7481368</v>
      </c>
      <c r="CA11" s="47">
        <f>BX$6*'09C'!$G11</f>
        <v>426.2292672</v>
      </c>
      <c r="CB11" s="47"/>
      <c r="CC11" s="47">
        <f>CD$6*'09C'!$C11</f>
        <v>0</v>
      </c>
      <c r="CD11" s="47">
        <f>CD$6*'09C'!$D11</f>
        <v>2750.9903598</v>
      </c>
      <c r="CE11" s="47">
        <f t="shared" si="17"/>
        <v>2750.9903598</v>
      </c>
      <c r="CF11" s="47">
        <f>CD$6*'09C'!$F11</f>
        <v>391.8476664</v>
      </c>
      <c r="CG11" s="47">
        <f>CD$6*'09C'!$G11</f>
        <v>245.34322559999998</v>
      </c>
      <c r="CH11" s="47"/>
      <c r="CI11" s="47">
        <f>CJ$6*'09C'!$C11</f>
        <v>0</v>
      </c>
      <c r="CJ11" s="47">
        <f>CJ$6*'09C'!$D11</f>
        <v>3697.2420675</v>
      </c>
      <c r="CK11" s="47">
        <f t="shared" si="18"/>
        <v>3697.2420675</v>
      </c>
      <c r="CL11" s="47">
        <f>CJ$6*'09C'!$F11</f>
        <v>526.63059</v>
      </c>
      <c r="CM11" s="47">
        <f>CJ$6*'09C'!$G11</f>
        <v>329.73336</v>
      </c>
      <c r="CN11" s="47"/>
      <c r="CO11" s="47">
        <f>CP$6*'09C'!$C11</f>
        <v>0</v>
      </c>
      <c r="CP11" s="47">
        <f>CP$6*'09C'!$D11</f>
        <v>9191.4777578</v>
      </c>
      <c r="CQ11" s="47">
        <f t="shared" si="19"/>
        <v>9191.4777578</v>
      </c>
      <c r="CR11" s="47">
        <f>CP$6*'09C'!$F11</f>
        <v>1309.2227304</v>
      </c>
      <c r="CS11" s="47">
        <f>CP$6*'09C'!$G11</f>
        <v>819.7290816</v>
      </c>
      <c r="CT11" s="47"/>
      <c r="CU11" s="47">
        <f>CV$6*'09C'!$C11</f>
        <v>0</v>
      </c>
      <c r="CV11" s="47">
        <f>CV$6*'09C'!$D11</f>
        <v>1407.0625979</v>
      </c>
      <c r="CW11" s="47">
        <f t="shared" si="20"/>
        <v>1407.0625979</v>
      </c>
      <c r="CX11" s="47">
        <f>CV$6*'09C'!$F11</f>
        <v>200.4202572</v>
      </c>
      <c r="CY11" s="47">
        <f>CV$6*'09C'!$G11</f>
        <v>125.4869088</v>
      </c>
      <c r="CZ11" s="47"/>
      <c r="DA11" s="47">
        <f>DB$6*'09C'!$C11</f>
        <v>0</v>
      </c>
      <c r="DB11" s="47">
        <f>DB$6*'09C'!$D11</f>
        <v>15604.6189623</v>
      </c>
      <c r="DC11" s="47">
        <f t="shared" si="21"/>
        <v>15604.6189623</v>
      </c>
      <c r="DD11" s="47">
        <f>DB$6*'09C'!$F11</f>
        <v>2222.7026364</v>
      </c>
      <c r="DE11" s="47">
        <f>DB$6*'09C'!$G11</f>
        <v>1391.6761055999998</v>
      </c>
      <c r="DF11" s="47"/>
      <c r="DG11" s="47">
        <f>DH$6*'09C'!$C11</f>
        <v>0</v>
      </c>
      <c r="DH11" s="47">
        <f>DH$6*'09C'!$D11</f>
        <v>179.6406322</v>
      </c>
      <c r="DI11" s="47">
        <f t="shared" si="22"/>
        <v>179.6406322</v>
      </c>
      <c r="DJ11" s="47">
        <f>DH$6*'09C'!$F11</f>
        <v>25.587789599999997</v>
      </c>
      <c r="DK11" s="47">
        <f>DH$6*'09C'!$G11</f>
        <v>16.0209984</v>
      </c>
      <c r="DL11" s="47"/>
      <c r="DM11" s="47">
        <f>DN$6*'09C'!$C11</f>
        <v>0</v>
      </c>
      <c r="DN11" s="47">
        <f>DN$6*'09C'!$D11</f>
        <v>302.092849</v>
      </c>
      <c r="DO11" s="47">
        <f t="shared" si="23"/>
        <v>302.092849</v>
      </c>
      <c r="DP11" s="47">
        <f>DN$6*'09C'!$F11</f>
        <v>43.029731999999996</v>
      </c>
      <c r="DQ11" s="47">
        <f>DN$6*'09C'!$G11</f>
        <v>26.941727999999998</v>
      </c>
      <c r="DR11" s="47"/>
      <c r="DS11" s="47">
        <f>DT$6*'09C'!$C11</f>
        <v>0</v>
      </c>
      <c r="DT11" s="47">
        <f>DT$6*'09C'!$D11</f>
        <v>3.1934481</v>
      </c>
      <c r="DU11" s="47">
        <f t="shared" si="24"/>
        <v>3.1934481</v>
      </c>
      <c r="DV11" s="47">
        <f>DT$6*'09C'!$F11</f>
        <v>0.45487079999999996</v>
      </c>
      <c r="DW11" s="47">
        <f>DT$6*'09C'!$G11</f>
        <v>0.2848032</v>
      </c>
      <c r="DX11" s="47"/>
      <c r="DY11" s="47">
        <f>DZ$6*'09C'!$C11</f>
        <v>0</v>
      </c>
      <c r="DZ11" s="47">
        <f>DZ$6*'09C'!$D11</f>
        <v>891.9997963000001</v>
      </c>
      <c r="EA11" s="47">
        <f t="shared" si="25"/>
        <v>891.9997963000001</v>
      </c>
      <c r="EB11" s="47">
        <f>DZ$6*'09C'!$F11</f>
        <v>127.05534840000001</v>
      </c>
      <c r="EC11" s="47">
        <f>DZ$6*'09C'!$G11</f>
        <v>79.5517536</v>
      </c>
      <c r="ED11" s="47"/>
      <c r="EE11" s="47">
        <f>EF$6*'09C'!$C11</f>
        <v>0</v>
      </c>
      <c r="EF11" s="47">
        <f>EF$6*'09C'!$D11</f>
        <v>2873.4058702999996</v>
      </c>
      <c r="EG11" s="47">
        <f t="shared" si="26"/>
        <v>2873.4058702999996</v>
      </c>
      <c r="EH11" s="47">
        <f>EF$6*'09C'!$F11</f>
        <v>409.2843804</v>
      </c>
      <c r="EI11" s="47">
        <f>EF$6*'09C'!$G11</f>
        <v>256.2606816</v>
      </c>
      <c r="EJ11" s="47"/>
      <c r="EK11" s="47">
        <f>EL$6*'09C'!$C11</f>
        <v>0</v>
      </c>
      <c r="EL11" s="47">
        <f>EL$6*'09C'!$D11</f>
        <v>6342.0411014</v>
      </c>
      <c r="EM11" s="47">
        <f t="shared" si="27"/>
        <v>6342.0411014</v>
      </c>
      <c r="EN11" s="47">
        <f>EL$6*'09C'!$F11</f>
        <v>903.3524952</v>
      </c>
      <c r="EO11" s="47">
        <f>EL$6*'09C'!$G11</f>
        <v>565.6060608</v>
      </c>
      <c r="EP11" s="47"/>
      <c r="EQ11" s="47">
        <f>ER$6*'09C'!$C11</f>
        <v>0</v>
      </c>
      <c r="ER11" s="47">
        <f>ER$6*'09C'!$D11</f>
        <v>779.0178049000001</v>
      </c>
      <c r="ES11" s="47">
        <f t="shared" si="28"/>
        <v>779.0178049000001</v>
      </c>
      <c r="ET11" s="47">
        <f>ER$6*'09C'!$F11</f>
        <v>110.9623332</v>
      </c>
      <c r="EU11" s="47">
        <f>ER$6*'09C'!$G11</f>
        <v>69.47561280000001</v>
      </c>
      <c r="EV11" s="47"/>
      <c r="EW11" s="47">
        <f>EX$6*'09C'!$C11</f>
        <v>0</v>
      </c>
      <c r="EX11" s="47">
        <f>EX$6*'09C'!$D11</f>
        <v>4008.2912536999997</v>
      </c>
      <c r="EY11" s="47">
        <f t="shared" si="29"/>
        <v>4008.2912536999997</v>
      </c>
      <c r="EZ11" s="47">
        <f>EX$6*'09C'!$F11</f>
        <v>570.9360516</v>
      </c>
      <c r="FA11" s="47">
        <f>EX$6*'09C'!$G11</f>
        <v>357.4738464</v>
      </c>
      <c r="FB11" s="47"/>
      <c r="FC11" s="47">
        <f>FD$6*'09C'!$C11</f>
        <v>0</v>
      </c>
      <c r="FD11" s="47">
        <f>FD$6*'09C'!$D11</f>
        <v>1630.4204334</v>
      </c>
      <c r="FE11" s="47">
        <f t="shared" si="30"/>
        <v>1630.4204334</v>
      </c>
      <c r="FF11" s="47">
        <f>FD$6*'09C'!$F11</f>
        <v>232.2350712</v>
      </c>
      <c r="FG11" s="47">
        <f>FD$6*'09C'!$G11</f>
        <v>145.4067648</v>
      </c>
    </row>
    <row r="12" spans="1:163" ht="12">
      <c r="A12" s="2">
        <v>42278</v>
      </c>
      <c r="B12" s="2"/>
      <c r="C12" s="47">
        <f t="shared" si="0"/>
        <v>5180.471</v>
      </c>
      <c r="D12" s="47">
        <f t="shared" si="1"/>
        <v>190155.92266729998</v>
      </c>
      <c r="E12" s="47">
        <f t="shared" si="2"/>
        <v>195336.39366729997</v>
      </c>
      <c r="F12" s="47">
        <f t="shared" si="3"/>
        <v>27085.57457640001</v>
      </c>
      <c r="G12" s="47">
        <f t="shared" si="4"/>
        <v>16958.789865599996</v>
      </c>
      <c r="H12" s="47"/>
      <c r="I12" s="47">
        <f>J$6*'09C'!$C12</f>
        <v>2694.1389999999997</v>
      </c>
      <c r="J12" s="47">
        <f>J$6*'09C'!$D12</f>
        <v>98891.87437569999</v>
      </c>
      <c r="K12" s="47">
        <f t="shared" si="5"/>
        <v>101586.01337569999</v>
      </c>
      <c r="L12" s="47">
        <f>J$6*'09C'!$F12</f>
        <v>14086.036347599998</v>
      </c>
      <c r="M12" s="47">
        <f>J$6*'09C'!$G12</f>
        <v>8819.533430399999</v>
      </c>
      <c r="N12" s="47"/>
      <c r="O12" s="47">
        <f>P$6*'09C'!$C12</f>
        <v>480.19399999999996</v>
      </c>
      <c r="P12" s="47">
        <f>P$6*'09C'!$D12</f>
        <v>17626.1450222</v>
      </c>
      <c r="Q12" s="47">
        <f t="shared" si="6"/>
        <v>18106.339022199998</v>
      </c>
      <c r="R12" s="47">
        <f>P$6*'09C'!$F12</f>
        <v>2510.6463095999998</v>
      </c>
      <c r="S12" s="47">
        <f>P$6*'09C'!$G12</f>
        <v>1571.9630783999999</v>
      </c>
      <c r="T12" s="47"/>
      <c r="U12" s="47">
        <f>V$6*'09C'!$C12</f>
        <v>60.045</v>
      </c>
      <c r="V12" s="47">
        <f>V$6*'09C'!$D12</f>
        <v>2204.0297835</v>
      </c>
      <c r="W12" s="47">
        <f t="shared" si="7"/>
        <v>2264.0747835</v>
      </c>
      <c r="X12" s="47">
        <f>V$6*'09C'!$F12</f>
        <v>313.939278</v>
      </c>
      <c r="Y12" s="47">
        <f>V$6*'09C'!$G12</f>
        <v>196.563312</v>
      </c>
      <c r="Z12" s="47"/>
      <c r="AA12" s="47">
        <f>AB$6*'09C'!$C12</f>
        <v>2.699</v>
      </c>
      <c r="AB12" s="47">
        <f>AB$6*'09C'!$D12</f>
        <v>99.0703037</v>
      </c>
      <c r="AC12" s="47">
        <f t="shared" si="8"/>
        <v>101.7693037</v>
      </c>
      <c r="AD12" s="47">
        <f>AB$6*'09C'!$F12</f>
        <v>14.1114516</v>
      </c>
      <c r="AE12" s="47">
        <f>AB$6*'09C'!$G12</f>
        <v>8.8354464</v>
      </c>
      <c r="AF12" s="47"/>
      <c r="AG12" s="47">
        <f>AH$6*'09C'!$C12</f>
        <v>107.19</v>
      </c>
      <c r="AH12" s="47">
        <f>AH$6*'09C'!$D12</f>
        <v>3934.548297</v>
      </c>
      <c r="AI12" s="47">
        <f t="shared" si="9"/>
        <v>4041.738297</v>
      </c>
      <c r="AJ12" s="47">
        <f>AH$6*'09C'!$F12</f>
        <v>560.432196</v>
      </c>
      <c r="AK12" s="47">
        <f>AH$6*'09C'!$G12</f>
        <v>350.897184</v>
      </c>
      <c r="AL12" s="47"/>
      <c r="AM12" s="47">
        <f>AN$6*'09C'!$C12</f>
        <v>0.068</v>
      </c>
      <c r="AN12" s="47">
        <f>AN$6*'09C'!$D12</f>
        <v>2.4960284</v>
      </c>
      <c r="AO12" s="47">
        <f t="shared" si="10"/>
        <v>2.5640284</v>
      </c>
      <c r="AP12" s="47">
        <f>AN$6*'09C'!$F12</f>
        <v>0.3555312</v>
      </c>
      <c r="AQ12" s="47">
        <f>AN$6*'09C'!$G12</f>
        <v>0.2226048</v>
      </c>
      <c r="AR12" s="47"/>
      <c r="AS12" s="47">
        <f>AT$6*'09C'!$C12</f>
        <v>18.211</v>
      </c>
      <c r="AT12" s="47">
        <f>AT$6*'09C'!$D12</f>
        <v>668.4584293</v>
      </c>
      <c r="AU12" s="47">
        <f t="shared" si="11"/>
        <v>686.6694293</v>
      </c>
      <c r="AV12" s="47">
        <f>AT$6*'09C'!$F12</f>
        <v>95.2143924</v>
      </c>
      <c r="AW12" s="47">
        <f>AT$6*'09C'!$G12</f>
        <v>59.6155296</v>
      </c>
      <c r="AX12" s="47"/>
      <c r="AY12" s="47">
        <f>AZ$6*'09C'!$C12</f>
        <v>5.550000000000001</v>
      </c>
      <c r="AZ12" s="47">
        <f>AZ$6*'09C'!$D12</f>
        <v>203.71996500000003</v>
      </c>
      <c r="BA12" s="47">
        <f t="shared" si="12"/>
        <v>209.26996500000004</v>
      </c>
      <c r="BB12" s="47">
        <f>AZ$6*'09C'!$F12</f>
        <v>29.01762</v>
      </c>
      <c r="BC12" s="47">
        <f>AZ$6*'09C'!$G12</f>
        <v>18.168480000000002</v>
      </c>
      <c r="BD12" s="47"/>
      <c r="BE12" s="47">
        <f>BF$6*'09C'!$C12</f>
        <v>30.906000000000002</v>
      </c>
      <c r="BF12" s="47">
        <f>BF$6*'09C'!$D12</f>
        <v>1134.4449078</v>
      </c>
      <c r="BG12" s="47">
        <f t="shared" si="13"/>
        <v>1165.3509078</v>
      </c>
      <c r="BH12" s="47">
        <f>BF$6*'09C'!$F12</f>
        <v>161.5889304</v>
      </c>
      <c r="BI12" s="47">
        <f>BF$6*'09C'!$G12</f>
        <v>101.1738816</v>
      </c>
      <c r="BJ12" s="47"/>
      <c r="BK12" s="47">
        <f>BL$6*'09C'!$C12</f>
        <v>288.81</v>
      </c>
      <c r="BL12" s="47">
        <f>BL$6*'09C'!$D12</f>
        <v>10601.146503</v>
      </c>
      <c r="BM12" s="47">
        <f t="shared" si="14"/>
        <v>10889.956503</v>
      </c>
      <c r="BN12" s="47">
        <f>BL$6*'09C'!$F12</f>
        <v>1510.014204</v>
      </c>
      <c r="BO12" s="47">
        <f>BL$6*'09C'!$G12</f>
        <v>945.4484160000001</v>
      </c>
      <c r="BP12" s="47"/>
      <c r="BQ12" s="47">
        <f>BR$6*'09C'!$C12</f>
        <v>9.515</v>
      </c>
      <c r="BR12" s="47">
        <f>BR$6*'09C'!$D12</f>
        <v>349.2604445</v>
      </c>
      <c r="BS12" s="47">
        <f t="shared" si="15"/>
        <v>358.7754445</v>
      </c>
      <c r="BT12" s="47">
        <f>BR$6*'09C'!$F12</f>
        <v>49.748226</v>
      </c>
      <c r="BU12" s="47">
        <f>BR$6*'09C'!$G12</f>
        <v>31.148304</v>
      </c>
      <c r="BV12" s="47"/>
      <c r="BW12" s="47">
        <f>BX$6*'09C'!$C12</f>
        <v>130.202</v>
      </c>
      <c r="BX12" s="47">
        <f>BX$6*'09C'!$D12</f>
        <v>4779.233672599999</v>
      </c>
      <c r="BY12" s="47">
        <f t="shared" si="16"/>
        <v>4909.4356726</v>
      </c>
      <c r="BZ12" s="47">
        <f>BX$6*'09C'!$F12</f>
        <v>680.7481368</v>
      </c>
      <c r="CA12" s="47">
        <f>BX$6*'09C'!$G12</f>
        <v>426.2292672</v>
      </c>
      <c r="CB12" s="47"/>
      <c r="CC12" s="47">
        <f>CD$6*'09C'!$C12</f>
        <v>74.946</v>
      </c>
      <c r="CD12" s="47">
        <f>CD$6*'09C'!$D12</f>
        <v>2750.9903598</v>
      </c>
      <c r="CE12" s="47">
        <f t="shared" si="17"/>
        <v>2825.9363598</v>
      </c>
      <c r="CF12" s="47">
        <f>CD$6*'09C'!$F12</f>
        <v>391.8476664</v>
      </c>
      <c r="CG12" s="47">
        <f>CD$6*'09C'!$G12</f>
        <v>245.34322559999998</v>
      </c>
      <c r="CH12" s="47"/>
      <c r="CI12" s="47">
        <f>CJ$6*'09C'!$C12</f>
        <v>100.725</v>
      </c>
      <c r="CJ12" s="47">
        <f>CJ$6*'09C'!$D12</f>
        <v>3697.2420675</v>
      </c>
      <c r="CK12" s="47">
        <f t="shared" si="18"/>
        <v>3797.9670674999998</v>
      </c>
      <c r="CL12" s="47">
        <f>CJ$6*'09C'!$F12</f>
        <v>526.63059</v>
      </c>
      <c r="CM12" s="47">
        <f>CJ$6*'09C'!$G12</f>
        <v>329.73336</v>
      </c>
      <c r="CN12" s="47"/>
      <c r="CO12" s="47">
        <f>CP$6*'09C'!$C12</f>
        <v>250.406</v>
      </c>
      <c r="CP12" s="47">
        <f>CP$6*'09C'!$D12</f>
        <v>9191.4777578</v>
      </c>
      <c r="CQ12" s="47">
        <f t="shared" si="19"/>
        <v>9441.8837578</v>
      </c>
      <c r="CR12" s="47">
        <f>CP$6*'09C'!$F12</f>
        <v>1309.2227304</v>
      </c>
      <c r="CS12" s="47">
        <f>CP$6*'09C'!$G12</f>
        <v>819.7290816</v>
      </c>
      <c r="CT12" s="47"/>
      <c r="CU12" s="47">
        <f>CV$6*'09C'!$C12</f>
        <v>38.333</v>
      </c>
      <c r="CV12" s="47">
        <f>CV$6*'09C'!$D12</f>
        <v>1407.0625979</v>
      </c>
      <c r="CW12" s="47">
        <f t="shared" si="20"/>
        <v>1445.3955979</v>
      </c>
      <c r="CX12" s="47">
        <f>CV$6*'09C'!$F12</f>
        <v>200.4202572</v>
      </c>
      <c r="CY12" s="47">
        <f>CV$6*'09C'!$G12</f>
        <v>125.4869088</v>
      </c>
      <c r="CZ12" s="47"/>
      <c r="DA12" s="47">
        <f>DB$6*'09C'!$C12</f>
        <v>425.121</v>
      </c>
      <c r="DB12" s="47">
        <f>DB$6*'09C'!$D12</f>
        <v>15604.6189623</v>
      </c>
      <c r="DC12" s="47">
        <f t="shared" si="21"/>
        <v>16029.739962299998</v>
      </c>
      <c r="DD12" s="47">
        <f>DB$6*'09C'!$F12</f>
        <v>2222.7026364</v>
      </c>
      <c r="DE12" s="47">
        <f>DB$6*'09C'!$G12</f>
        <v>1391.6761055999998</v>
      </c>
      <c r="DF12" s="47"/>
      <c r="DG12" s="47">
        <f>DH$6*'09C'!$C12</f>
        <v>4.894</v>
      </c>
      <c r="DH12" s="47">
        <f>DH$6*'09C'!$D12</f>
        <v>179.6406322</v>
      </c>
      <c r="DI12" s="47">
        <f t="shared" si="22"/>
        <v>184.5346322</v>
      </c>
      <c r="DJ12" s="47">
        <f>DH$6*'09C'!$F12</f>
        <v>25.587789599999997</v>
      </c>
      <c r="DK12" s="47">
        <f>DH$6*'09C'!$G12</f>
        <v>16.0209984</v>
      </c>
      <c r="DL12" s="47"/>
      <c r="DM12" s="47">
        <f>DN$6*'09C'!$C12</f>
        <v>8.229999999999999</v>
      </c>
      <c r="DN12" s="47">
        <f>DN$6*'09C'!$D12</f>
        <v>302.092849</v>
      </c>
      <c r="DO12" s="47">
        <f t="shared" si="23"/>
        <v>310.322849</v>
      </c>
      <c r="DP12" s="47">
        <f>DN$6*'09C'!$F12</f>
        <v>43.029731999999996</v>
      </c>
      <c r="DQ12" s="47">
        <f>DN$6*'09C'!$G12</f>
        <v>26.941727999999998</v>
      </c>
      <c r="DR12" s="47"/>
      <c r="DS12" s="47">
        <f>DT$6*'09C'!$C12</f>
        <v>0.087</v>
      </c>
      <c r="DT12" s="47">
        <f>DT$6*'09C'!$D12</f>
        <v>3.1934481</v>
      </c>
      <c r="DU12" s="47">
        <f t="shared" si="24"/>
        <v>3.2804481</v>
      </c>
      <c r="DV12" s="47">
        <f>DT$6*'09C'!$F12</f>
        <v>0.45487079999999996</v>
      </c>
      <c r="DW12" s="47">
        <f>DT$6*'09C'!$G12</f>
        <v>0.2848032</v>
      </c>
      <c r="DX12" s="47"/>
      <c r="DY12" s="47">
        <f>DZ$6*'09C'!$C12</f>
        <v>24.301000000000002</v>
      </c>
      <c r="DZ12" s="47">
        <f>DZ$6*'09C'!$D12</f>
        <v>891.9997963000001</v>
      </c>
      <c r="EA12" s="47">
        <f t="shared" si="25"/>
        <v>916.3007963000001</v>
      </c>
      <c r="EB12" s="47">
        <f>DZ$6*'09C'!$F12</f>
        <v>127.05534840000001</v>
      </c>
      <c r="EC12" s="47">
        <f>DZ$6*'09C'!$G12</f>
        <v>79.5517536</v>
      </c>
      <c r="ED12" s="47"/>
      <c r="EE12" s="47">
        <f>EF$6*'09C'!$C12</f>
        <v>78.28099999999999</v>
      </c>
      <c r="EF12" s="47">
        <f>EF$6*'09C'!$D12</f>
        <v>2873.4058702999996</v>
      </c>
      <c r="EG12" s="47">
        <f t="shared" si="26"/>
        <v>2951.6868702999996</v>
      </c>
      <c r="EH12" s="47">
        <f>EF$6*'09C'!$F12</f>
        <v>409.2843804</v>
      </c>
      <c r="EI12" s="47">
        <f>EF$6*'09C'!$G12</f>
        <v>256.2606816</v>
      </c>
      <c r="EJ12" s="47"/>
      <c r="EK12" s="47">
        <f>EL$6*'09C'!$C12</f>
        <v>172.778</v>
      </c>
      <c r="EL12" s="47">
        <f>EL$6*'09C'!$D12</f>
        <v>6342.0411014</v>
      </c>
      <c r="EM12" s="47">
        <f t="shared" si="27"/>
        <v>6514.8191014</v>
      </c>
      <c r="EN12" s="47">
        <f>EL$6*'09C'!$F12</f>
        <v>903.3524952</v>
      </c>
      <c r="EO12" s="47">
        <f>EL$6*'09C'!$G12</f>
        <v>565.6060608</v>
      </c>
      <c r="EP12" s="47"/>
      <c r="EQ12" s="47">
        <f>ER$6*'09C'!$C12</f>
        <v>21.223000000000003</v>
      </c>
      <c r="ER12" s="47">
        <f>ER$6*'09C'!$D12</f>
        <v>779.0178049000001</v>
      </c>
      <c r="ES12" s="47">
        <f t="shared" si="28"/>
        <v>800.2408049000001</v>
      </c>
      <c r="ET12" s="47">
        <f>ER$6*'09C'!$F12</f>
        <v>110.9623332</v>
      </c>
      <c r="EU12" s="47">
        <f>ER$6*'09C'!$G12</f>
        <v>69.47561280000001</v>
      </c>
      <c r="EV12" s="47"/>
      <c r="EW12" s="47">
        <f>EX$6*'09C'!$C12</f>
        <v>109.199</v>
      </c>
      <c r="EX12" s="47">
        <f>EX$6*'09C'!$D12</f>
        <v>4008.2912536999997</v>
      </c>
      <c r="EY12" s="47">
        <f t="shared" si="29"/>
        <v>4117.4902537</v>
      </c>
      <c r="EZ12" s="47">
        <f>EX$6*'09C'!$F12</f>
        <v>570.9360516</v>
      </c>
      <c r="FA12" s="47">
        <f>EX$6*'09C'!$G12</f>
        <v>357.4738464</v>
      </c>
      <c r="FB12" s="47"/>
      <c r="FC12" s="47">
        <f>FD$6*'09C'!$C12</f>
        <v>44.418</v>
      </c>
      <c r="FD12" s="47">
        <f>FD$6*'09C'!$D12</f>
        <v>1630.4204334</v>
      </c>
      <c r="FE12" s="47">
        <f t="shared" si="30"/>
        <v>1674.8384334</v>
      </c>
      <c r="FF12" s="47">
        <f>FD$6*'09C'!$F12</f>
        <v>232.2350712</v>
      </c>
      <c r="FG12" s="47">
        <f>FD$6*'09C'!$G12</f>
        <v>145.4067648</v>
      </c>
    </row>
    <row r="13" spans="1:163" ht="12">
      <c r="A13" s="2">
        <v>42461</v>
      </c>
      <c r="B13" s="2"/>
      <c r="C13" s="47">
        <f t="shared" si="0"/>
        <v>0</v>
      </c>
      <c r="D13" s="47">
        <f t="shared" si="1"/>
        <v>190091.16677979997</v>
      </c>
      <c r="E13" s="47">
        <f t="shared" si="2"/>
        <v>190091.16677979997</v>
      </c>
      <c r="F13" s="47">
        <f t="shared" si="3"/>
        <v>27085.57457640001</v>
      </c>
      <c r="G13" s="47">
        <f t="shared" si="4"/>
        <v>16958.789865599996</v>
      </c>
      <c r="H13" s="47"/>
      <c r="I13" s="47">
        <f>J$6*'09C'!$C13</f>
        <v>0</v>
      </c>
      <c r="J13" s="47">
        <f>J$6*'09C'!$D13</f>
        <v>98858.1976382</v>
      </c>
      <c r="K13" s="47">
        <f t="shared" si="5"/>
        <v>98858.1976382</v>
      </c>
      <c r="L13" s="47">
        <f>J$6*'09C'!$F13</f>
        <v>14086.036347599998</v>
      </c>
      <c r="M13" s="47">
        <f>J$6*'09C'!$G13</f>
        <v>8819.533430399999</v>
      </c>
      <c r="N13" s="47"/>
      <c r="O13" s="47">
        <f>P$6*'09C'!$C13</f>
        <v>0</v>
      </c>
      <c r="P13" s="47">
        <f>P$6*'09C'!$D13</f>
        <v>17620.1425972</v>
      </c>
      <c r="Q13" s="47">
        <f t="shared" si="6"/>
        <v>17620.1425972</v>
      </c>
      <c r="R13" s="47">
        <f>P$6*'09C'!$F13</f>
        <v>2510.6463095999998</v>
      </c>
      <c r="S13" s="47">
        <f>P$6*'09C'!$G13</f>
        <v>1571.9630783999999</v>
      </c>
      <c r="T13" s="47"/>
      <c r="U13" s="47">
        <f>V$6*'09C'!$C13</f>
        <v>0</v>
      </c>
      <c r="V13" s="47">
        <f>V$6*'09C'!$D13</f>
        <v>2203.2792210000002</v>
      </c>
      <c r="W13" s="47">
        <f t="shared" si="7"/>
        <v>2203.2792210000002</v>
      </c>
      <c r="X13" s="47">
        <f>V$6*'09C'!$F13</f>
        <v>313.939278</v>
      </c>
      <c r="Y13" s="47">
        <f>V$6*'09C'!$G13</f>
        <v>196.563312</v>
      </c>
      <c r="Z13" s="47"/>
      <c r="AA13" s="47">
        <f>AB$6*'09C'!$C13</f>
        <v>0</v>
      </c>
      <c r="AB13" s="47">
        <f>AB$6*'09C'!$D13</f>
        <v>99.0365662</v>
      </c>
      <c r="AC13" s="47">
        <f t="shared" si="8"/>
        <v>99.0365662</v>
      </c>
      <c r="AD13" s="47">
        <f>AB$6*'09C'!$F13</f>
        <v>14.1114516</v>
      </c>
      <c r="AE13" s="47">
        <f>AB$6*'09C'!$G13</f>
        <v>8.8354464</v>
      </c>
      <c r="AF13" s="47"/>
      <c r="AG13" s="47">
        <f>AH$6*'09C'!$C13</f>
        <v>0</v>
      </c>
      <c r="AH13" s="47">
        <f>AH$6*'09C'!$D13</f>
        <v>3933.2084219999997</v>
      </c>
      <c r="AI13" s="47">
        <f t="shared" si="9"/>
        <v>3933.2084219999997</v>
      </c>
      <c r="AJ13" s="47">
        <f>AH$6*'09C'!$F13</f>
        <v>560.432196</v>
      </c>
      <c r="AK13" s="47">
        <f>AH$6*'09C'!$G13</f>
        <v>350.897184</v>
      </c>
      <c r="AL13" s="47"/>
      <c r="AM13" s="47">
        <f>AN$6*'09C'!$C13</f>
        <v>0</v>
      </c>
      <c r="AN13" s="47">
        <f>AN$6*'09C'!$D13</f>
        <v>2.4951784</v>
      </c>
      <c r="AO13" s="47">
        <f t="shared" si="10"/>
        <v>2.4951784</v>
      </c>
      <c r="AP13" s="47">
        <f>AN$6*'09C'!$F13</f>
        <v>0.3555312</v>
      </c>
      <c r="AQ13" s="47">
        <f>AN$6*'09C'!$G13</f>
        <v>0.2226048</v>
      </c>
      <c r="AR13" s="47"/>
      <c r="AS13" s="47">
        <f>AT$6*'09C'!$C13</f>
        <v>0</v>
      </c>
      <c r="AT13" s="47">
        <f>AT$6*'09C'!$D13</f>
        <v>668.2307918</v>
      </c>
      <c r="AU13" s="47">
        <f t="shared" si="11"/>
        <v>668.2307918</v>
      </c>
      <c r="AV13" s="47">
        <f>AT$6*'09C'!$F13</f>
        <v>95.2143924</v>
      </c>
      <c r="AW13" s="47">
        <f>AT$6*'09C'!$G13</f>
        <v>59.6155296</v>
      </c>
      <c r="AX13" s="47"/>
      <c r="AY13" s="47">
        <f>AZ$6*'09C'!$C13</f>
        <v>0</v>
      </c>
      <c r="AZ13" s="47">
        <f>AZ$6*'09C'!$D13</f>
        <v>203.65059000000002</v>
      </c>
      <c r="BA13" s="47">
        <f t="shared" si="12"/>
        <v>203.65059000000002</v>
      </c>
      <c r="BB13" s="47">
        <f>AZ$6*'09C'!$F13</f>
        <v>29.01762</v>
      </c>
      <c r="BC13" s="47">
        <f>AZ$6*'09C'!$G13</f>
        <v>18.168480000000002</v>
      </c>
      <c r="BD13" s="47"/>
      <c r="BE13" s="47">
        <f>BF$6*'09C'!$C13</f>
        <v>0</v>
      </c>
      <c r="BF13" s="47">
        <f>BF$6*'09C'!$D13</f>
        <v>1134.0585828</v>
      </c>
      <c r="BG13" s="47">
        <f t="shared" si="13"/>
        <v>1134.0585828</v>
      </c>
      <c r="BH13" s="47">
        <f>BF$6*'09C'!$F13</f>
        <v>161.5889304</v>
      </c>
      <c r="BI13" s="47">
        <f>BF$6*'09C'!$G13</f>
        <v>101.1738816</v>
      </c>
      <c r="BJ13" s="47"/>
      <c r="BK13" s="47">
        <f>BL$6*'09C'!$C13</f>
        <v>0</v>
      </c>
      <c r="BL13" s="47">
        <f>BL$6*'09C'!$D13</f>
        <v>10597.536378</v>
      </c>
      <c r="BM13" s="47">
        <f t="shared" si="14"/>
        <v>10597.536378</v>
      </c>
      <c r="BN13" s="47">
        <f>BL$6*'09C'!$F13</f>
        <v>1510.014204</v>
      </c>
      <c r="BO13" s="47">
        <f>BL$6*'09C'!$G13</f>
        <v>945.4484160000001</v>
      </c>
      <c r="BP13" s="47"/>
      <c r="BQ13" s="47">
        <f>BR$6*'09C'!$C13</f>
        <v>0</v>
      </c>
      <c r="BR13" s="47">
        <f>BR$6*'09C'!$D13</f>
        <v>349.141507</v>
      </c>
      <c r="BS13" s="47">
        <f t="shared" si="15"/>
        <v>349.141507</v>
      </c>
      <c r="BT13" s="47">
        <f>BR$6*'09C'!$F13</f>
        <v>49.748226</v>
      </c>
      <c r="BU13" s="47">
        <f>BR$6*'09C'!$G13</f>
        <v>31.148304</v>
      </c>
      <c r="BV13" s="47"/>
      <c r="BW13" s="47">
        <f>BX$6*'09C'!$C13</f>
        <v>0</v>
      </c>
      <c r="BX13" s="47">
        <f>BX$6*'09C'!$D13</f>
        <v>4777.6061475999995</v>
      </c>
      <c r="BY13" s="47">
        <f t="shared" si="16"/>
        <v>4777.6061475999995</v>
      </c>
      <c r="BZ13" s="47">
        <f>BX$6*'09C'!$F13</f>
        <v>680.7481368</v>
      </c>
      <c r="CA13" s="47">
        <f>BX$6*'09C'!$G13</f>
        <v>426.2292672</v>
      </c>
      <c r="CB13" s="47"/>
      <c r="CC13" s="47">
        <f>CD$6*'09C'!$C13</f>
        <v>0</v>
      </c>
      <c r="CD13" s="47">
        <f>CD$6*'09C'!$D13</f>
        <v>2750.0535348</v>
      </c>
      <c r="CE13" s="47">
        <f t="shared" si="17"/>
        <v>2750.0535348</v>
      </c>
      <c r="CF13" s="47">
        <f>CD$6*'09C'!$F13</f>
        <v>391.8476664</v>
      </c>
      <c r="CG13" s="47">
        <f>CD$6*'09C'!$G13</f>
        <v>245.34322559999998</v>
      </c>
      <c r="CH13" s="47"/>
      <c r="CI13" s="47">
        <f>CJ$6*'09C'!$C13</f>
        <v>0</v>
      </c>
      <c r="CJ13" s="47">
        <f>CJ$6*'09C'!$D13</f>
        <v>3695.983005</v>
      </c>
      <c r="CK13" s="47">
        <f t="shared" si="18"/>
        <v>3695.983005</v>
      </c>
      <c r="CL13" s="47">
        <f>CJ$6*'09C'!$F13</f>
        <v>526.63059</v>
      </c>
      <c r="CM13" s="47">
        <f>CJ$6*'09C'!$G13</f>
        <v>329.73336</v>
      </c>
      <c r="CN13" s="47"/>
      <c r="CO13" s="47">
        <f>CP$6*'09C'!$C13</f>
        <v>0</v>
      </c>
      <c r="CP13" s="47">
        <f>CP$6*'09C'!$D13</f>
        <v>9188.3476828</v>
      </c>
      <c r="CQ13" s="47">
        <f t="shared" si="19"/>
        <v>9188.3476828</v>
      </c>
      <c r="CR13" s="47">
        <f>CP$6*'09C'!$F13</f>
        <v>1309.2227304</v>
      </c>
      <c r="CS13" s="47">
        <f>CP$6*'09C'!$G13</f>
        <v>819.7290816</v>
      </c>
      <c r="CT13" s="47"/>
      <c r="CU13" s="47">
        <f>CV$6*'09C'!$C13</f>
        <v>0</v>
      </c>
      <c r="CV13" s="47">
        <f>CV$6*'09C'!$D13</f>
        <v>1406.5834354</v>
      </c>
      <c r="CW13" s="47">
        <f t="shared" si="20"/>
        <v>1406.5834354</v>
      </c>
      <c r="CX13" s="47">
        <f>CV$6*'09C'!$F13</f>
        <v>200.4202572</v>
      </c>
      <c r="CY13" s="47">
        <f>CV$6*'09C'!$G13</f>
        <v>125.4869088</v>
      </c>
      <c r="CZ13" s="47"/>
      <c r="DA13" s="47">
        <f>DB$6*'09C'!$C13</f>
        <v>0</v>
      </c>
      <c r="DB13" s="47">
        <f>DB$6*'09C'!$D13</f>
        <v>15599.304949799998</v>
      </c>
      <c r="DC13" s="47">
        <f t="shared" si="21"/>
        <v>15599.304949799998</v>
      </c>
      <c r="DD13" s="47">
        <f>DB$6*'09C'!$F13</f>
        <v>2222.7026364</v>
      </c>
      <c r="DE13" s="47">
        <f>DB$6*'09C'!$G13</f>
        <v>1391.6761055999998</v>
      </c>
      <c r="DF13" s="47"/>
      <c r="DG13" s="47">
        <f>DH$6*'09C'!$C13</f>
        <v>0</v>
      </c>
      <c r="DH13" s="47">
        <f>DH$6*'09C'!$D13</f>
        <v>179.57945719999998</v>
      </c>
      <c r="DI13" s="47">
        <f t="shared" si="22"/>
        <v>179.57945719999998</v>
      </c>
      <c r="DJ13" s="47">
        <f>DH$6*'09C'!$F13</f>
        <v>25.587789599999997</v>
      </c>
      <c r="DK13" s="47">
        <f>DH$6*'09C'!$G13</f>
        <v>16.0209984</v>
      </c>
      <c r="DL13" s="47"/>
      <c r="DM13" s="47">
        <f>DN$6*'09C'!$C13</f>
        <v>0</v>
      </c>
      <c r="DN13" s="47">
        <f>DN$6*'09C'!$D13</f>
        <v>301.98997399999996</v>
      </c>
      <c r="DO13" s="47">
        <f t="shared" si="23"/>
        <v>301.98997399999996</v>
      </c>
      <c r="DP13" s="47">
        <f>DN$6*'09C'!$F13</f>
        <v>43.029731999999996</v>
      </c>
      <c r="DQ13" s="47">
        <f>DN$6*'09C'!$G13</f>
        <v>26.941727999999998</v>
      </c>
      <c r="DR13" s="47"/>
      <c r="DS13" s="47">
        <f>DT$6*'09C'!$C13</f>
        <v>0</v>
      </c>
      <c r="DT13" s="47">
        <f>DT$6*'09C'!$D13</f>
        <v>3.1923605999999998</v>
      </c>
      <c r="DU13" s="47">
        <f t="shared" si="24"/>
        <v>3.1923605999999998</v>
      </c>
      <c r="DV13" s="47">
        <f>DT$6*'09C'!$F13</f>
        <v>0.45487079999999996</v>
      </c>
      <c r="DW13" s="47">
        <f>DT$6*'09C'!$G13</f>
        <v>0.2848032</v>
      </c>
      <c r="DX13" s="47"/>
      <c r="DY13" s="47">
        <f>DZ$6*'09C'!$C13</f>
        <v>0</v>
      </c>
      <c r="DZ13" s="47">
        <f>DZ$6*'09C'!$D13</f>
        <v>891.6960338</v>
      </c>
      <c r="EA13" s="47">
        <f t="shared" si="25"/>
        <v>891.6960338</v>
      </c>
      <c r="EB13" s="47">
        <f>DZ$6*'09C'!$F13</f>
        <v>127.05534840000001</v>
      </c>
      <c r="EC13" s="47">
        <f>DZ$6*'09C'!$G13</f>
        <v>79.5517536</v>
      </c>
      <c r="ED13" s="47"/>
      <c r="EE13" s="47">
        <f>EF$6*'09C'!$C13</f>
        <v>0</v>
      </c>
      <c r="EF13" s="47">
        <f>EF$6*'09C'!$D13</f>
        <v>2872.4273577999998</v>
      </c>
      <c r="EG13" s="47">
        <f t="shared" si="26"/>
        <v>2872.4273577999998</v>
      </c>
      <c r="EH13" s="47">
        <f>EF$6*'09C'!$F13</f>
        <v>409.2843804</v>
      </c>
      <c r="EI13" s="47">
        <f>EF$6*'09C'!$G13</f>
        <v>256.2606816</v>
      </c>
      <c r="EJ13" s="47"/>
      <c r="EK13" s="47">
        <f>EL$6*'09C'!$C13</f>
        <v>0</v>
      </c>
      <c r="EL13" s="47">
        <f>EL$6*'09C'!$D13</f>
        <v>6339.8813764</v>
      </c>
      <c r="EM13" s="47">
        <f t="shared" si="27"/>
        <v>6339.8813764</v>
      </c>
      <c r="EN13" s="47">
        <f>EL$6*'09C'!$F13</f>
        <v>903.3524952</v>
      </c>
      <c r="EO13" s="47">
        <f>EL$6*'09C'!$G13</f>
        <v>565.6060608</v>
      </c>
      <c r="EP13" s="47"/>
      <c r="EQ13" s="47">
        <f>ER$6*'09C'!$C13</f>
        <v>0</v>
      </c>
      <c r="ER13" s="47">
        <f>ER$6*'09C'!$D13</f>
        <v>778.7525174000001</v>
      </c>
      <c r="ES13" s="47">
        <f t="shared" si="28"/>
        <v>778.7525174000001</v>
      </c>
      <c r="ET13" s="47">
        <f>ER$6*'09C'!$F13</f>
        <v>110.9623332</v>
      </c>
      <c r="EU13" s="47">
        <f>ER$6*'09C'!$G13</f>
        <v>69.47561280000001</v>
      </c>
      <c r="EV13" s="47"/>
      <c r="EW13" s="47">
        <f>EX$6*'09C'!$C13</f>
        <v>0</v>
      </c>
      <c r="EX13" s="47">
        <f>EX$6*'09C'!$D13</f>
        <v>4006.9262662</v>
      </c>
      <c r="EY13" s="47">
        <f t="shared" si="29"/>
        <v>4006.9262662</v>
      </c>
      <c r="EZ13" s="47">
        <f>EX$6*'09C'!$F13</f>
        <v>570.9360516</v>
      </c>
      <c r="FA13" s="47">
        <f>EX$6*'09C'!$G13</f>
        <v>357.4738464</v>
      </c>
      <c r="FB13" s="47"/>
      <c r="FC13" s="47">
        <f>FD$6*'09C'!$C13</f>
        <v>0</v>
      </c>
      <c r="FD13" s="47">
        <f>FD$6*'09C'!$D13</f>
        <v>1629.8652084</v>
      </c>
      <c r="FE13" s="47">
        <f t="shared" si="30"/>
        <v>1629.8652084</v>
      </c>
      <c r="FF13" s="47">
        <f>FD$6*'09C'!$F13</f>
        <v>232.2350712</v>
      </c>
      <c r="FG13" s="47">
        <f>FD$6*'09C'!$G13</f>
        <v>145.4067648</v>
      </c>
    </row>
    <row r="14" spans="1:163" ht="12">
      <c r="A14" s="2">
        <v>42644</v>
      </c>
      <c r="B14" s="2"/>
      <c r="C14" s="47">
        <f t="shared" si="0"/>
        <v>5180.471</v>
      </c>
      <c r="D14" s="47">
        <f t="shared" si="1"/>
        <v>190091.16677979997</v>
      </c>
      <c r="E14" s="47">
        <f t="shared" si="2"/>
        <v>195271.63777979996</v>
      </c>
      <c r="F14" s="47">
        <f t="shared" si="3"/>
        <v>27085.57457640001</v>
      </c>
      <c r="G14" s="47">
        <f t="shared" si="4"/>
        <v>16958.789865599996</v>
      </c>
      <c r="H14" s="47"/>
      <c r="I14" s="47">
        <f>J$6*'09C'!$C14</f>
        <v>2694.1389999999997</v>
      </c>
      <c r="J14" s="47">
        <f>J$6*'09C'!$D14</f>
        <v>98858.1976382</v>
      </c>
      <c r="K14" s="47">
        <f t="shared" si="5"/>
        <v>101552.3366382</v>
      </c>
      <c r="L14" s="47">
        <f>J$6*'09C'!$F14</f>
        <v>14086.036347599998</v>
      </c>
      <c r="M14" s="47">
        <f>J$6*'09C'!$G14</f>
        <v>8819.533430399999</v>
      </c>
      <c r="N14" s="47"/>
      <c r="O14" s="47">
        <f>P$6*'09C'!$C14</f>
        <v>480.19399999999996</v>
      </c>
      <c r="P14" s="47">
        <f>P$6*'09C'!$D14</f>
        <v>17620.1425972</v>
      </c>
      <c r="Q14" s="47">
        <f t="shared" si="6"/>
        <v>18100.3365972</v>
      </c>
      <c r="R14" s="47">
        <f>P$6*'09C'!$F14</f>
        <v>2510.6463095999998</v>
      </c>
      <c r="S14" s="47">
        <f>P$6*'09C'!$G14</f>
        <v>1571.9630783999999</v>
      </c>
      <c r="T14" s="47"/>
      <c r="U14" s="47">
        <f>V$6*'09C'!$C14</f>
        <v>60.045</v>
      </c>
      <c r="V14" s="47">
        <f>V$6*'09C'!$D14</f>
        <v>2203.2792210000002</v>
      </c>
      <c r="W14" s="47">
        <f t="shared" si="7"/>
        <v>2263.3242210000003</v>
      </c>
      <c r="X14" s="47">
        <f>V$6*'09C'!$F14</f>
        <v>313.939278</v>
      </c>
      <c r="Y14" s="47">
        <f>V$6*'09C'!$G14</f>
        <v>196.563312</v>
      </c>
      <c r="Z14" s="47"/>
      <c r="AA14" s="47">
        <f>AB$6*'09C'!$C14</f>
        <v>2.699</v>
      </c>
      <c r="AB14" s="47">
        <f>AB$6*'09C'!$D14</f>
        <v>99.0365662</v>
      </c>
      <c r="AC14" s="47">
        <f t="shared" si="8"/>
        <v>101.7355662</v>
      </c>
      <c r="AD14" s="47">
        <f>AB$6*'09C'!$F14</f>
        <v>14.1114516</v>
      </c>
      <c r="AE14" s="47">
        <f>AB$6*'09C'!$G14</f>
        <v>8.8354464</v>
      </c>
      <c r="AF14" s="47"/>
      <c r="AG14" s="47">
        <f>AH$6*'09C'!$C14</f>
        <v>107.19</v>
      </c>
      <c r="AH14" s="47">
        <f>AH$6*'09C'!$D14</f>
        <v>3933.2084219999997</v>
      </c>
      <c r="AI14" s="47">
        <f t="shared" si="9"/>
        <v>4040.3984219999998</v>
      </c>
      <c r="AJ14" s="47">
        <f>AH$6*'09C'!$F14</f>
        <v>560.432196</v>
      </c>
      <c r="AK14" s="47">
        <f>AH$6*'09C'!$G14</f>
        <v>350.897184</v>
      </c>
      <c r="AL14" s="47"/>
      <c r="AM14" s="47">
        <f>AN$6*'09C'!$C14</f>
        <v>0.068</v>
      </c>
      <c r="AN14" s="47">
        <f>AN$6*'09C'!$D14</f>
        <v>2.4951784</v>
      </c>
      <c r="AO14" s="47">
        <f t="shared" si="10"/>
        <v>2.5631784</v>
      </c>
      <c r="AP14" s="47">
        <f>AN$6*'09C'!$F14</f>
        <v>0.3555312</v>
      </c>
      <c r="AQ14" s="47">
        <f>AN$6*'09C'!$G14</f>
        <v>0.2226048</v>
      </c>
      <c r="AR14" s="47"/>
      <c r="AS14" s="47">
        <f>AT$6*'09C'!$C14</f>
        <v>18.211</v>
      </c>
      <c r="AT14" s="47">
        <f>AT$6*'09C'!$D14</f>
        <v>668.2307918</v>
      </c>
      <c r="AU14" s="47">
        <f t="shared" si="11"/>
        <v>686.4417918</v>
      </c>
      <c r="AV14" s="47">
        <f>AT$6*'09C'!$F14</f>
        <v>95.2143924</v>
      </c>
      <c r="AW14" s="47">
        <f>AT$6*'09C'!$G14</f>
        <v>59.6155296</v>
      </c>
      <c r="AX14" s="47"/>
      <c r="AY14" s="47">
        <f>AZ$6*'09C'!$C14</f>
        <v>5.550000000000001</v>
      </c>
      <c r="AZ14" s="47">
        <f>AZ$6*'09C'!$D14</f>
        <v>203.65059000000002</v>
      </c>
      <c r="BA14" s="47">
        <f t="shared" si="12"/>
        <v>209.20059000000003</v>
      </c>
      <c r="BB14" s="47">
        <f>AZ$6*'09C'!$F14</f>
        <v>29.01762</v>
      </c>
      <c r="BC14" s="47">
        <f>AZ$6*'09C'!$G14</f>
        <v>18.168480000000002</v>
      </c>
      <c r="BD14" s="47"/>
      <c r="BE14" s="47">
        <f>BF$6*'09C'!$C14</f>
        <v>30.906000000000002</v>
      </c>
      <c r="BF14" s="47">
        <f>BF$6*'09C'!$D14</f>
        <v>1134.0585828</v>
      </c>
      <c r="BG14" s="47">
        <f t="shared" si="13"/>
        <v>1164.9645828</v>
      </c>
      <c r="BH14" s="47">
        <f>BF$6*'09C'!$F14</f>
        <v>161.5889304</v>
      </c>
      <c r="BI14" s="47">
        <f>BF$6*'09C'!$G14</f>
        <v>101.1738816</v>
      </c>
      <c r="BJ14" s="47"/>
      <c r="BK14" s="47">
        <f>BL$6*'09C'!$C14</f>
        <v>288.81</v>
      </c>
      <c r="BL14" s="47">
        <f>BL$6*'09C'!$D14</f>
        <v>10597.536378</v>
      </c>
      <c r="BM14" s="47">
        <f t="shared" si="14"/>
        <v>10886.346378</v>
      </c>
      <c r="BN14" s="47">
        <f>BL$6*'09C'!$F14</f>
        <v>1510.014204</v>
      </c>
      <c r="BO14" s="47">
        <f>BL$6*'09C'!$G14</f>
        <v>945.4484160000001</v>
      </c>
      <c r="BP14" s="47"/>
      <c r="BQ14" s="47">
        <f>BR$6*'09C'!$C14</f>
        <v>9.515</v>
      </c>
      <c r="BR14" s="47">
        <f>BR$6*'09C'!$D14</f>
        <v>349.141507</v>
      </c>
      <c r="BS14" s="47">
        <f t="shared" si="15"/>
        <v>358.656507</v>
      </c>
      <c r="BT14" s="47">
        <f>BR$6*'09C'!$F14</f>
        <v>49.748226</v>
      </c>
      <c r="BU14" s="47">
        <f>BR$6*'09C'!$G14</f>
        <v>31.148304</v>
      </c>
      <c r="BV14" s="47"/>
      <c r="BW14" s="47">
        <f>BX$6*'09C'!$C14</f>
        <v>130.202</v>
      </c>
      <c r="BX14" s="47">
        <f>BX$6*'09C'!$D14</f>
        <v>4777.6061475999995</v>
      </c>
      <c r="BY14" s="47">
        <f t="shared" si="16"/>
        <v>4907.8081476</v>
      </c>
      <c r="BZ14" s="47">
        <f>BX$6*'09C'!$F14</f>
        <v>680.7481368</v>
      </c>
      <c r="CA14" s="47">
        <f>BX$6*'09C'!$G14</f>
        <v>426.2292672</v>
      </c>
      <c r="CB14" s="47"/>
      <c r="CC14" s="47">
        <f>CD$6*'09C'!$C14</f>
        <v>74.946</v>
      </c>
      <c r="CD14" s="47">
        <f>CD$6*'09C'!$D14</f>
        <v>2750.0535348</v>
      </c>
      <c r="CE14" s="47">
        <f t="shared" si="17"/>
        <v>2824.9995347999998</v>
      </c>
      <c r="CF14" s="47">
        <f>CD$6*'09C'!$F14</f>
        <v>391.8476664</v>
      </c>
      <c r="CG14" s="47">
        <f>CD$6*'09C'!$G14</f>
        <v>245.34322559999998</v>
      </c>
      <c r="CH14" s="47"/>
      <c r="CI14" s="47">
        <f>CJ$6*'09C'!$C14</f>
        <v>100.725</v>
      </c>
      <c r="CJ14" s="47">
        <f>CJ$6*'09C'!$D14</f>
        <v>3695.983005</v>
      </c>
      <c r="CK14" s="47">
        <f t="shared" si="18"/>
        <v>3796.708005</v>
      </c>
      <c r="CL14" s="47">
        <f>CJ$6*'09C'!$F14</f>
        <v>526.63059</v>
      </c>
      <c r="CM14" s="47">
        <f>CJ$6*'09C'!$G14</f>
        <v>329.73336</v>
      </c>
      <c r="CN14" s="47"/>
      <c r="CO14" s="47">
        <f>CP$6*'09C'!$C14</f>
        <v>250.406</v>
      </c>
      <c r="CP14" s="47">
        <f>CP$6*'09C'!$D14</f>
        <v>9188.3476828</v>
      </c>
      <c r="CQ14" s="47">
        <f t="shared" si="19"/>
        <v>9438.753682800001</v>
      </c>
      <c r="CR14" s="47">
        <f>CP$6*'09C'!$F14</f>
        <v>1309.2227304</v>
      </c>
      <c r="CS14" s="47">
        <f>CP$6*'09C'!$G14</f>
        <v>819.7290816</v>
      </c>
      <c r="CT14" s="47"/>
      <c r="CU14" s="47">
        <f>CV$6*'09C'!$C14</f>
        <v>38.333</v>
      </c>
      <c r="CV14" s="47">
        <f>CV$6*'09C'!$D14</f>
        <v>1406.5834354</v>
      </c>
      <c r="CW14" s="47">
        <f t="shared" si="20"/>
        <v>1444.9164354000002</v>
      </c>
      <c r="CX14" s="47">
        <f>CV$6*'09C'!$F14</f>
        <v>200.4202572</v>
      </c>
      <c r="CY14" s="47">
        <f>CV$6*'09C'!$G14</f>
        <v>125.4869088</v>
      </c>
      <c r="CZ14" s="47"/>
      <c r="DA14" s="47">
        <f>DB$6*'09C'!$C14</f>
        <v>425.121</v>
      </c>
      <c r="DB14" s="47">
        <f>DB$6*'09C'!$D14</f>
        <v>15599.304949799998</v>
      </c>
      <c r="DC14" s="47">
        <f t="shared" si="21"/>
        <v>16024.425949799997</v>
      </c>
      <c r="DD14" s="47">
        <f>DB$6*'09C'!$F14</f>
        <v>2222.7026364</v>
      </c>
      <c r="DE14" s="47">
        <f>DB$6*'09C'!$G14</f>
        <v>1391.6761055999998</v>
      </c>
      <c r="DF14" s="47"/>
      <c r="DG14" s="47">
        <f>DH$6*'09C'!$C14</f>
        <v>4.894</v>
      </c>
      <c r="DH14" s="47">
        <f>DH$6*'09C'!$D14</f>
        <v>179.57945719999998</v>
      </c>
      <c r="DI14" s="47">
        <f t="shared" si="22"/>
        <v>184.47345719999998</v>
      </c>
      <c r="DJ14" s="47">
        <f>DH$6*'09C'!$F14</f>
        <v>25.587789599999997</v>
      </c>
      <c r="DK14" s="47">
        <f>DH$6*'09C'!$G14</f>
        <v>16.0209984</v>
      </c>
      <c r="DL14" s="47"/>
      <c r="DM14" s="47">
        <f>DN$6*'09C'!$C14</f>
        <v>8.229999999999999</v>
      </c>
      <c r="DN14" s="47">
        <f>DN$6*'09C'!$D14</f>
        <v>301.98997399999996</v>
      </c>
      <c r="DO14" s="47">
        <f t="shared" si="23"/>
        <v>310.219974</v>
      </c>
      <c r="DP14" s="47">
        <f>DN$6*'09C'!$F14</f>
        <v>43.029731999999996</v>
      </c>
      <c r="DQ14" s="47">
        <f>DN$6*'09C'!$G14</f>
        <v>26.941727999999998</v>
      </c>
      <c r="DR14" s="47"/>
      <c r="DS14" s="47">
        <f>DT$6*'09C'!$C14</f>
        <v>0.087</v>
      </c>
      <c r="DT14" s="47">
        <f>DT$6*'09C'!$D14</f>
        <v>3.1923605999999998</v>
      </c>
      <c r="DU14" s="47">
        <f t="shared" si="24"/>
        <v>3.2793606</v>
      </c>
      <c r="DV14" s="47">
        <f>DT$6*'09C'!$F14</f>
        <v>0.45487079999999996</v>
      </c>
      <c r="DW14" s="47">
        <f>DT$6*'09C'!$G14</f>
        <v>0.2848032</v>
      </c>
      <c r="DX14" s="47"/>
      <c r="DY14" s="47">
        <f>DZ$6*'09C'!$C14</f>
        <v>24.301000000000002</v>
      </c>
      <c r="DZ14" s="47">
        <f>DZ$6*'09C'!$D14</f>
        <v>891.6960338</v>
      </c>
      <c r="EA14" s="47">
        <f t="shared" si="25"/>
        <v>915.9970338</v>
      </c>
      <c r="EB14" s="47">
        <f>DZ$6*'09C'!$F14</f>
        <v>127.05534840000001</v>
      </c>
      <c r="EC14" s="47">
        <f>DZ$6*'09C'!$G14</f>
        <v>79.5517536</v>
      </c>
      <c r="ED14" s="47"/>
      <c r="EE14" s="47">
        <f>EF$6*'09C'!$C14</f>
        <v>78.28099999999999</v>
      </c>
      <c r="EF14" s="47">
        <f>EF$6*'09C'!$D14</f>
        <v>2872.4273577999998</v>
      </c>
      <c r="EG14" s="47">
        <f t="shared" si="26"/>
        <v>2950.7083577999997</v>
      </c>
      <c r="EH14" s="47">
        <f>EF$6*'09C'!$F14</f>
        <v>409.2843804</v>
      </c>
      <c r="EI14" s="47">
        <f>EF$6*'09C'!$G14</f>
        <v>256.2606816</v>
      </c>
      <c r="EJ14" s="47"/>
      <c r="EK14" s="47">
        <f>EL$6*'09C'!$C14</f>
        <v>172.778</v>
      </c>
      <c r="EL14" s="47">
        <f>EL$6*'09C'!$D14</f>
        <v>6339.8813764</v>
      </c>
      <c r="EM14" s="47">
        <f t="shared" si="27"/>
        <v>6512.6593764</v>
      </c>
      <c r="EN14" s="47">
        <f>EL$6*'09C'!$F14</f>
        <v>903.3524952</v>
      </c>
      <c r="EO14" s="47">
        <f>EL$6*'09C'!$G14</f>
        <v>565.6060608</v>
      </c>
      <c r="EP14" s="47"/>
      <c r="EQ14" s="47">
        <f>ER$6*'09C'!$C14</f>
        <v>21.223000000000003</v>
      </c>
      <c r="ER14" s="47">
        <f>ER$6*'09C'!$D14</f>
        <v>778.7525174000001</v>
      </c>
      <c r="ES14" s="47">
        <f t="shared" si="28"/>
        <v>799.9755174000001</v>
      </c>
      <c r="ET14" s="47">
        <f>ER$6*'09C'!$F14</f>
        <v>110.9623332</v>
      </c>
      <c r="EU14" s="47">
        <f>ER$6*'09C'!$G14</f>
        <v>69.47561280000001</v>
      </c>
      <c r="EV14" s="47"/>
      <c r="EW14" s="47">
        <f>EX$6*'09C'!$C14</f>
        <v>109.199</v>
      </c>
      <c r="EX14" s="47">
        <f>EX$6*'09C'!$D14</f>
        <v>4006.9262662</v>
      </c>
      <c r="EY14" s="47">
        <f t="shared" si="29"/>
        <v>4116.1252662</v>
      </c>
      <c r="EZ14" s="47">
        <f>EX$6*'09C'!$F14</f>
        <v>570.9360516</v>
      </c>
      <c r="FA14" s="47">
        <f>EX$6*'09C'!$G14</f>
        <v>357.4738464</v>
      </c>
      <c r="FB14" s="47"/>
      <c r="FC14" s="47">
        <f>FD$6*'09C'!$C14</f>
        <v>44.418</v>
      </c>
      <c r="FD14" s="47">
        <f>FD$6*'09C'!$D14</f>
        <v>1629.8652084</v>
      </c>
      <c r="FE14" s="47">
        <f t="shared" si="30"/>
        <v>1674.2832084</v>
      </c>
      <c r="FF14" s="47">
        <f>FD$6*'09C'!$F14</f>
        <v>232.2350712</v>
      </c>
      <c r="FG14" s="47">
        <f>FD$6*'09C'!$G14</f>
        <v>145.4067648</v>
      </c>
    </row>
    <row r="15" spans="1:163" ht="12">
      <c r="A15" s="2">
        <v>42826</v>
      </c>
      <c r="B15" s="2"/>
      <c r="C15" s="47">
        <f t="shared" si="0"/>
        <v>0</v>
      </c>
      <c r="D15" s="47">
        <f t="shared" si="1"/>
        <v>190019.67627999996</v>
      </c>
      <c r="E15" s="47">
        <f t="shared" si="2"/>
        <v>190019.67627999996</v>
      </c>
      <c r="F15" s="47">
        <f t="shared" si="3"/>
        <v>27085.57457640001</v>
      </c>
      <c r="G15" s="47">
        <f t="shared" si="4"/>
        <v>16958.789865599996</v>
      </c>
      <c r="H15" s="47"/>
      <c r="I15" s="47">
        <f>J$6*'09C'!$C15</f>
        <v>0</v>
      </c>
      <c r="J15" s="47">
        <f>J$6*'09C'!$D15</f>
        <v>98821.01852</v>
      </c>
      <c r="K15" s="47">
        <f t="shared" si="5"/>
        <v>98821.01852</v>
      </c>
      <c r="L15" s="47">
        <f>J$6*'09C'!$F15</f>
        <v>14086.036347599998</v>
      </c>
      <c r="M15" s="47">
        <f>J$6*'09C'!$G15</f>
        <v>8819.533430399999</v>
      </c>
      <c r="N15" s="47"/>
      <c r="O15" s="47">
        <f>P$6*'09C'!$C15</f>
        <v>0</v>
      </c>
      <c r="P15" s="47">
        <f>P$6*'09C'!$D15</f>
        <v>17613.515919999998</v>
      </c>
      <c r="Q15" s="47">
        <f t="shared" si="6"/>
        <v>17613.515919999998</v>
      </c>
      <c r="R15" s="47">
        <f>P$6*'09C'!$F15</f>
        <v>2510.6463095999998</v>
      </c>
      <c r="S15" s="47">
        <f>P$6*'09C'!$G15</f>
        <v>1571.9630783999999</v>
      </c>
      <c r="T15" s="47"/>
      <c r="U15" s="47">
        <f>V$6*'09C'!$C15</f>
        <v>0</v>
      </c>
      <c r="V15" s="47">
        <f>V$6*'09C'!$D15</f>
        <v>2202.4506</v>
      </c>
      <c r="W15" s="47">
        <f t="shared" si="7"/>
        <v>2202.4506</v>
      </c>
      <c r="X15" s="47">
        <f>V$6*'09C'!$F15</f>
        <v>313.939278</v>
      </c>
      <c r="Y15" s="47">
        <f>V$6*'09C'!$G15</f>
        <v>196.563312</v>
      </c>
      <c r="Z15" s="47"/>
      <c r="AA15" s="47">
        <f>AB$6*'09C'!$C15</f>
        <v>0</v>
      </c>
      <c r="AB15" s="47">
        <f>AB$6*'09C'!$D15</f>
        <v>98.99932</v>
      </c>
      <c r="AC15" s="47">
        <f t="shared" si="8"/>
        <v>98.99932</v>
      </c>
      <c r="AD15" s="47">
        <f>AB$6*'09C'!$F15</f>
        <v>14.1114516</v>
      </c>
      <c r="AE15" s="47">
        <f>AB$6*'09C'!$G15</f>
        <v>8.8354464</v>
      </c>
      <c r="AF15" s="47"/>
      <c r="AG15" s="47">
        <f>AH$6*'09C'!$C15</f>
        <v>0</v>
      </c>
      <c r="AH15" s="47">
        <f>AH$6*'09C'!$D15</f>
        <v>3931.7291999999998</v>
      </c>
      <c r="AI15" s="47">
        <f t="shared" si="9"/>
        <v>3931.7291999999998</v>
      </c>
      <c r="AJ15" s="47">
        <f>AH$6*'09C'!$F15</f>
        <v>560.432196</v>
      </c>
      <c r="AK15" s="47">
        <f>AH$6*'09C'!$G15</f>
        <v>350.897184</v>
      </c>
      <c r="AL15" s="47"/>
      <c r="AM15" s="47">
        <f>AN$6*'09C'!$C15</f>
        <v>0</v>
      </c>
      <c r="AN15" s="47">
        <f>AN$6*'09C'!$D15</f>
        <v>2.49424</v>
      </c>
      <c r="AO15" s="47">
        <f t="shared" si="10"/>
        <v>2.49424</v>
      </c>
      <c r="AP15" s="47">
        <f>AN$6*'09C'!$F15</f>
        <v>0.3555312</v>
      </c>
      <c r="AQ15" s="47">
        <f>AN$6*'09C'!$G15</f>
        <v>0.2226048</v>
      </c>
      <c r="AR15" s="47"/>
      <c r="AS15" s="47">
        <f>AT$6*'09C'!$C15</f>
        <v>0</v>
      </c>
      <c r="AT15" s="47">
        <f>AT$6*'09C'!$D15</f>
        <v>667.97948</v>
      </c>
      <c r="AU15" s="47">
        <f t="shared" si="11"/>
        <v>667.97948</v>
      </c>
      <c r="AV15" s="47">
        <f>AT$6*'09C'!$F15</f>
        <v>95.2143924</v>
      </c>
      <c r="AW15" s="47">
        <f>AT$6*'09C'!$G15</f>
        <v>59.6155296</v>
      </c>
      <c r="AX15" s="47"/>
      <c r="AY15" s="47">
        <f>AZ$6*'09C'!$C15</f>
        <v>0</v>
      </c>
      <c r="AZ15" s="47">
        <f>AZ$6*'09C'!$D15</f>
        <v>203.574</v>
      </c>
      <c r="BA15" s="47">
        <f t="shared" si="12"/>
        <v>203.574</v>
      </c>
      <c r="BB15" s="47">
        <f>AZ$6*'09C'!$F15</f>
        <v>29.01762</v>
      </c>
      <c r="BC15" s="47">
        <f>AZ$6*'09C'!$G15</f>
        <v>18.168480000000002</v>
      </c>
      <c r="BD15" s="47"/>
      <c r="BE15" s="47">
        <f>BF$6*'09C'!$C15</f>
        <v>0</v>
      </c>
      <c r="BF15" s="47">
        <f>BF$6*'09C'!$D15</f>
        <v>1133.63208</v>
      </c>
      <c r="BG15" s="47">
        <f t="shared" si="13"/>
        <v>1133.63208</v>
      </c>
      <c r="BH15" s="47">
        <f>BF$6*'09C'!$F15</f>
        <v>161.5889304</v>
      </c>
      <c r="BI15" s="47">
        <f>BF$6*'09C'!$G15</f>
        <v>101.1738816</v>
      </c>
      <c r="BJ15" s="47"/>
      <c r="BK15" s="47">
        <f>BL$6*'09C'!$C15</f>
        <v>0</v>
      </c>
      <c r="BL15" s="47">
        <f>BL$6*'09C'!$D15</f>
        <v>10593.5508</v>
      </c>
      <c r="BM15" s="47">
        <f t="shared" si="14"/>
        <v>10593.5508</v>
      </c>
      <c r="BN15" s="47">
        <f>BL$6*'09C'!$F15</f>
        <v>1510.014204</v>
      </c>
      <c r="BO15" s="47">
        <f>BL$6*'09C'!$G15</f>
        <v>945.4484160000001</v>
      </c>
      <c r="BP15" s="47"/>
      <c r="BQ15" s="47">
        <f>BR$6*'09C'!$C15</f>
        <v>0</v>
      </c>
      <c r="BR15" s="47">
        <f>BR$6*'09C'!$D15</f>
        <v>349.0102</v>
      </c>
      <c r="BS15" s="47">
        <f t="shared" si="15"/>
        <v>349.0102</v>
      </c>
      <c r="BT15" s="47">
        <f>BR$6*'09C'!$F15</f>
        <v>49.748226</v>
      </c>
      <c r="BU15" s="47">
        <f>BR$6*'09C'!$G15</f>
        <v>31.148304</v>
      </c>
      <c r="BV15" s="47"/>
      <c r="BW15" s="47">
        <f>BX$6*'09C'!$C15</f>
        <v>0</v>
      </c>
      <c r="BX15" s="47">
        <f>BX$6*'09C'!$D15</f>
        <v>4775.809359999999</v>
      </c>
      <c r="BY15" s="47">
        <f t="shared" si="16"/>
        <v>4775.809359999999</v>
      </c>
      <c r="BZ15" s="47">
        <f>BX$6*'09C'!$F15</f>
        <v>680.7481368</v>
      </c>
      <c r="CA15" s="47">
        <f>BX$6*'09C'!$G15</f>
        <v>426.2292672</v>
      </c>
      <c r="CB15" s="47"/>
      <c r="CC15" s="47">
        <f>CD$6*'09C'!$C15</f>
        <v>0</v>
      </c>
      <c r="CD15" s="47">
        <f>CD$6*'09C'!$D15</f>
        <v>2749.01928</v>
      </c>
      <c r="CE15" s="47">
        <f t="shared" si="17"/>
        <v>2749.01928</v>
      </c>
      <c r="CF15" s="47">
        <f>CD$6*'09C'!$F15</f>
        <v>391.8476664</v>
      </c>
      <c r="CG15" s="47">
        <f>CD$6*'09C'!$G15</f>
        <v>245.34322559999998</v>
      </c>
      <c r="CH15" s="47"/>
      <c r="CI15" s="47">
        <f>CJ$6*'09C'!$C15</f>
        <v>0</v>
      </c>
      <c r="CJ15" s="47">
        <f>CJ$6*'09C'!$D15</f>
        <v>3694.593</v>
      </c>
      <c r="CK15" s="47">
        <f t="shared" si="18"/>
        <v>3694.593</v>
      </c>
      <c r="CL15" s="47">
        <f>CJ$6*'09C'!$F15</f>
        <v>526.63059</v>
      </c>
      <c r="CM15" s="47">
        <f>CJ$6*'09C'!$G15</f>
        <v>329.73336</v>
      </c>
      <c r="CN15" s="47"/>
      <c r="CO15" s="47">
        <f>CP$6*'09C'!$C15</f>
        <v>0</v>
      </c>
      <c r="CP15" s="47">
        <f>CP$6*'09C'!$D15</f>
        <v>9184.89208</v>
      </c>
      <c r="CQ15" s="47">
        <f t="shared" si="19"/>
        <v>9184.89208</v>
      </c>
      <c r="CR15" s="47">
        <f>CP$6*'09C'!$F15</f>
        <v>1309.2227304</v>
      </c>
      <c r="CS15" s="47">
        <f>CP$6*'09C'!$G15</f>
        <v>819.7290816</v>
      </c>
      <c r="CT15" s="47"/>
      <c r="CU15" s="47">
        <f>CV$6*'09C'!$C15</f>
        <v>0</v>
      </c>
      <c r="CV15" s="47">
        <f>CV$6*'09C'!$D15</f>
        <v>1406.0544399999999</v>
      </c>
      <c r="CW15" s="47">
        <f t="shared" si="20"/>
        <v>1406.0544399999999</v>
      </c>
      <c r="CX15" s="47">
        <f>CV$6*'09C'!$F15</f>
        <v>200.4202572</v>
      </c>
      <c r="CY15" s="47">
        <f>CV$6*'09C'!$G15</f>
        <v>125.4869088</v>
      </c>
      <c r="CZ15" s="47"/>
      <c r="DA15" s="47">
        <f>DB$6*'09C'!$C15</f>
        <v>0</v>
      </c>
      <c r="DB15" s="47">
        <f>DB$6*'09C'!$D15</f>
        <v>15593.438279999998</v>
      </c>
      <c r="DC15" s="47">
        <f t="shared" si="21"/>
        <v>15593.438279999998</v>
      </c>
      <c r="DD15" s="47">
        <f>DB$6*'09C'!$F15</f>
        <v>2222.7026364</v>
      </c>
      <c r="DE15" s="47">
        <f>DB$6*'09C'!$G15</f>
        <v>1391.6761055999998</v>
      </c>
      <c r="DF15" s="47"/>
      <c r="DG15" s="47">
        <f>DH$6*'09C'!$C15</f>
        <v>0</v>
      </c>
      <c r="DH15" s="47">
        <f>DH$6*'09C'!$D15</f>
        <v>179.51191999999998</v>
      </c>
      <c r="DI15" s="47">
        <f t="shared" si="22"/>
        <v>179.51191999999998</v>
      </c>
      <c r="DJ15" s="47">
        <f>DH$6*'09C'!$F15</f>
        <v>25.587789599999997</v>
      </c>
      <c r="DK15" s="47">
        <f>DH$6*'09C'!$G15</f>
        <v>16.0209984</v>
      </c>
      <c r="DL15" s="47"/>
      <c r="DM15" s="47">
        <f>DN$6*'09C'!$C15</f>
        <v>0</v>
      </c>
      <c r="DN15" s="47">
        <f>DN$6*'09C'!$D15</f>
        <v>301.8764</v>
      </c>
      <c r="DO15" s="47">
        <f t="shared" si="23"/>
        <v>301.8764</v>
      </c>
      <c r="DP15" s="47">
        <f>DN$6*'09C'!$F15</f>
        <v>43.029731999999996</v>
      </c>
      <c r="DQ15" s="47">
        <f>DN$6*'09C'!$G15</f>
        <v>26.941727999999998</v>
      </c>
      <c r="DR15" s="47"/>
      <c r="DS15" s="47">
        <f>DT$6*'09C'!$C15</f>
        <v>0</v>
      </c>
      <c r="DT15" s="47">
        <f>DT$6*'09C'!$D15</f>
        <v>3.19116</v>
      </c>
      <c r="DU15" s="47">
        <f t="shared" si="24"/>
        <v>3.19116</v>
      </c>
      <c r="DV15" s="47">
        <f>DT$6*'09C'!$F15</f>
        <v>0.45487079999999996</v>
      </c>
      <c r="DW15" s="47">
        <f>DT$6*'09C'!$G15</f>
        <v>0.2848032</v>
      </c>
      <c r="DX15" s="47"/>
      <c r="DY15" s="47">
        <f>DZ$6*'09C'!$C15</f>
        <v>0</v>
      </c>
      <c r="DZ15" s="47">
        <f>DZ$6*'09C'!$D15</f>
        <v>891.36068</v>
      </c>
      <c r="EA15" s="47">
        <f t="shared" si="25"/>
        <v>891.36068</v>
      </c>
      <c r="EB15" s="47">
        <f>DZ$6*'09C'!$F15</f>
        <v>127.05534840000001</v>
      </c>
      <c r="EC15" s="47">
        <f>DZ$6*'09C'!$G15</f>
        <v>79.5517536</v>
      </c>
      <c r="ED15" s="47"/>
      <c r="EE15" s="47">
        <f>EF$6*'09C'!$C15</f>
        <v>0</v>
      </c>
      <c r="EF15" s="47">
        <f>EF$6*'09C'!$D15</f>
        <v>2871.3470799999996</v>
      </c>
      <c r="EG15" s="47">
        <f t="shared" si="26"/>
        <v>2871.3470799999996</v>
      </c>
      <c r="EH15" s="47">
        <f>EF$6*'09C'!$F15</f>
        <v>409.2843804</v>
      </c>
      <c r="EI15" s="47">
        <f>EF$6*'09C'!$G15</f>
        <v>256.2606816</v>
      </c>
      <c r="EJ15" s="47"/>
      <c r="EK15" s="47">
        <f>EL$6*'09C'!$C15</f>
        <v>0</v>
      </c>
      <c r="EL15" s="47">
        <f>EL$6*'09C'!$D15</f>
        <v>6337.49704</v>
      </c>
      <c r="EM15" s="47">
        <f t="shared" si="27"/>
        <v>6337.49704</v>
      </c>
      <c r="EN15" s="47">
        <f>EL$6*'09C'!$F15</f>
        <v>903.3524952</v>
      </c>
      <c r="EO15" s="47">
        <f>EL$6*'09C'!$G15</f>
        <v>565.6060608</v>
      </c>
      <c r="EP15" s="47"/>
      <c r="EQ15" s="47">
        <f>ER$6*'09C'!$C15</f>
        <v>0</v>
      </c>
      <c r="ER15" s="47">
        <f>ER$6*'09C'!$D15</f>
        <v>778.45964</v>
      </c>
      <c r="ES15" s="47">
        <f t="shared" si="28"/>
        <v>778.45964</v>
      </c>
      <c r="ET15" s="47">
        <f>ER$6*'09C'!$F15</f>
        <v>110.9623332</v>
      </c>
      <c r="EU15" s="47">
        <f>ER$6*'09C'!$G15</f>
        <v>69.47561280000001</v>
      </c>
      <c r="EV15" s="47"/>
      <c r="EW15" s="47">
        <f>EX$6*'09C'!$C15</f>
        <v>0</v>
      </c>
      <c r="EX15" s="47">
        <f>EX$6*'09C'!$D15</f>
        <v>4005.41932</v>
      </c>
      <c r="EY15" s="47">
        <f t="shared" si="29"/>
        <v>4005.41932</v>
      </c>
      <c r="EZ15" s="47">
        <f>EX$6*'09C'!$F15</f>
        <v>570.9360516</v>
      </c>
      <c r="FA15" s="47">
        <f>EX$6*'09C'!$G15</f>
        <v>357.4738464</v>
      </c>
      <c r="FB15" s="47"/>
      <c r="FC15" s="47">
        <f>FD$6*'09C'!$C15</f>
        <v>0</v>
      </c>
      <c r="FD15" s="47">
        <f>FD$6*'09C'!$D15</f>
        <v>1629.25224</v>
      </c>
      <c r="FE15" s="47">
        <f t="shared" si="30"/>
        <v>1629.25224</v>
      </c>
      <c r="FF15" s="47">
        <f>FD$6*'09C'!$F15</f>
        <v>232.2350712</v>
      </c>
      <c r="FG15" s="47">
        <f>FD$6*'09C'!$G15</f>
        <v>145.4067648</v>
      </c>
    </row>
    <row r="16" spans="1:163" ht="12">
      <c r="A16" s="2">
        <v>43009</v>
      </c>
      <c r="B16" s="2"/>
      <c r="C16" s="47">
        <f t="shared" si="0"/>
        <v>3040936.477000001</v>
      </c>
      <c r="D16" s="47">
        <f t="shared" si="1"/>
        <v>190019.67627999996</v>
      </c>
      <c r="E16" s="47">
        <f t="shared" si="2"/>
        <v>3230956.1532800007</v>
      </c>
      <c r="F16" s="47">
        <f t="shared" si="3"/>
        <v>27085.57457640001</v>
      </c>
      <c r="G16" s="47">
        <f t="shared" si="4"/>
        <v>16958.789865599996</v>
      </c>
      <c r="H16" s="47"/>
      <c r="I16" s="47">
        <f>J$6*'09C'!$C16</f>
        <v>1581459.5929999999</v>
      </c>
      <c r="J16" s="47">
        <f>J$6*'09C'!$D16</f>
        <v>98821.01852</v>
      </c>
      <c r="K16" s="47">
        <f t="shared" si="5"/>
        <v>1680280.6115199998</v>
      </c>
      <c r="L16" s="47">
        <f>J$6*'09C'!$F16</f>
        <v>14086.036347599998</v>
      </c>
      <c r="M16" s="47">
        <f>J$6*'09C'!$G16</f>
        <v>8819.533430399999</v>
      </c>
      <c r="N16" s="47"/>
      <c r="O16" s="47">
        <f>P$6*'09C'!$C16</f>
        <v>281873.87799999997</v>
      </c>
      <c r="P16" s="47">
        <f>P$6*'09C'!$D16</f>
        <v>17613.515919999998</v>
      </c>
      <c r="Q16" s="47">
        <f t="shared" si="6"/>
        <v>299487.39391999994</v>
      </c>
      <c r="R16" s="47">
        <f>P$6*'09C'!$F16</f>
        <v>2510.6463095999998</v>
      </c>
      <c r="S16" s="47">
        <f>P$6*'09C'!$G16</f>
        <v>1571.9630783999999</v>
      </c>
      <c r="T16" s="47"/>
      <c r="U16" s="47">
        <f>V$6*'09C'!$C16</f>
        <v>35246.415</v>
      </c>
      <c r="V16" s="47">
        <f>V$6*'09C'!$D16</f>
        <v>2202.4506</v>
      </c>
      <c r="W16" s="47">
        <f t="shared" si="7"/>
        <v>37448.865600000005</v>
      </c>
      <c r="X16" s="47">
        <f>V$6*'09C'!$F16</f>
        <v>313.939278</v>
      </c>
      <c r="Y16" s="47">
        <f>V$6*'09C'!$G16</f>
        <v>196.563312</v>
      </c>
      <c r="Z16" s="47"/>
      <c r="AA16" s="47">
        <f>AB$6*'09C'!$C16</f>
        <v>1584.313</v>
      </c>
      <c r="AB16" s="47">
        <f>AB$6*'09C'!$D16</f>
        <v>98.99932</v>
      </c>
      <c r="AC16" s="47">
        <f t="shared" si="8"/>
        <v>1683.31232</v>
      </c>
      <c r="AD16" s="47">
        <f>AB$6*'09C'!$F16</f>
        <v>14.1114516</v>
      </c>
      <c r="AE16" s="47">
        <f>AB$6*'09C'!$G16</f>
        <v>8.8354464</v>
      </c>
      <c r="AF16" s="47"/>
      <c r="AG16" s="47">
        <f>AH$6*'09C'!$C16</f>
        <v>62920.53</v>
      </c>
      <c r="AH16" s="47">
        <f>AH$6*'09C'!$D16</f>
        <v>3931.7291999999998</v>
      </c>
      <c r="AI16" s="47">
        <f t="shared" si="9"/>
        <v>66852.2592</v>
      </c>
      <c r="AJ16" s="47">
        <f>AH$6*'09C'!$F16</f>
        <v>560.432196</v>
      </c>
      <c r="AK16" s="47">
        <f>AH$6*'09C'!$G16</f>
        <v>350.897184</v>
      </c>
      <c r="AL16" s="47"/>
      <c r="AM16" s="47">
        <f>AN$6*'09C'!$C16</f>
        <v>39.916000000000004</v>
      </c>
      <c r="AN16" s="47">
        <f>AN$6*'09C'!$D16</f>
        <v>2.49424</v>
      </c>
      <c r="AO16" s="47">
        <f t="shared" si="10"/>
        <v>42.41024</v>
      </c>
      <c r="AP16" s="47">
        <f>AN$6*'09C'!$F16</f>
        <v>0.3555312</v>
      </c>
      <c r="AQ16" s="47">
        <f>AN$6*'09C'!$G16</f>
        <v>0.2226048</v>
      </c>
      <c r="AR16" s="47"/>
      <c r="AS16" s="47">
        <f>AT$6*'09C'!$C16</f>
        <v>10689.857</v>
      </c>
      <c r="AT16" s="47">
        <f>AT$6*'09C'!$D16</f>
        <v>667.97948</v>
      </c>
      <c r="AU16" s="47">
        <f t="shared" si="11"/>
        <v>11357.83648</v>
      </c>
      <c r="AV16" s="47">
        <f>AT$6*'09C'!$F16</f>
        <v>95.2143924</v>
      </c>
      <c r="AW16" s="47">
        <f>AT$6*'09C'!$G16</f>
        <v>59.6155296</v>
      </c>
      <c r="AX16" s="47"/>
      <c r="AY16" s="47">
        <f>AZ$6*'09C'!$C16</f>
        <v>3257.8500000000004</v>
      </c>
      <c r="AZ16" s="47">
        <f>AZ$6*'09C'!$D16</f>
        <v>203.574</v>
      </c>
      <c r="BA16" s="47">
        <f t="shared" si="12"/>
        <v>3461.4240000000004</v>
      </c>
      <c r="BB16" s="47">
        <f>AZ$6*'09C'!$F16</f>
        <v>29.01762</v>
      </c>
      <c r="BC16" s="47">
        <f>AZ$6*'09C'!$G16</f>
        <v>18.168480000000002</v>
      </c>
      <c r="BD16" s="47"/>
      <c r="BE16" s="47">
        <f>BF$6*'09C'!$C16</f>
        <v>18141.822</v>
      </c>
      <c r="BF16" s="47">
        <f>BF$6*'09C'!$D16</f>
        <v>1133.63208</v>
      </c>
      <c r="BG16" s="47">
        <f t="shared" si="13"/>
        <v>19275.45408</v>
      </c>
      <c r="BH16" s="47">
        <f>BF$6*'09C'!$F16</f>
        <v>161.5889304</v>
      </c>
      <c r="BI16" s="47">
        <f>BF$6*'09C'!$G16</f>
        <v>101.1738816</v>
      </c>
      <c r="BJ16" s="47"/>
      <c r="BK16" s="47">
        <f>BL$6*'09C'!$C16</f>
        <v>169531.47</v>
      </c>
      <c r="BL16" s="47">
        <f>BL$6*'09C'!$D16</f>
        <v>10593.5508</v>
      </c>
      <c r="BM16" s="47">
        <f t="shared" si="14"/>
        <v>180125.0208</v>
      </c>
      <c r="BN16" s="47">
        <f>BL$6*'09C'!$F16</f>
        <v>1510.014204</v>
      </c>
      <c r="BO16" s="47">
        <f>BL$6*'09C'!$G16</f>
        <v>945.4484160000001</v>
      </c>
      <c r="BP16" s="47"/>
      <c r="BQ16" s="47">
        <f>BR$6*'09C'!$C16</f>
        <v>5585.305</v>
      </c>
      <c r="BR16" s="47">
        <f>BR$6*'09C'!$D16</f>
        <v>349.0102</v>
      </c>
      <c r="BS16" s="47">
        <f t="shared" si="15"/>
        <v>5934.3152</v>
      </c>
      <c r="BT16" s="47">
        <f>BR$6*'09C'!$F16</f>
        <v>49.748226</v>
      </c>
      <c r="BU16" s="47">
        <f>BR$6*'09C'!$G16</f>
        <v>31.148304</v>
      </c>
      <c r="BV16" s="47"/>
      <c r="BW16" s="47">
        <f>BX$6*'09C'!$C16</f>
        <v>76428.574</v>
      </c>
      <c r="BX16" s="47">
        <f>BX$6*'09C'!$D16</f>
        <v>4775.809359999999</v>
      </c>
      <c r="BY16" s="47">
        <f t="shared" si="16"/>
        <v>81204.38335999999</v>
      </c>
      <c r="BZ16" s="47">
        <f>BX$6*'09C'!$F16</f>
        <v>680.7481368</v>
      </c>
      <c r="CA16" s="47">
        <f>BX$6*'09C'!$G16</f>
        <v>426.2292672</v>
      </c>
      <c r="CB16" s="47"/>
      <c r="CC16" s="47">
        <f>CD$6*'09C'!$C16</f>
        <v>43993.301999999996</v>
      </c>
      <c r="CD16" s="47">
        <f>CD$6*'09C'!$D16</f>
        <v>2749.01928</v>
      </c>
      <c r="CE16" s="47">
        <f t="shared" si="17"/>
        <v>46742.32128</v>
      </c>
      <c r="CF16" s="47">
        <f>CD$6*'09C'!$F16</f>
        <v>391.8476664</v>
      </c>
      <c r="CG16" s="47">
        <f>CD$6*'09C'!$G16</f>
        <v>245.34322559999998</v>
      </c>
      <c r="CH16" s="47"/>
      <c r="CI16" s="47">
        <f>CJ$6*'09C'!$C16</f>
        <v>59125.575</v>
      </c>
      <c r="CJ16" s="47">
        <f>CJ$6*'09C'!$D16</f>
        <v>3694.593</v>
      </c>
      <c r="CK16" s="47">
        <f t="shared" si="18"/>
        <v>62820.168</v>
      </c>
      <c r="CL16" s="47">
        <f>CJ$6*'09C'!$F16</f>
        <v>526.63059</v>
      </c>
      <c r="CM16" s="47">
        <f>CJ$6*'09C'!$G16</f>
        <v>329.73336</v>
      </c>
      <c r="CN16" s="47"/>
      <c r="CO16" s="47">
        <f>CP$6*'09C'!$C16</f>
        <v>146988.322</v>
      </c>
      <c r="CP16" s="47">
        <f>CP$6*'09C'!$D16</f>
        <v>9184.89208</v>
      </c>
      <c r="CQ16" s="47">
        <f t="shared" si="19"/>
        <v>156173.21407999998</v>
      </c>
      <c r="CR16" s="47">
        <f>CP$6*'09C'!$F16</f>
        <v>1309.2227304</v>
      </c>
      <c r="CS16" s="47">
        <f>CP$6*'09C'!$G16</f>
        <v>819.7290816</v>
      </c>
      <c r="CT16" s="47"/>
      <c r="CU16" s="47">
        <f>CV$6*'09C'!$C16</f>
        <v>22501.471</v>
      </c>
      <c r="CV16" s="47">
        <f>CV$6*'09C'!$D16</f>
        <v>1406.0544399999999</v>
      </c>
      <c r="CW16" s="47">
        <f t="shared" si="20"/>
        <v>23907.52544</v>
      </c>
      <c r="CX16" s="47">
        <f>CV$6*'09C'!$F16</f>
        <v>200.4202572</v>
      </c>
      <c r="CY16" s="47">
        <f>CV$6*'09C'!$G16</f>
        <v>125.4869088</v>
      </c>
      <c r="CZ16" s="47"/>
      <c r="DA16" s="47">
        <f>DB$6*'09C'!$C16</f>
        <v>249546.02699999997</v>
      </c>
      <c r="DB16" s="47">
        <f>DB$6*'09C'!$D16</f>
        <v>15593.438279999998</v>
      </c>
      <c r="DC16" s="47">
        <f t="shared" si="21"/>
        <v>265139.46527999995</v>
      </c>
      <c r="DD16" s="47">
        <f>DB$6*'09C'!$F16</f>
        <v>2222.7026364</v>
      </c>
      <c r="DE16" s="47">
        <f>DB$6*'09C'!$G16</f>
        <v>1391.6761055999998</v>
      </c>
      <c r="DF16" s="47"/>
      <c r="DG16" s="47">
        <f>DH$6*'09C'!$C16</f>
        <v>2872.778</v>
      </c>
      <c r="DH16" s="47">
        <f>DH$6*'09C'!$D16</f>
        <v>179.51191999999998</v>
      </c>
      <c r="DI16" s="47">
        <f t="shared" si="22"/>
        <v>3052.2899199999997</v>
      </c>
      <c r="DJ16" s="47">
        <f>DH$6*'09C'!$F16</f>
        <v>25.587789599999997</v>
      </c>
      <c r="DK16" s="47">
        <f>DH$6*'09C'!$G16</f>
        <v>16.0209984</v>
      </c>
      <c r="DL16" s="47"/>
      <c r="DM16" s="47">
        <f>DN$6*'09C'!$C16</f>
        <v>4831.009999999999</v>
      </c>
      <c r="DN16" s="47">
        <f>DN$6*'09C'!$D16</f>
        <v>301.8764</v>
      </c>
      <c r="DO16" s="47">
        <f t="shared" si="23"/>
        <v>5132.886399999999</v>
      </c>
      <c r="DP16" s="47">
        <f>DN$6*'09C'!$F16</f>
        <v>43.029731999999996</v>
      </c>
      <c r="DQ16" s="47">
        <f>DN$6*'09C'!$G16</f>
        <v>26.941727999999998</v>
      </c>
      <c r="DR16" s="47"/>
      <c r="DS16" s="47">
        <f>DT$6*'09C'!$C16</f>
        <v>51.068999999999996</v>
      </c>
      <c r="DT16" s="47">
        <f>DT$6*'09C'!$D16</f>
        <v>3.19116</v>
      </c>
      <c r="DU16" s="47">
        <f t="shared" si="24"/>
        <v>54.26016</v>
      </c>
      <c r="DV16" s="47">
        <f>DT$6*'09C'!$F16</f>
        <v>0.45487079999999996</v>
      </c>
      <c r="DW16" s="47">
        <f>DT$6*'09C'!$G16</f>
        <v>0.2848032</v>
      </c>
      <c r="DX16" s="47"/>
      <c r="DY16" s="47">
        <f>DZ$6*'09C'!$C16</f>
        <v>14264.687000000002</v>
      </c>
      <c r="DZ16" s="47">
        <f>DZ$6*'09C'!$D16</f>
        <v>891.36068</v>
      </c>
      <c r="EA16" s="47">
        <f t="shared" si="25"/>
        <v>15156.047680000001</v>
      </c>
      <c r="EB16" s="47">
        <f>DZ$6*'09C'!$F16</f>
        <v>127.05534840000001</v>
      </c>
      <c r="EC16" s="47">
        <f>DZ$6*'09C'!$G16</f>
        <v>79.5517536</v>
      </c>
      <c r="ED16" s="47"/>
      <c r="EE16" s="47">
        <f>EF$6*'09C'!$C16</f>
        <v>45950.94699999999</v>
      </c>
      <c r="EF16" s="47">
        <f>EF$6*'09C'!$D16</f>
        <v>2871.3470799999996</v>
      </c>
      <c r="EG16" s="47">
        <f t="shared" si="26"/>
        <v>48822.29407999999</v>
      </c>
      <c r="EH16" s="47">
        <f>EF$6*'09C'!$F16</f>
        <v>409.2843804</v>
      </c>
      <c r="EI16" s="47">
        <f>EF$6*'09C'!$G16</f>
        <v>256.2606816</v>
      </c>
      <c r="EJ16" s="47"/>
      <c r="EK16" s="47">
        <f>EL$6*'09C'!$C16</f>
        <v>101420.686</v>
      </c>
      <c r="EL16" s="47">
        <f>EL$6*'09C'!$D16</f>
        <v>6337.49704</v>
      </c>
      <c r="EM16" s="47">
        <f t="shared" si="27"/>
        <v>107758.18304</v>
      </c>
      <c r="EN16" s="47">
        <f>EL$6*'09C'!$F16</f>
        <v>903.3524952</v>
      </c>
      <c r="EO16" s="47">
        <f>EL$6*'09C'!$G16</f>
        <v>565.6060608</v>
      </c>
      <c r="EP16" s="47"/>
      <c r="EQ16" s="47">
        <f>ER$6*'09C'!$C16</f>
        <v>12457.901000000002</v>
      </c>
      <c r="ER16" s="47">
        <f>ER$6*'09C'!$D16</f>
        <v>778.45964</v>
      </c>
      <c r="ES16" s="47">
        <f t="shared" si="28"/>
        <v>13236.360640000003</v>
      </c>
      <c r="ET16" s="47">
        <f>ER$6*'09C'!$F16</f>
        <v>110.9623332</v>
      </c>
      <c r="EU16" s="47">
        <f>ER$6*'09C'!$G16</f>
        <v>69.47561280000001</v>
      </c>
      <c r="EV16" s="47"/>
      <c r="EW16" s="47">
        <f>EX$6*'09C'!$C16</f>
        <v>64099.813</v>
      </c>
      <c r="EX16" s="47">
        <f>EX$6*'09C'!$D16</f>
        <v>4005.41932</v>
      </c>
      <c r="EY16" s="47">
        <f t="shared" si="29"/>
        <v>68105.23232</v>
      </c>
      <c r="EZ16" s="47">
        <f>EX$6*'09C'!$F16</f>
        <v>570.9360516</v>
      </c>
      <c r="FA16" s="47">
        <f>EX$6*'09C'!$G16</f>
        <v>357.4738464</v>
      </c>
      <c r="FB16" s="47"/>
      <c r="FC16" s="47">
        <f>FD$6*'09C'!$C16</f>
        <v>26073.366</v>
      </c>
      <c r="FD16" s="47">
        <f>FD$6*'09C'!$D16</f>
        <v>1629.25224</v>
      </c>
      <c r="FE16" s="47">
        <f t="shared" si="30"/>
        <v>27702.618240000003</v>
      </c>
      <c r="FF16" s="47">
        <f>FD$6*'09C'!$F16</f>
        <v>232.2350712</v>
      </c>
      <c r="FG16" s="47">
        <f>FD$6*'09C'!$G16</f>
        <v>145.4067648</v>
      </c>
    </row>
    <row r="17" spans="1:163" ht="12">
      <c r="A17" s="34">
        <v>43191</v>
      </c>
      <c r="B17" s="34"/>
      <c r="C17" s="47">
        <f t="shared" si="0"/>
        <v>0</v>
      </c>
      <c r="D17" s="47">
        <f t="shared" si="1"/>
        <v>129200.94674</v>
      </c>
      <c r="E17" s="47">
        <f t="shared" si="2"/>
        <v>129200.94674</v>
      </c>
      <c r="F17" s="47">
        <f t="shared" si="3"/>
        <v>27085.57457640001</v>
      </c>
      <c r="G17" s="47">
        <f t="shared" si="4"/>
        <v>16958.789865599996</v>
      </c>
      <c r="H17" s="47"/>
      <c r="I17" s="47">
        <f>J$6*'09C'!$C17</f>
        <v>0</v>
      </c>
      <c r="J17" s="47">
        <f>J$6*'09C'!$D17</f>
        <v>67191.82665999999</v>
      </c>
      <c r="K17" s="47">
        <f t="shared" si="5"/>
        <v>67191.82665999999</v>
      </c>
      <c r="L17" s="47">
        <f>J$6*'09C'!$F17</f>
        <v>14086.036347599998</v>
      </c>
      <c r="M17" s="47">
        <f>J$6*'09C'!$G17</f>
        <v>8819.533430399999</v>
      </c>
      <c r="N17" s="47"/>
      <c r="O17" s="47">
        <f>P$6*'09C'!$C17</f>
        <v>0</v>
      </c>
      <c r="P17" s="47">
        <f>P$6*'09C'!$D17</f>
        <v>11976.038359999999</v>
      </c>
      <c r="Q17" s="47">
        <f t="shared" si="6"/>
        <v>11976.038359999999</v>
      </c>
      <c r="R17" s="47">
        <f>P$6*'09C'!$F17</f>
        <v>2510.6463095999998</v>
      </c>
      <c r="S17" s="47">
        <f>P$6*'09C'!$G17</f>
        <v>1571.9630783999999</v>
      </c>
      <c r="T17" s="47"/>
      <c r="U17" s="47">
        <f>V$6*'09C'!$C17</f>
        <v>0</v>
      </c>
      <c r="V17" s="47">
        <f>V$6*'09C'!$D17</f>
        <v>1497.5223</v>
      </c>
      <c r="W17" s="47">
        <f t="shared" si="7"/>
        <v>1497.5223</v>
      </c>
      <c r="X17" s="47">
        <f>V$6*'09C'!$F17</f>
        <v>313.939278</v>
      </c>
      <c r="Y17" s="47">
        <f>V$6*'09C'!$G17</f>
        <v>196.563312</v>
      </c>
      <c r="Z17" s="47"/>
      <c r="AA17" s="47">
        <f>AB$6*'09C'!$C17</f>
        <v>0</v>
      </c>
      <c r="AB17" s="47">
        <f>AB$6*'09C'!$D17</f>
        <v>67.31306000000001</v>
      </c>
      <c r="AC17" s="47">
        <f t="shared" si="8"/>
        <v>67.31306000000001</v>
      </c>
      <c r="AD17" s="47">
        <f>AB$6*'09C'!$F17</f>
        <v>14.1114516</v>
      </c>
      <c r="AE17" s="47">
        <f>AB$6*'09C'!$G17</f>
        <v>8.8354464</v>
      </c>
      <c r="AF17" s="47"/>
      <c r="AG17" s="47">
        <f>AH$6*'09C'!$C17</f>
        <v>0</v>
      </c>
      <c r="AH17" s="47">
        <f>AH$6*'09C'!$D17</f>
        <v>2673.3186</v>
      </c>
      <c r="AI17" s="47">
        <f t="shared" si="9"/>
        <v>2673.3186</v>
      </c>
      <c r="AJ17" s="47">
        <f>AH$6*'09C'!$F17</f>
        <v>560.432196</v>
      </c>
      <c r="AK17" s="47">
        <f>AH$6*'09C'!$G17</f>
        <v>350.897184</v>
      </c>
      <c r="AL17" s="47"/>
      <c r="AM17" s="47">
        <f>AN$6*'09C'!$C17</f>
        <v>0</v>
      </c>
      <c r="AN17" s="47">
        <f>AN$6*'09C'!$D17</f>
        <v>1.69592</v>
      </c>
      <c r="AO17" s="47">
        <f t="shared" si="10"/>
        <v>1.69592</v>
      </c>
      <c r="AP17" s="47">
        <f>AN$6*'09C'!$F17</f>
        <v>0.3555312</v>
      </c>
      <c r="AQ17" s="47">
        <f>AN$6*'09C'!$G17</f>
        <v>0.2226048</v>
      </c>
      <c r="AR17" s="47"/>
      <c r="AS17" s="47">
        <f>AT$6*'09C'!$C17</f>
        <v>0</v>
      </c>
      <c r="AT17" s="47">
        <f>AT$6*'09C'!$D17</f>
        <v>454.18234</v>
      </c>
      <c r="AU17" s="47">
        <f t="shared" si="11"/>
        <v>454.18234</v>
      </c>
      <c r="AV17" s="47">
        <f>AT$6*'09C'!$F17</f>
        <v>95.2143924</v>
      </c>
      <c r="AW17" s="47">
        <f>AT$6*'09C'!$G17</f>
        <v>59.6155296</v>
      </c>
      <c r="AX17" s="47"/>
      <c r="AY17" s="47">
        <f>AZ$6*'09C'!$C17</f>
        <v>0</v>
      </c>
      <c r="AZ17" s="47">
        <f>AZ$6*'09C'!$D17</f>
        <v>138.417</v>
      </c>
      <c r="BA17" s="47">
        <f t="shared" si="12"/>
        <v>138.417</v>
      </c>
      <c r="BB17" s="47">
        <f>AZ$6*'09C'!$F17</f>
        <v>29.01762</v>
      </c>
      <c r="BC17" s="47">
        <f>AZ$6*'09C'!$G17</f>
        <v>18.168480000000002</v>
      </c>
      <c r="BD17" s="47"/>
      <c r="BE17" s="47">
        <f>BF$6*'09C'!$C17</f>
        <v>0</v>
      </c>
      <c r="BF17" s="47">
        <f>BF$6*'09C'!$D17</f>
        <v>770.79564</v>
      </c>
      <c r="BG17" s="47">
        <f t="shared" si="13"/>
        <v>770.79564</v>
      </c>
      <c r="BH17" s="47">
        <f>BF$6*'09C'!$F17</f>
        <v>161.5889304</v>
      </c>
      <c r="BI17" s="47">
        <f>BF$6*'09C'!$G17</f>
        <v>101.1738816</v>
      </c>
      <c r="BJ17" s="47"/>
      <c r="BK17" s="47">
        <f>BL$6*'09C'!$C17</f>
        <v>0</v>
      </c>
      <c r="BL17" s="47">
        <f>BL$6*'09C'!$D17</f>
        <v>7202.9214</v>
      </c>
      <c r="BM17" s="47">
        <f t="shared" si="14"/>
        <v>7202.9214</v>
      </c>
      <c r="BN17" s="47">
        <f>BL$6*'09C'!$F17</f>
        <v>1510.014204</v>
      </c>
      <c r="BO17" s="47">
        <f>BL$6*'09C'!$G17</f>
        <v>945.4484160000001</v>
      </c>
      <c r="BP17" s="47"/>
      <c r="BQ17" s="47">
        <f>BR$6*'09C'!$C17</f>
        <v>0</v>
      </c>
      <c r="BR17" s="47">
        <f>BR$6*'09C'!$D17</f>
        <v>237.3041</v>
      </c>
      <c r="BS17" s="47">
        <f t="shared" si="15"/>
        <v>237.3041</v>
      </c>
      <c r="BT17" s="47">
        <f>BR$6*'09C'!$F17</f>
        <v>49.748226</v>
      </c>
      <c r="BU17" s="47">
        <f>BR$6*'09C'!$G17</f>
        <v>31.148304</v>
      </c>
      <c r="BV17" s="47"/>
      <c r="BW17" s="47">
        <f>BX$6*'09C'!$C17</f>
        <v>0</v>
      </c>
      <c r="BX17" s="47">
        <f>BX$6*'09C'!$D17</f>
        <v>3247.2378799999997</v>
      </c>
      <c r="BY17" s="47">
        <f t="shared" si="16"/>
        <v>3247.2378799999997</v>
      </c>
      <c r="BZ17" s="47">
        <f>BX$6*'09C'!$F17</f>
        <v>680.7481368</v>
      </c>
      <c r="CA17" s="47">
        <f>BX$6*'09C'!$G17</f>
        <v>426.2292672</v>
      </c>
      <c r="CB17" s="47"/>
      <c r="CC17" s="47">
        <f>CD$6*'09C'!$C17</f>
        <v>0</v>
      </c>
      <c r="CD17" s="47">
        <f>CD$6*'09C'!$D17</f>
        <v>1869.1532399999999</v>
      </c>
      <c r="CE17" s="47">
        <f t="shared" si="17"/>
        <v>1869.1532399999999</v>
      </c>
      <c r="CF17" s="47">
        <f>CD$6*'09C'!$F17</f>
        <v>391.8476664</v>
      </c>
      <c r="CG17" s="47">
        <f>CD$6*'09C'!$G17</f>
        <v>245.34322559999998</v>
      </c>
      <c r="CH17" s="47"/>
      <c r="CI17" s="47">
        <f>CJ$6*'09C'!$C17</f>
        <v>0</v>
      </c>
      <c r="CJ17" s="47">
        <f>CJ$6*'09C'!$D17</f>
        <v>2512.0815</v>
      </c>
      <c r="CK17" s="47">
        <f t="shared" si="18"/>
        <v>2512.0815</v>
      </c>
      <c r="CL17" s="47">
        <f>CJ$6*'09C'!$F17</f>
        <v>526.63059</v>
      </c>
      <c r="CM17" s="47">
        <f>CJ$6*'09C'!$G17</f>
        <v>329.73336</v>
      </c>
      <c r="CN17" s="47"/>
      <c r="CO17" s="47">
        <f>CP$6*'09C'!$C17</f>
        <v>0</v>
      </c>
      <c r="CP17" s="47">
        <f>CP$6*'09C'!$D17</f>
        <v>6245.12564</v>
      </c>
      <c r="CQ17" s="47">
        <f t="shared" si="19"/>
        <v>6245.12564</v>
      </c>
      <c r="CR17" s="47">
        <f>CP$6*'09C'!$F17</f>
        <v>1309.2227304</v>
      </c>
      <c r="CS17" s="47">
        <f>CP$6*'09C'!$G17</f>
        <v>819.7290816</v>
      </c>
      <c r="CT17" s="47"/>
      <c r="CU17" s="47">
        <f>CV$6*'09C'!$C17</f>
        <v>0</v>
      </c>
      <c r="CV17" s="47">
        <f>CV$6*'09C'!$D17</f>
        <v>956.02502</v>
      </c>
      <c r="CW17" s="47">
        <f t="shared" si="20"/>
        <v>956.02502</v>
      </c>
      <c r="CX17" s="47">
        <f>CV$6*'09C'!$F17</f>
        <v>200.4202572</v>
      </c>
      <c r="CY17" s="47">
        <f>CV$6*'09C'!$G17</f>
        <v>125.4869088</v>
      </c>
      <c r="CZ17" s="47"/>
      <c r="DA17" s="47">
        <f>DB$6*'09C'!$C17</f>
        <v>0</v>
      </c>
      <c r="DB17" s="47">
        <f>DB$6*'09C'!$D17</f>
        <v>10602.51774</v>
      </c>
      <c r="DC17" s="47">
        <f t="shared" si="21"/>
        <v>10602.51774</v>
      </c>
      <c r="DD17" s="47">
        <f>DB$6*'09C'!$F17</f>
        <v>2222.7026364</v>
      </c>
      <c r="DE17" s="47">
        <f>DB$6*'09C'!$G17</f>
        <v>1391.6761055999998</v>
      </c>
      <c r="DF17" s="47"/>
      <c r="DG17" s="47">
        <f>DH$6*'09C'!$C17</f>
        <v>0</v>
      </c>
      <c r="DH17" s="47">
        <f>DH$6*'09C'!$D17</f>
        <v>122.05636</v>
      </c>
      <c r="DI17" s="47">
        <f t="shared" si="22"/>
        <v>122.05636</v>
      </c>
      <c r="DJ17" s="47">
        <f>DH$6*'09C'!$F17</f>
        <v>25.587789599999997</v>
      </c>
      <c r="DK17" s="47">
        <f>DH$6*'09C'!$G17</f>
        <v>16.0209984</v>
      </c>
      <c r="DL17" s="47"/>
      <c r="DM17" s="47">
        <f>DN$6*'09C'!$C17</f>
        <v>0</v>
      </c>
      <c r="DN17" s="47">
        <f>DN$6*'09C'!$D17</f>
        <v>205.25619999999998</v>
      </c>
      <c r="DO17" s="47">
        <f t="shared" si="23"/>
        <v>205.25619999999998</v>
      </c>
      <c r="DP17" s="47">
        <f>DN$6*'09C'!$F17</f>
        <v>43.029731999999996</v>
      </c>
      <c r="DQ17" s="47">
        <f>DN$6*'09C'!$G17</f>
        <v>26.941727999999998</v>
      </c>
      <c r="DR17" s="47"/>
      <c r="DS17" s="47">
        <f>DT$6*'09C'!$C17</f>
        <v>0</v>
      </c>
      <c r="DT17" s="47">
        <f>DT$6*'09C'!$D17</f>
        <v>2.16978</v>
      </c>
      <c r="DU17" s="47">
        <f t="shared" si="24"/>
        <v>2.16978</v>
      </c>
      <c r="DV17" s="47">
        <f>DT$6*'09C'!$F17</f>
        <v>0.45487079999999996</v>
      </c>
      <c r="DW17" s="47">
        <f>DT$6*'09C'!$G17</f>
        <v>0.2848032</v>
      </c>
      <c r="DX17" s="47"/>
      <c r="DY17" s="47">
        <f>DZ$6*'09C'!$C17</f>
        <v>0</v>
      </c>
      <c r="DZ17" s="47">
        <f>DZ$6*'09C'!$D17</f>
        <v>606.06694</v>
      </c>
      <c r="EA17" s="47">
        <f t="shared" si="25"/>
        <v>606.06694</v>
      </c>
      <c r="EB17" s="47">
        <f>DZ$6*'09C'!$F17</f>
        <v>127.05534840000001</v>
      </c>
      <c r="EC17" s="47">
        <f>DZ$6*'09C'!$G17</f>
        <v>79.5517536</v>
      </c>
      <c r="ED17" s="47"/>
      <c r="EE17" s="47">
        <f>EF$6*'09C'!$C17</f>
        <v>0</v>
      </c>
      <c r="EF17" s="47">
        <f>EF$6*'09C'!$D17</f>
        <v>1952.3281399999998</v>
      </c>
      <c r="EG17" s="47">
        <f t="shared" si="26"/>
        <v>1952.3281399999998</v>
      </c>
      <c r="EH17" s="47">
        <f>EF$6*'09C'!$F17</f>
        <v>409.2843804</v>
      </c>
      <c r="EI17" s="47">
        <f>EF$6*'09C'!$G17</f>
        <v>256.2606816</v>
      </c>
      <c r="EJ17" s="47"/>
      <c r="EK17" s="47">
        <f>EL$6*'09C'!$C17</f>
        <v>0</v>
      </c>
      <c r="EL17" s="47">
        <f>EL$6*'09C'!$D17</f>
        <v>4309.08332</v>
      </c>
      <c r="EM17" s="47">
        <f t="shared" si="27"/>
        <v>4309.08332</v>
      </c>
      <c r="EN17" s="47">
        <f>EL$6*'09C'!$F17</f>
        <v>903.3524952</v>
      </c>
      <c r="EO17" s="47">
        <f>EL$6*'09C'!$G17</f>
        <v>565.6060608</v>
      </c>
      <c r="EP17" s="47"/>
      <c r="EQ17" s="47">
        <f>ER$6*'09C'!$C17</f>
        <v>0</v>
      </c>
      <c r="ER17" s="47">
        <f>ER$6*'09C'!$D17</f>
        <v>529.3016200000001</v>
      </c>
      <c r="ES17" s="47">
        <f t="shared" si="28"/>
        <v>529.3016200000001</v>
      </c>
      <c r="ET17" s="47">
        <f>ER$6*'09C'!$F17</f>
        <v>110.9623332</v>
      </c>
      <c r="EU17" s="47">
        <f>ER$6*'09C'!$G17</f>
        <v>69.47561280000001</v>
      </c>
      <c r="EV17" s="47"/>
      <c r="EW17" s="47">
        <f>EX$6*'09C'!$C17</f>
        <v>0</v>
      </c>
      <c r="EX17" s="47">
        <f>EX$6*'09C'!$D17</f>
        <v>2723.42306</v>
      </c>
      <c r="EY17" s="47">
        <f t="shared" si="29"/>
        <v>2723.42306</v>
      </c>
      <c r="EZ17" s="47">
        <f>EX$6*'09C'!$F17</f>
        <v>570.9360516</v>
      </c>
      <c r="FA17" s="47">
        <f>EX$6*'09C'!$G17</f>
        <v>357.4738464</v>
      </c>
      <c r="FB17" s="47"/>
      <c r="FC17" s="47">
        <f>FD$6*'09C'!$C17</f>
        <v>0</v>
      </c>
      <c r="FD17" s="47">
        <f>FD$6*'09C'!$D17</f>
        <v>1107.78492</v>
      </c>
      <c r="FE17" s="47">
        <f t="shared" si="30"/>
        <v>1107.78492</v>
      </c>
      <c r="FF17" s="47">
        <f>FD$6*'09C'!$F17</f>
        <v>232.2350712</v>
      </c>
      <c r="FG17" s="47">
        <f>FD$6*'09C'!$G17</f>
        <v>145.4067648</v>
      </c>
    </row>
    <row r="18" spans="1:163" ht="12">
      <c r="A18" s="34">
        <v>43374</v>
      </c>
      <c r="B18" s="34"/>
      <c r="C18" s="47">
        <f t="shared" si="0"/>
        <v>3165267.7810000004</v>
      </c>
      <c r="D18" s="47">
        <f t="shared" si="1"/>
        <v>129200.94674</v>
      </c>
      <c r="E18" s="47">
        <f t="shared" si="2"/>
        <v>3294468.7277400005</v>
      </c>
      <c r="F18" s="47">
        <f t="shared" si="3"/>
        <v>27085.57457640001</v>
      </c>
      <c r="G18" s="47">
        <f t="shared" si="4"/>
        <v>16958.789865599996</v>
      </c>
      <c r="H18" s="47"/>
      <c r="I18" s="47">
        <f>J$6*'09C'!$C18</f>
        <v>1646118.929</v>
      </c>
      <c r="J18" s="47">
        <f>J$6*'09C'!$D18</f>
        <v>67191.82665999999</v>
      </c>
      <c r="K18" s="47">
        <f t="shared" si="5"/>
        <v>1713310.75566</v>
      </c>
      <c r="L18" s="47">
        <f>J$6*'09C'!$F18</f>
        <v>14086.036347599998</v>
      </c>
      <c r="M18" s="47">
        <f>J$6*'09C'!$G18</f>
        <v>8819.533430399999</v>
      </c>
      <c r="N18" s="47"/>
      <c r="O18" s="47">
        <f>P$6*'09C'!$C18</f>
        <v>293398.534</v>
      </c>
      <c r="P18" s="47">
        <f>P$6*'09C'!$D18</f>
        <v>11976.038359999999</v>
      </c>
      <c r="Q18" s="47">
        <f t="shared" si="6"/>
        <v>305374.57236</v>
      </c>
      <c r="R18" s="47">
        <f>P$6*'09C'!$F18</f>
        <v>2510.6463095999998</v>
      </c>
      <c r="S18" s="47">
        <f>P$6*'09C'!$G18</f>
        <v>1571.9630783999999</v>
      </c>
      <c r="T18" s="47"/>
      <c r="U18" s="47">
        <f>V$6*'09C'!$C18</f>
        <v>36687.495</v>
      </c>
      <c r="V18" s="47">
        <f>V$6*'09C'!$D18</f>
        <v>1497.5223</v>
      </c>
      <c r="W18" s="47">
        <f t="shared" si="7"/>
        <v>38185.0173</v>
      </c>
      <c r="X18" s="47">
        <f>V$6*'09C'!$F18</f>
        <v>313.939278</v>
      </c>
      <c r="Y18" s="47">
        <f>V$6*'09C'!$G18</f>
        <v>196.563312</v>
      </c>
      <c r="Z18" s="47"/>
      <c r="AA18" s="47">
        <f>AB$6*'09C'!$C18</f>
        <v>1649.089</v>
      </c>
      <c r="AB18" s="47">
        <f>AB$6*'09C'!$D18</f>
        <v>67.31306000000001</v>
      </c>
      <c r="AC18" s="47">
        <f t="shared" si="8"/>
        <v>1716.40206</v>
      </c>
      <c r="AD18" s="47">
        <f>AB$6*'09C'!$F18</f>
        <v>14.1114516</v>
      </c>
      <c r="AE18" s="47">
        <f>AB$6*'09C'!$G18</f>
        <v>8.8354464</v>
      </c>
      <c r="AF18" s="47"/>
      <c r="AG18" s="47">
        <f>AH$6*'09C'!$C18</f>
        <v>65493.09</v>
      </c>
      <c r="AH18" s="47">
        <f>AH$6*'09C'!$D18</f>
        <v>2673.3186</v>
      </c>
      <c r="AI18" s="47">
        <f t="shared" si="9"/>
        <v>68166.4086</v>
      </c>
      <c r="AJ18" s="47">
        <f>AH$6*'09C'!$F18</f>
        <v>560.432196</v>
      </c>
      <c r="AK18" s="47">
        <f>AH$6*'09C'!$G18</f>
        <v>350.897184</v>
      </c>
      <c r="AL18" s="47"/>
      <c r="AM18" s="47">
        <f>AN$6*'09C'!$C18</f>
        <v>41.548</v>
      </c>
      <c r="AN18" s="47">
        <f>AN$6*'09C'!$D18</f>
        <v>1.69592</v>
      </c>
      <c r="AO18" s="47">
        <f t="shared" si="10"/>
        <v>43.24392</v>
      </c>
      <c r="AP18" s="47">
        <f>AN$6*'09C'!$F18</f>
        <v>0.3555312</v>
      </c>
      <c r="AQ18" s="47">
        <f>AN$6*'09C'!$G18</f>
        <v>0.2226048</v>
      </c>
      <c r="AR18" s="47"/>
      <c r="AS18" s="47">
        <f>AT$6*'09C'!$C18</f>
        <v>11126.921</v>
      </c>
      <c r="AT18" s="47">
        <f>AT$6*'09C'!$D18</f>
        <v>454.18234</v>
      </c>
      <c r="AU18" s="47">
        <f t="shared" si="11"/>
        <v>11581.10334</v>
      </c>
      <c r="AV18" s="47">
        <f>AT$6*'09C'!$F18</f>
        <v>95.2143924</v>
      </c>
      <c r="AW18" s="47">
        <f>AT$6*'09C'!$G18</f>
        <v>59.6155296</v>
      </c>
      <c r="AX18" s="47"/>
      <c r="AY18" s="47">
        <f>AZ$6*'09C'!$C18</f>
        <v>3391.05</v>
      </c>
      <c r="AZ18" s="47">
        <f>AZ$6*'09C'!$D18</f>
        <v>138.417</v>
      </c>
      <c r="BA18" s="47">
        <f t="shared" si="12"/>
        <v>3529.467</v>
      </c>
      <c r="BB18" s="47">
        <f>AZ$6*'09C'!$F18</f>
        <v>29.01762</v>
      </c>
      <c r="BC18" s="47">
        <f>AZ$6*'09C'!$G18</f>
        <v>18.168480000000002</v>
      </c>
      <c r="BD18" s="47"/>
      <c r="BE18" s="47">
        <f>BF$6*'09C'!$C18</f>
        <v>18883.566000000003</v>
      </c>
      <c r="BF18" s="47">
        <f>BF$6*'09C'!$D18</f>
        <v>770.79564</v>
      </c>
      <c r="BG18" s="47">
        <f t="shared" si="13"/>
        <v>19654.361640000003</v>
      </c>
      <c r="BH18" s="47">
        <f>BF$6*'09C'!$F18</f>
        <v>161.5889304</v>
      </c>
      <c r="BI18" s="47">
        <f>BF$6*'09C'!$G18</f>
        <v>101.1738816</v>
      </c>
      <c r="BJ18" s="47"/>
      <c r="BK18" s="47">
        <f>BL$6*'09C'!$C18</f>
        <v>176462.91</v>
      </c>
      <c r="BL18" s="47">
        <f>BL$6*'09C'!$D18</f>
        <v>7202.9214</v>
      </c>
      <c r="BM18" s="47">
        <f t="shared" si="14"/>
        <v>183665.8314</v>
      </c>
      <c r="BN18" s="47">
        <f>BL$6*'09C'!$F18</f>
        <v>1510.014204</v>
      </c>
      <c r="BO18" s="47">
        <f>BL$6*'09C'!$G18</f>
        <v>945.4484160000001</v>
      </c>
      <c r="BP18" s="47"/>
      <c r="BQ18" s="47">
        <f>BR$6*'09C'!$C18</f>
        <v>5813.665</v>
      </c>
      <c r="BR18" s="47">
        <f>BR$6*'09C'!$D18</f>
        <v>237.3041</v>
      </c>
      <c r="BS18" s="47">
        <f t="shared" si="15"/>
        <v>6050.9691</v>
      </c>
      <c r="BT18" s="47">
        <f>BR$6*'09C'!$F18</f>
        <v>49.748226</v>
      </c>
      <c r="BU18" s="47">
        <f>BR$6*'09C'!$G18</f>
        <v>31.148304</v>
      </c>
      <c r="BV18" s="47"/>
      <c r="BW18" s="47">
        <f>BX$6*'09C'!$C18</f>
        <v>79553.42199999999</v>
      </c>
      <c r="BX18" s="47">
        <f>BX$6*'09C'!$D18</f>
        <v>3247.2378799999997</v>
      </c>
      <c r="BY18" s="47">
        <f t="shared" si="16"/>
        <v>82800.65987999999</v>
      </c>
      <c r="BZ18" s="47">
        <f>BX$6*'09C'!$F18</f>
        <v>680.7481368</v>
      </c>
      <c r="CA18" s="47">
        <f>BX$6*'09C'!$G18</f>
        <v>426.2292672</v>
      </c>
      <c r="CB18" s="47"/>
      <c r="CC18" s="47">
        <f>CD$6*'09C'!$C18</f>
        <v>45792.006</v>
      </c>
      <c r="CD18" s="47">
        <f>CD$6*'09C'!$D18</f>
        <v>1869.1532399999999</v>
      </c>
      <c r="CE18" s="47">
        <f t="shared" si="17"/>
        <v>47661.15924</v>
      </c>
      <c r="CF18" s="47">
        <f>CD$6*'09C'!$F18</f>
        <v>391.8476664</v>
      </c>
      <c r="CG18" s="47">
        <f>CD$6*'09C'!$G18</f>
        <v>245.34322559999998</v>
      </c>
      <c r="CH18" s="47"/>
      <c r="CI18" s="47">
        <f>CJ$6*'09C'!$C18</f>
        <v>61542.975</v>
      </c>
      <c r="CJ18" s="47">
        <f>CJ$6*'09C'!$D18</f>
        <v>2512.0815</v>
      </c>
      <c r="CK18" s="47">
        <f t="shared" si="18"/>
        <v>64055.0565</v>
      </c>
      <c r="CL18" s="47">
        <f>CJ$6*'09C'!$F18</f>
        <v>526.63059</v>
      </c>
      <c r="CM18" s="47">
        <f>CJ$6*'09C'!$G18</f>
        <v>329.73336</v>
      </c>
      <c r="CN18" s="47"/>
      <c r="CO18" s="47">
        <f>CP$6*'09C'!$C18</f>
        <v>152998.066</v>
      </c>
      <c r="CP18" s="47">
        <f>CP$6*'09C'!$D18</f>
        <v>6245.12564</v>
      </c>
      <c r="CQ18" s="47">
        <f t="shared" si="19"/>
        <v>159243.19164</v>
      </c>
      <c r="CR18" s="47">
        <f>CP$6*'09C'!$F18</f>
        <v>1309.2227304</v>
      </c>
      <c r="CS18" s="47">
        <f>CP$6*'09C'!$G18</f>
        <v>819.7290816</v>
      </c>
      <c r="CT18" s="47"/>
      <c r="CU18" s="47">
        <f>CV$6*'09C'!$C18</f>
        <v>23421.463</v>
      </c>
      <c r="CV18" s="47">
        <f>CV$6*'09C'!$D18</f>
        <v>956.02502</v>
      </c>
      <c r="CW18" s="47">
        <f t="shared" si="20"/>
        <v>24377.48802</v>
      </c>
      <c r="CX18" s="47">
        <f>CV$6*'09C'!$F18</f>
        <v>200.4202572</v>
      </c>
      <c r="CY18" s="47">
        <f>CV$6*'09C'!$G18</f>
        <v>125.4869088</v>
      </c>
      <c r="CZ18" s="47"/>
      <c r="DA18" s="47">
        <f>DB$6*'09C'!$C18</f>
        <v>259748.93099999998</v>
      </c>
      <c r="DB18" s="47">
        <f>DB$6*'09C'!$D18</f>
        <v>10602.51774</v>
      </c>
      <c r="DC18" s="47">
        <f t="shared" si="21"/>
        <v>270351.44873999996</v>
      </c>
      <c r="DD18" s="47">
        <f>DB$6*'09C'!$F18</f>
        <v>2222.7026364</v>
      </c>
      <c r="DE18" s="47">
        <f>DB$6*'09C'!$G18</f>
        <v>1391.6761055999998</v>
      </c>
      <c r="DF18" s="47"/>
      <c r="DG18" s="47">
        <f>DH$6*'09C'!$C18</f>
        <v>2990.234</v>
      </c>
      <c r="DH18" s="47">
        <f>DH$6*'09C'!$D18</f>
        <v>122.05636</v>
      </c>
      <c r="DI18" s="47">
        <f t="shared" si="22"/>
        <v>3112.29036</v>
      </c>
      <c r="DJ18" s="47">
        <f>DH$6*'09C'!$F18</f>
        <v>25.587789599999997</v>
      </c>
      <c r="DK18" s="47">
        <f>DH$6*'09C'!$G18</f>
        <v>16.0209984</v>
      </c>
      <c r="DL18" s="47"/>
      <c r="DM18" s="47">
        <f>DN$6*'09C'!$C18</f>
        <v>5028.53</v>
      </c>
      <c r="DN18" s="47">
        <f>DN$6*'09C'!$D18</f>
        <v>205.25619999999998</v>
      </c>
      <c r="DO18" s="47">
        <f t="shared" si="23"/>
        <v>5233.7862</v>
      </c>
      <c r="DP18" s="47">
        <f>DN$6*'09C'!$F18</f>
        <v>43.029731999999996</v>
      </c>
      <c r="DQ18" s="47">
        <f>DN$6*'09C'!$G18</f>
        <v>26.941727999999998</v>
      </c>
      <c r="DR18" s="47"/>
      <c r="DS18" s="47">
        <f>DT$6*'09C'!$C18</f>
        <v>53.157</v>
      </c>
      <c r="DT18" s="47">
        <f>DT$6*'09C'!$D18</f>
        <v>2.16978</v>
      </c>
      <c r="DU18" s="47">
        <f t="shared" si="24"/>
        <v>55.32678</v>
      </c>
      <c r="DV18" s="47">
        <f>DT$6*'09C'!$F18</f>
        <v>0.45487079999999996</v>
      </c>
      <c r="DW18" s="47">
        <f>DT$6*'09C'!$G18</f>
        <v>0.2848032</v>
      </c>
      <c r="DX18" s="47"/>
      <c r="DY18" s="47">
        <f>DZ$6*'09C'!$C18</f>
        <v>14847.911</v>
      </c>
      <c r="DZ18" s="47">
        <f>DZ$6*'09C'!$D18</f>
        <v>606.06694</v>
      </c>
      <c r="EA18" s="47">
        <f t="shared" si="25"/>
        <v>15453.97794</v>
      </c>
      <c r="EB18" s="47">
        <f>DZ$6*'09C'!$F18</f>
        <v>127.05534840000001</v>
      </c>
      <c r="EC18" s="47">
        <f>DZ$6*'09C'!$G18</f>
        <v>79.5517536</v>
      </c>
      <c r="ED18" s="47"/>
      <c r="EE18" s="47">
        <f>EF$6*'09C'!$C18</f>
        <v>47829.691</v>
      </c>
      <c r="EF18" s="47">
        <f>EF$6*'09C'!$D18</f>
        <v>1952.3281399999998</v>
      </c>
      <c r="EG18" s="47">
        <f t="shared" si="26"/>
        <v>49782.01914</v>
      </c>
      <c r="EH18" s="47">
        <f>EF$6*'09C'!$F18</f>
        <v>409.2843804</v>
      </c>
      <c r="EI18" s="47">
        <f>EF$6*'09C'!$G18</f>
        <v>256.2606816</v>
      </c>
      <c r="EJ18" s="47"/>
      <c r="EK18" s="47">
        <f>EL$6*'09C'!$C18</f>
        <v>105567.358</v>
      </c>
      <c r="EL18" s="47">
        <f>EL$6*'09C'!$D18</f>
        <v>4309.08332</v>
      </c>
      <c r="EM18" s="47">
        <f t="shared" si="27"/>
        <v>109876.44132</v>
      </c>
      <c r="EN18" s="47">
        <f>EL$6*'09C'!$F18</f>
        <v>903.3524952</v>
      </c>
      <c r="EO18" s="47">
        <f>EL$6*'09C'!$G18</f>
        <v>565.6060608</v>
      </c>
      <c r="EP18" s="47"/>
      <c r="EQ18" s="47">
        <f>ER$6*'09C'!$C18</f>
        <v>12967.253</v>
      </c>
      <c r="ER18" s="47">
        <f>ER$6*'09C'!$D18</f>
        <v>529.3016200000001</v>
      </c>
      <c r="ES18" s="47">
        <f t="shared" si="28"/>
        <v>13496.55462</v>
      </c>
      <c r="ET18" s="47">
        <f>ER$6*'09C'!$F18</f>
        <v>110.9623332</v>
      </c>
      <c r="EU18" s="47">
        <f>ER$6*'09C'!$G18</f>
        <v>69.47561280000001</v>
      </c>
      <c r="EV18" s="47"/>
      <c r="EW18" s="47">
        <f>EX$6*'09C'!$C18</f>
        <v>66720.58899999999</v>
      </c>
      <c r="EX18" s="47">
        <f>EX$6*'09C'!$D18</f>
        <v>2723.42306</v>
      </c>
      <c r="EY18" s="47">
        <f t="shared" si="29"/>
        <v>69444.01206</v>
      </c>
      <c r="EZ18" s="47">
        <f>EX$6*'09C'!$F18</f>
        <v>570.9360516</v>
      </c>
      <c r="FA18" s="47">
        <f>EX$6*'09C'!$G18</f>
        <v>357.4738464</v>
      </c>
      <c r="FB18" s="47"/>
      <c r="FC18" s="47">
        <f>FD$6*'09C'!$C18</f>
        <v>27139.398</v>
      </c>
      <c r="FD18" s="47">
        <f>FD$6*'09C'!$D18</f>
        <v>1107.78492</v>
      </c>
      <c r="FE18" s="47">
        <f t="shared" si="30"/>
        <v>28247.18292</v>
      </c>
      <c r="FF18" s="47">
        <f>FD$6*'09C'!$F18</f>
        <v>232.2350712</v>
      </c>
      <c r="FG18" s="47">
        <f>FD$6*'09C'!$G18</f>
        <v>145.4067648</v>
      </c>
    </row>
    <row r="19" spans="1:163" ht="12">
      <c r="A19" s="34">
        <v>43556</v>
      </c>
      <c r="B19" s="34"/>
      <c r="C19" s="47">
        <f t="shared" si="0"/>
        <v>0</v>
      </c>
      <c r="D19" s="47">
        <f t="shared" si="1"/>
        <v>65895.59111999998</v>
      </c>
      <c r="E19" s="47">
        <f t="shared" si="2"/>
        <v>65895.59111999998</v>
      </c>
      <c r="F19" s="47">
        <f t="shared" si="3"/>
        <v>27085.57457640001</v>
      </c>
      <c r="G19" s="47">
        <f t="shared" si="4"/>
        <v>16958.789865599996</v>
      </c>
      <c r="H19" s="47"/>
      <c r="I19" s="47">
        <f>J$6*'09C'!$C19</f>
        <v>0</v>
      </c>
      <c r="J19" s="47">
        <f>J$6*'09C'!$D19</f>
        <v>34269.448079999995</v>
      </c>
      <c r="K19" s="47">
        <f t="shared" si="5"/>
        <v>34269.448079999995</v>
      </c>
      <c r="L19" s="47">
        <f>J$6*'09C'!$F19</f>
        <v>14086.036347599998</v>
      </c>
      <c r="M19" s="47">
        <f>J$6*'09C'!$G19</f>
        <v>8819.533430399999</v>
      </c>
      <c r="N19" s="47"/>
      <c r="O19" s="47">
        <f>P$6*'09C'!$C19</f>
        <v>0</v>
      </c>
      <c r="P19" s="47">
        <f>P$6*'09C'!$D19</f>
        <v>6108.067679999999</v>
      </c>
      <c r="Q19" s="47">
        <f t="shared" si="6"/>
        <v>6108.067679999999</v>
      </c>
      <c r="R19" s="47">
        <f>P$6*'09C'!$F19</f>
        <v>2510.6463095999998</v>
      </c>
      <c r="S19" s="47">
        <f>P$6*'09C'!$G19</f>
        <v>1571.9630783999999</v>
      </c>
      <c r="T19" s="47"/>
      <c r="U19" s="47">
        <f>V$6*'09C'!$C19</f>
        <v>0</v>
      </c>
      <c r="V19" s="47">
        <f>V$6*'09C'!$D19</f>
        <v>763.7724000000001</v>
      </c>
      <c r="W19" s="47">
        <f t="shared" si="7"/>
        <v>763.7724000000001</v>
      </c>
      <c r="X19" s="47">
        <f>V$6*'09C'!$F19</f>
        <v>313.939278</v>
      </c>
      <c r="Y19" s="47">
        <f>V$6*'09C'!$G19</f>
        <v>196.563312</v>
      </c>
      <c r="Z19" s="47"/>
      <c r="AA19" s="47">
        <f>AB$6*'09C'!$C19</f>
        <v>0</v>
      </c>
      <c r="AB19" s="47">
        <f>AB$6*'09C'!$D19</f>
        <v>34.33128</v>
      </c>
      <c r="AC19" s="47">
        <f t="shared" si="8"/>
        <v>34.33128</v>
      </c>
      <c r="AD19" s="47">
        <f>AB$6*'09C'!$F19</f>
        <v>14.1114516</v>
      </c>
      <c r="AE19" s="47">
        <f>AB$6*'09C'!$G19</f>
        <v>8.8354464</v>
      </c>
      <c r="AF19" s="47"/>
      <c r="AG19" s="47">
        <f>AH$6*'09C'!$C19</f>
        <v>0</v>
      </c>
      <c r="AH19" s="47">
        <f>AH$6*'09C'!$D19</f>
        <v>1363.4568</v>
      </c>
      <c r="AI19" s="47">
        <f t="shared" si="9"/>
        <v>1363.4568</v>
      </c>
      <c r="AJ19" s="47">
        <f>AH$6*'09C'!$F19</f>
        <v>560.432196</v>
      </c>
      <c r="AK19" s="47">
        <f>AH$6*'09C'!$G19</f>
        <v>350.897184</v>
      </c>
      <c r="AL19" s="47"/>
      <c r="AM19" s="47">
        <f>AN$6*'09C'!$C19</f>
        <v>0</v>
      </c>
      <c r="AN19" s="47">
        <f>AN$6*'09C'!$D19</f>
        <v>0.8649600000000001</v>
      </c>
      <c r="AO19" s="47">
        <f t="shared" si="10"/>
        <v>0.8649600000000001</v>
      </c>
      <c r="AP19" s="47">
        <f>AN$6*'09C'!$F19</f>
        <v>0.3555312</v>
      </c>
      <c r="AQ19" s="47">
        <f>AN$6*'09C'!$G19</f>
        <v>0.2226048</v>
      </c>
      <c r="AR19" s="47"/>
      <c r="AS19" s="47">
        <f>AT$6*'09C'!$C19</f>
        <v>0</v>
      </c>
      <c r="AT19" s="47">
        <f>AT$6*'09C'!$D19</f>
        <v>231.64392</v>
      </c>
      <c r="AU19" s="47">
        <f t="shared" si="11"/>
        <v>231.64392</v>
      </c>
      <c r="AV19" s="47">
        <f>AT$6*'09C'!$F19</f>
        <v>95.2143924</v>
      </c>
      <c r="AW19" s="47">
        <f>AT$6*'09C'!$G19</f>
        <v>59.6155296</v>
      </c>
      <c r="AX19" s="47"/>
      <c r="AY19" s="47">
        <f>AZ$6*'09C'!$C19</f>
        <v>0</v>
      </c>
      <c r="AZ19" s="47">
        <f>AZ$6*'09C'!$D19</f>
        <v>70.596</v>
      </c>
      <c r="BA19" s="47">
        <f t="shared" si="12"/>
        <v>70.596</v>
      </c>
      <c r="BB19" s="47">
        <f>AZ$6*'09C'!$F19</f>
        <v>29.01762</v>
      </c>
      <c r="BC19" s="47">
        <f>AZ$6*'09C'!$G19</f>
        <v>18.168480000000002</v>
      </c>
      <c r="BD19" s="47"/>
      <c r="BE19" s="47">
        <f>BF$6*'09C'!$C19</f>
        <v>0</v>
      </c>
      <c r="BF19" s="47">
        <f>BF$6*'09C'!$D19</f>
        <v>393.12432</v>
      </c>
      <c r="BG19" s="47">
        <f t="shared" si="13"/>
        <v>393.12432</v>
      </c>
      <c r="BH19" s="47">
        <f>BF$6*'09C'!$F19</f>
        <v>161.5889304</v>
      </c>
      <c r="BI19" s="47">
        <f>BF$6*'09C'!$G19</f>
        <v>101.1738816</v>
      </c>
      <c r="BJ19" s="47"/>
      <c r="BK19" s="47">
        <f>BL$6*'09C'!$C19</f>
        <v>0</v>
      </c>
      <c r="BL19" s="47">
        <f>BL$6*'09C'!$D19</f>
        <v>3673.6632</v>
      </c>
      <c r="BM19" s="47">
        <f t="shared" si="14"/>
        <v>3673.6632</v>
      </c>
      <c r="BN19" s="47">
        <f>BL$6*'09C'!$F19</f>
        <v>1510.014204</v>
      </c>
      <c r="BO19" s="47">
        <f>BL$6*'09C'!$G19</f>
        <v>945.4484160000001</v>
      </c>
      <c r="BP19" s="47"/>
      <c r="BQ19" s="47">
        <f>BR$6*'09C'!$C19</f>
        <v>0</v>
      </c>
      <c r="BR19" s="47">
        <f>BR$6*'09C'!$D19</f>
        <v>121.0308</v>
      </c>
      <c r="BS19" s="47">
        <f t="shared" si="15"/>
        <v>121.0308</v>
      </c>
      <c r="BT19" s="47">
        <f>BR$6*'09C'!$F19</f>
        <v>49.748226</v>
      </c>
      <c r="BU19" s="47">
        <f>BR$6*'09C'!$G19</f>
        <v>31.148304</v>
      </c>
      <c r="BV19" s="47"/>
      <c r="BW19" s="47">
        <f>BX$6*'09C'!$C19</f>
        <v>0</v>
      </c>
      <c r="BX19" s="47">
        <f>BX$6*'09C'!$D19</f>
        <v>1656.16944</v>
      </c>
      <c r="BY19" s="47">
        <f t="shared" si="16"/>
        <v>1656.16944</v>
      </c>
      <c r="BZ19" s="47">
        <f>BX$6*'09C'!$F19</f>
        <v>680.7481368</v>
      </c>
      <c r="CA19" s="47">
        <f>BX$6*'09C'!$G19</f>
        <v>426.2292672</v>
      </c>
      <c r="CB19" s="47"/>
      <c r="CC19" s="47">
        <f>CD$6*'09C'!$C19</f>
        <v>0</v>
      </c>
      <c r="CD19" s="47">
        <f>CD$6*'09C'!$D19</f>
        <v>953.3131199999999</v>
      </c>
      <c r="CE19" s="47">
        <f t="shared" si="17"/>
        <v>953.3131199999999</v>
      </c>
      <c r="CF19" s="47">
        <f>CD$6*'09C'!$F19</f>
        <v>391.8476664</v>
      </c>
      <c r="CG19" s="47">
        <f>CD$6*'09C'!$G19</f>
        <v>245.34322559999998</v>
      </c>
      <c r="CH19" s="47"/>
      <c r="CI19" s="47">
        <f>CJ$6*'09C'!$C19</f>
        <v>0</v>
      </c>
      <c r="CJ19" s="47">
        <f>CJ$6*'09C'!$D19</f>
        <v>1281.222</v>
      </c>
      <c r="CK19" s="47">
        <f t="shared" si="18"/>
        <v>1281.222</v>
      </c>
      <c r="CL19" s="47">
        <f>CJ$6*'09C'!$F19</f>
        <v>526.63059</v>
      </c>
      <c r="CM19" s="47">
        <f>CJ$6*'09C'!$G19</f>
        <v>329.73336</v>
      </c>
      <c r="CN19" s="47"/>
      <c r="CO19" s="47">
        <f>CP$6*'09C'!$C19</f>
        <v>0</v>
      </c>
      <c r="CP19" s="47">
        <f>CP$6*'09C'!$D19</f>
        <v>3185.16432</v>
      </c>
      <c r="CQ19" s="47">
        <f t="shared" si="19"/>
        <v>3185.16432</v>
      </c>
      <c r="CR19" s="47">
        <f>CP$6*'09C'!$F19</f>
        <v>1309.2227304</v>
      </c>
      <c r="CS19" s="47">
        <f>CP$6*'09C'!$G19</f>
        <v>819.7290816</v>
      </c>
      <c r="CT19" s="47"/>
      <c r="CU19" s="47">
        <f>CV$6*'09C'!$C19</f>
        <v>0</v>
      </c>
      <c r="CV19" s="47">
        <f>CV$6*'09C'!$D19</f>
        <v>487.59576</v>
      </c>
      <c r="CW19" s="47">
        <f t="shared" si="20"/>
        <v>487.59576</v>
      </c>
      <c r="CX19" s="47">
        <f>CV$6*'09C'!$F19</f>
        <v>200.4202572</v>
      </c>
      <c r="CY19" s="47">
        <f>CV$6*'09C'!$G19</f>
        <v>125.4869088</v>
      </c>
      <c r="CZ19" s="47"/>
      <c r="DA19" s="47">
        <f>DB$6*'09C'!$C19</f>
        <v>0</v>
      </c>
      <c r="DB19" s="47">
        <f>DB$6*'09C'!$D19</f>
        <v>5407.5391199999995</v>
      </c>
      <c r="DC19" s="47">
        <f t="shared" si="21"/>
        <v>5407.5391199999995</v>
      </c>
      <c r="DD19" s="47">
        <f>DB$6*'09C'!$F19</f>
        <v>2222.7026364</v>
      </c>
      <c r="DE19" s="47">
        <f>DB$6*'09C'!$G19</f>
        <v>1391.6761055999998</v>
      </c>
      <c r="DF19" s="47"/>
      <c r="DG19" s="47">
        <f>DH$6*'09C'!$C19</f>
        <v>0</v>
      </c>
      <c r="DH19" s="47">
        <f>DH$6*'09C'!$D19</f>
        <v>62.25167999999999</v>
      </c>
      <c r="DI19" s="47">
        <f t="shared" si="22"/>
        <v>62.25167999999999</v>
      </c>
      <c r="DJ19" s="47">
        <f>DH$6*'09C'!$F19</f>
        <v>25.587789599999997</v>
      </c>
      <c r="DK19" s="47">
        <f>DH$6*'09C'!$G19</f>
        <v>16.0209984</v>
      </c>
      <c r="DL19" s="47"/>
      <c r="DM19" s="47">
        <f>DN$6*'09C'!$C19</f>
        <v>0</v>
      </c>
      <c r="DN19" s="47">
        <f>DN$6*'09C'!$D19</f>
        <v>104.6856</v>
      </c>
      <c r="DO19" s="47">
        <f t="shared" si="23"/>
        <v>104.6856</v>
      </c>
      <c r="DP19" s="47">
        <f>DN$6*'09C'!$F19</f>
        <v>43.029731999999996</v>
      </c>
      <c r="DQ19" s="47">
        <f>DN$6*'09C'!$G19</f>
        <v>26.941727999999998</v>
      </c>
      <c r="DR19" s="47"/>
      <c r="DS19" s="47">
        <f>DT$6*'09C'!$C19</f>
        <v>0</v>
      </c>
      <c r="DT19" s="47">
        <f>DT$6*'09C'!$D19</f>
        <v>1.10664</v>
      </c>
      <c r="DU19" s="47">
        <f t="shared" si="24"/>
        <v>1.10664</v>
      </c>
      <c r="DV19" s="47">
        <f>DT$6*'09C'!$F19</f>
        <v>0.45487079999999996</v>
      </c>
      <c r="DW19" s="47">
        <f>DT$6*'09C'!$G19</f>
        <v>0.2848032</v>
      </c>
      <c r="DX19" s="47"/>
      <c r="DY19" s="47">
        <f>DZ$6*'09C'!$C19</f>
        <v>0</v>
      </c>
      <c r="DZ19" s="47">
        <f>DZ$6*'09C'!$D19</f>
        <v>309.10872</v>
      </c>
      <c r="EA19" s="47">
        <f t="shared" si="25"/>
        <v>309.10872</v>
      </c>
      <c r="EB19" s="47">
        <f>DZ$6*'09C'!$F19</f>
        <v>127.05534840000001</v>
      </c>
      <c r="EC19" s="47">
        <f>DZ$6*'09C'!$G19</f>
        <v>79.5517536</v>
      </c>
      <c r="ED19" s="47"/>
      <c r="EE19" s="47">
        <f>EF$6*'09C'!$C19</f>
        <v>0</v>
      </c>
      <c r="EF19" s="47">
        <f>EF$6*'09C'!$D19</f>
        <v>995.7343199999999</v>
      </c>
      <c r="EG19" s="47">
        <f t="shared" si="26"/>
        <v>995.7343199999999</v>
      </c>
      <c r="EH19" s="47">
        <f>EF$6*'09C'!$F19</f>
        <v>409.2843804</v>
      </c>
      <c r="EI19" s="47">
        <f>EF$6*'09C'!$G19</f>
        <v>256.2606816</v>
      </c>
      <c r="EJ19" s="47"/>
      <c r="EK19" s="47">
        <f>EL$6*'09C'!$C19</f>
        <v>0</v>
      </c>
      <c r="EL19" s="47">
        <f>EL$6*'09C'!$D19</f>
        <v>2197.73616</v>
      </c>
      <c r="EM19" s="47">
        <f t="shared" si="27"/>
        <v>2197.73616</v>
      </c>
      <c r="EN19" s="47">
        <f>EL$6*'09C'!$F19</f>
        <v>903.3524952</v>
      </c>
      <c r="EO19" s="47">
        <f>EL$6*'09C'!$G19</f>
        <v>565.6060608</v>
      </c>
      <c r="EP19" s="47"/>
      <c r="EQ19" s="47">
        <f>ER$6*'09C'!$C19</f>
        <v>0</v>
      </c>
      <c r="ER19" s="47">
        <f>ER$6*'09C'!$D19</f>
        <v>269.95656</v>
      </c>
      <c r="ES19" s="47">
        <f t="shared" si="28"/>
        <v>269.95656</v>
      </c>
      <c r="ET19" s="47">
        <f>ER$6*'09C'!$F19</f>
        <v>110.9623332</v>
      </c>
      <c r="EU19" s="47">
        <f>ER$6*'09C'!$G19</f>
        <v>69.47561280000001</v>
      </c>
      <c r="EV19" s="47"/>
      <c r="EW19" s="47">
        <f>EX$6*'09C'!$C19</f>
        <v>0</v>
      </c>
      <c r="EX19" s="47">
        <f>EX$6*'09C'!$D19</f>
        <v>1389.01128</v>
      </c>
      <c r="EY19" s="47">
        <f t="shared" si="29"/>
        <v>1389.01128</v>
      </c>
      <c r="EZ19" s="47">
        <f>EX$6*'09C'!$F19</f>
        <v>570.9360516</v>
      </c>
      <c r="FA19" s="47">
        <f>EX$6*'09C'!$G19</f>
        <v>357.4738464</v>
      </c>
      <c r="FB19" s="47"/>
      <c r="FC19" s="47">
        <f>FD$6*'09C'!$C19</f>
        <v>0</v>
      </c>
      <c r="FD19" s="47">
        <f>FD$6*'09C'!$D19</f>
        <v>564.9969600000001</v>
      </c>
      <c r="FE19" s="47">
        <f t="shared" si="30"/>
        <v>564.9969600000001</v>
      </c>
      <c r="FF19" s="47">
        <f>FD$6*'09C'!$F19</f>
        <v>232.2350712</v>
      </c>
      <c r="FG19" s="47">
        <f>FD$6*'09C'!$G19</f>
        <v>145.4067648</v>
      </c>
    </row>
    <row r="20" spans="1:163" ht="12">
      <c r="A20" s="34">
        <v>43739</v>
      </c>
      <c r="B20" s="34"/>
      <c r="C20" s="47">
        <f t="shared" si="0"/>
        <v>3294779.5560000003</v>
      </c>
      <c r="D20" s="47">
        <f t="shared" si="1"/>
        <v>65895.59111999998</v>
      </c>
      <c r="E20" s="47">
        <f t="shared" si="2"/>
        <v>3360675.1471200003</v>
      </c>
      <c r="F20" s="47">
        <f t="shared" si="3"/>
        <v>27082.466293799993</v>
      </c>
      <c r="G20" s="47">
        <f t="shared" si="4"/>
        <v>16953.6093946</v>
      </c>
      <c r="H20" s="47"/>
      <c r="I20" s="47">
        <f>J$6*'09C'!$C20</f>
        <v>1713472.4039999999</v>
      </c>
      <c r="J20" s="47">
        <f>J$6*'09C'!$D20</f>
        <v>34269.448079999995</v>
      </c>
      <c r="K20" s="47">
        <f t="shared" si="5"/>
        <v>1747741.8520799999</v>
      </c>
      <c r="L20" s="47">
        <f>J$6*'09C'!$F20</f>
        <v>14084.4198642</v>
      </c>
      <c r="M20" s="47">
        <f>J$6*'09C'!$G20</f>
        <v>8816.8392914</v>
      </c>
      <c r="N20" s="47"/>
      <c r="O20" s="47">
        <f>P$6*'09C'!$C20</f>
        <v>305403.38399999996</v>
      </c>
      <c r="P20" s="47">
        <f>P$6*'09C'!$D20</f>
        <v>6108.067679999999</v>
      </c>
      <c r="Q20" s="47">
        <f t="shared" si="6"/>
        <v>311511.45167999994</v>
      </c>
      <c r="R20" s="47">
        <f>P$6*'09C'!$F20</f>
        <v>2510.3581931999997</v>
      </c>
      <c r="S20" s="47">
        <f>P$6*'09C'!$G20</f>
        <v>1571.4828843999999</v>
      </c>
      <c r="T20" s="47"/>
      <c r="U20" s="47">
        <f>V$6*'09C'!$C20</f>
        <v>38188.62</v>
      </c>
      <c r="V20" s="47">
        <f>V$6*'09C'!$D20</f>
        <v>763.7724000000001</v>
      </c>
      <c r="W20" s="47">
        <f t="shared" si="7"/>
        <v>38952.392400000004</v>
      </c>
      <c r="X20" s="47">
        <f>V$6*'09C'!$F20</f>
        <v>313.903251</v>
      </c>
      <c r="Y20" s="47">
        <f>V$6*'09C'!$G20</f>
        <v>196.50326700000002</v>
      </c>
      <c r="Z20" s="47"/>
      <c r="AA20" s="47">
        <f>AB$6*'09C'!$C20</f>
        <v>1716.564</v>
      </c>
      <c r="AB20" s="47">
        <f>AB$6*'09C'!$D20</f>
        <v>34.33128</v>
      </c>
      <c r="AC20" s="47">
        <f t="shared" si="8"/>
        <v>1750.8952800000002</v>
      </c>
      <c r="AD20" s="47">
        <f>AB$6*'09C'!$F20</f>
        <v>14.1098322</v>
      </c>
      <c r="AE20" s="47">
        <f>AB$6*'09C'!$G20</f>
        <v>8.8327474</v>
      </c>
      <c r="AF20" s="47"/>
      <c r="AG20" s="47">
        <f>AH$6*'09C'!$C20</f>
        <v>68172.84</v>
      </c>
      <c r="AH20" s="47">
        <f>AH$6*'09C'!$D20</f>
        <v>1363.4568</v>
      </c>
      <c r="AI20" s="47">
        <f t="shared" si="9"/>
        <v>69536.2968</v>
      </c>
      <c r="AJ20" s="47">
        <f>AH$6*'09C'!$F20</f>
        <v>560.367882</v>
      </c>
      <c r="AK20" s="47">
        <f>AH$6*'09C'!$G20</f>
        <v>350.789994</v>
      </c>
      <c r="AL20" s="47"/>
      <c r="AM20" s="47">
        <f>AN$6*'09C'!$C20</f>
        <v>43.248</v>
      </c>
      <c r="AN20" s="47">
        <f>AN$6*'09C'!$D20</f>
        <v>0.8649600000000001</v>
      </c>
      <c r="AO20" s="47">
        <f t="shared" si="10"/>
        <v>44.11296</v>
      </c>
      <c r="AP20" s="47">
        <f>AN$6*'09C'!$F20</f>
        <v>0.3554904</v>
      </c>
      <c r="AQ20" s="47">
        <f>AN$6*'09C'!$G20</f>
        <v>0.2225368</v>
      </c>
      <c r="AR20" s="47"/>
      <c r="AS20" s="47">
        <f>AT$6*'09C'!$C20</f>
        <v>11582.196</v>
      </c>
      <c r="AT20" s="47">
        <f>AT$6*'09C'!$D20</f>
        <v>231.64392</v>
      </c>
      <c r="AU20" s="47">
        <f t="shared" si="11"/>
        <v>11813.83992</v>
      </c>
      <c r="AV20" s="47">
        <f>AT$6*'09C'!$F20</f>
        <v>95.2034658</v>
      </c>
      <c r="AW20" s="47">
        <f>AT$6*'09C'!$G20</f>
        <v>59.5973186</v>
      </c>
      <c r="AX20" s="47"/>
      <c r="AY20" s="47">
        <f>AZ$6*'09C'!$C20</f>
        <v>3529.8</v>
      </c>
      <c r="AZ20" s="47">
        <f>AZ$6*'09C'!$D20</f>
        <v>70.596</v>
      </c>
      <c r="BA20" s="47">
        <f t="shared" si="12"/>
        <v>3600.396</v>
      </c>
      <c r="BB20" s="47">
        <f>AZ$6*'09C'!$F20</f>
        <v>29.014290000000003</v>
      </c>
      <c r="BC20" s="47">
        <f>AZ$6*'09C'!$G20</f>
        <v>18.162930000000003</v>
      </c>
      <c r="BD20" s="47"/>
      <c r="BE20" s="47">
        <f>BF$6*'09C'!$C20</f>
        <v>19656.216</v>
      </c>
      <c r="BF20" s="47">
        <f>BF$6*'09C'!$D20</f>
        <v>393.12432</v>
      </c>
      <c r="BG20" s="47">
        <f t="shared" si="13"/>
        <v>20049.34032</v>
      </c>
      <c r="BH20" s="47">
        <f>BF$6*'09C'!$F20</f>
        <v>161.57038680000002</v>
      </c>
      <c r="BI20" s="47">
        <f>BF$6*'09C'!$G20</f>
        <v>101.1429756</v>
      </c>
      <c r="BJ20" s="47"/>
      <c r="BK20" s="47">
        <f>BL$6*'09C'!$C20</f>
        <v>183683.16</v>
      </c>
      <c r="BL20" s="47">
        <f>BL$6*'09C'!$D20</f>
        <v>3673.6632</v>
      </c>
      <c r="BM20" s="47">
        <f t="shared" si="14"/>
        <v>187356.8232</v>
      </c>
      <c r="BN20" s="47">
        <f>BL$6*'09C'!$F20</f>
        <v>1509.840918</v>
      </c>
      <c r="BO20" s="47">
        <f>BL$6*'09C'!$G20</f>
        <v>945.159606</v>
      </c>
      <c r="BP20" s="47"/>
      <c r="BQ20" s="47">
        <f>BR$6*'09C'!$C20</f>
        <v>6051.54</v>
      </c>
      <c r="BR20" s="47">
        <f>BR$6*'09C'!$D20</f>
        <v>121.0308</v>
      </c>
      <c r="BS20" s="47">
        <f t="shared" si="15"/>
        <v>6172.5707999999995</v>
      </c>
      <c r="BT20" s="47">
        <f>BR$6*'09C'!$F20</f>
        <v>49.742517</v>
      </c>
      <c r="BU20" s="47">
        <f>BR$6*'09C'!$G20</f>
        <v>31.138789</v>
      </c>
      <c r="BV20" s="47"/>
      <c r="BW20" s="47">
        <f>BX$6*'09C'!$C20</f>
        <v>82808.472</v>
      </c>
      <c r="BX20" s="47">
        <f>BX$6*'09C'!$D20</f>
        <v>1656.16944</v>
      </c>
      <c r="BY20" s="47">
        <f t="shared" si="16"/>
        <v>84464.64143999999</v>
      </c>
      <c r="BZ20" s="47">
        <f>BX$6*'09C'!$F20</f>
        <v>680.6700155999999</v>
      </c>
      <c r="CA20" s="47">
        <f>BX$6*'09C'!$G20</f>
        <v>426.0990652</v>
      </c>
      <c r="CB20" s="47"/>
      <c r="CC20" s="47">
        <f>CD$6*'09C'!$C20</f>
        <v>47665.655999999995</v>
      </c>
      <c r="CD20" s="47">
        <f>CD$6*'09C'!$D20</f>
        <v>953.3131199999999</v>
      </c>
      <c r="CE20" s="47">
        <f t="shared" si="17"/>
        <v>48618.969119999994</v>
      </c>
      <c r="CF20" s="47">
        <f>CD$6*'09C'!$F20</f>
        <v>391.8026988</v>
      </c>
      <c r="CG20" s="47">
        <f>CD$6*'09C'!$G20</f>
        <v>245.2682796</v>
      </c>
      <c r="CH20" s="47"/>
      <c r="CI20" s="47">
        <f>CJ$6*'09C'!$C20</f>
        <v>64061.1</v>
      </c>
      <c r="CJ20" s="47">
        <f>CJ$6*'09C'!$D20</f>
        <v>1281.222</v>
      </c>
      <c r="CK20" s="47">
        <f t="shared" si="18"/>
        <v>65342.322</v>
      </c>
      <c r="CL20" s="47">
        <f>CJ$6*'09C'!$F20</f>
        <v>526.570155</v>
      </c>
      <c r="CM20" s="47">
        <f>CJ$6*'09C'!$G20</f>
        <v>329.632635</v>
      </c>
      <c r="CN20" s="47"/>
      <c r="CO20" s="47">
        <f>CP$6*'09C'!$C20</f>
        <v>159258.216</v>
      </c>
      <c r="CP20" s="47">
        <f>CP$6*'09C'!$D20</f>
        <v>3185.16432</v>
      </c>
      <c r="CQ20" s="47">
        <f t="shared" si="19"/>
        <v>162443.38032</v>
      </c>
      <c r="CR20" s="47">
        <f>CP$6*'09C'!$F20</f>
        <v>1309.0724868</v>
      </c>
      <c r="CS20" s="47">
        <f>CP$6*'09C'!$G20</f>
        <v>819.4786756</v>
      </c>
      <c r="CT20" s="47"/>
      <c r="CU20" s="47">
        <f>CV$6*'09C'!$C20</f>
        <v>24379.788</v>
      </c>
      <c r="CV20" s="47">
        <f>CV$6*'09C'!$D20</f>
        <v>487.59576</v>
      </c>
      <c r="CW20" s="47">
        <f t="shared" si="20"/>
        <v>24867.38376</v>
      </c>
      <c r="CX20" s="47">
        <f>CV$6*'09C'!$F20</f>
        <v>200.3972574</v>
      </c>
      <c r="CY20" s="47">
        <f>CV$6*'09C'!$G20</f>
        <v>125.4485758</v>
      </c>
      <c r="CZ20" s="47"/>
      <c r="DA20" s="47">
        <f>DB$6*'09C'!$C20</f>
        <v>270376.956</v>
      </c>
      <c r="DB20" s="47">
        <f>DB$6*'09C'!$D20</f>
        <v>5407.5391199999995</v>
      </c>
      <c r="DC20" s="47">
        <f t="shared" si="21"/>
        <v>275784.49512</v>
      </c>
      <c r="DD20" s="47">
        <f>DB$6*'09C'!$F20</f>
        <v>2222.4475638</v>
      </c>
      <c r="DE20" s="47">
        <f>DB$6*'09C'!$G20</f>
        <v>1391.2509845999998</v>
      </c>
      <c r="DF20" s="47"/>
      <c r="DG20" s="47">
        <f>DH$6*'09C'!$C20</f>
        <v>3112.584</v>
      </c>
      <c r="DH20" s="47">
        <f>DH$6*'09C'!$D20</f>
        <v>62.25167999999999</v>
      </c>
      <c r="DI20" s="47">
        <f t="shared" si="22"/>
        <v>3174.8356799999997</v>
      </c>
      <c r="DJ20" s="47">
        <f>DH$6*'09C'!$F20</f>
        <v>25.584853199999998</v>
      </c>
      <c r="DK20" s="47">
        <f>DH$6*'09C'!$G20</f>
        <v>16.0161044</v>
      </c>
      <c r="DL20" s="47"/>
      <c r="DM20" s="47">
        <f>DN$6*'09C'!$C20</f>
        <v>5234.28</v>
      </c>
      <c r="DN20" s="47">
        <f>DN$6*'09C'!$D20</f>
        <v>104.6856</v>
      </c>
      <c r="DO20" s="47">
        <f t="shared" si="23"/>
        <v>5338.9655999999995</v>
      </c>
      <c r="DP20" s="47">
        <f>DN$6*'09C'!$F20</f>
        <v>43.024794</v>
      </c>
      <c r="DQ20" s="47">
        <f>DN$6*'09C'!$G20</f>
        <v>26.933497999999997</v>
      </c>
      <c r="DR20" s="47"/>
      <c r="DS20" s="47">
        <f>DT$6*'09C'!$C20</f>
        <v>55.332</v>
      </c>
      <c r="DT20" s="47">
        <f>DT$6*'09C'!$D20</f>
        <v>1.10664</v>
      </c>
      <c r="DU20" s="47">
        <f t="shared" si="24"/>
        <v>56.43864</v>
      </c>
      <c r="DV20" s="47">
        <f>DT$6*'09C'!$F20</f>
        <v>0.45481859999999996</v>
      </c>
      <c r="DW20" s="47">
        <f>DT$6*'09C'!$G20</f>
        <v>0.2847162</v>
      </c>
      <c r="DX20" s="47"/>
      <c r="DY20" s="47">
        <f>DZ$6*'09C'!$C20</f>
        <v>15455.436000000002</v>
      </c>
      <c r="DZ20" s="47">
        <f>DZ$6*'09C'!$D20</f>
        <v>309.10872</v>
      </c>
      <c r="EA20" s="47">
        <f t="shared" si="25"/>
        <v>15764.544720000002</v>
      </c>
      <c r="EB20" s="47">
        <f>DZ$6*'09C'!$F20</f>
        <v>127.04076780000001</v>
      </c>
      <c r="EC20" s="47">
        <f>DZ$6*'09C'!$G20</f>
        <v>79.5274526</v>
      </c>
      <c r="ED20" s="47"/>
      <c r="EE20" s="47">
        <f>EF$6*'09C'!$C20</f>
        <v>49786.71599999999</v>
      </c>
      <c r="EF20" s="47">
        <f>EF$6*'09C'!$D20</f>
        <v>995.7343199999999</v>
      </c>
      <c r="EG20" s="47">
        <f t="shared" si="26"/>
        <v>50782.450319999996</v>
      </c>
      <c r="EH20" s="47">
        <f>EF$6*'09C'!$F20</f>
        <v>409.23741179999996</v>
      </c>
      <c r="EI20" s="47">
        <f>EF$6*'09C'!$G20</f>
        <v>256.1824006</v>
      </c>
      <c r="EJ20" s="47"/>
      <c r="EK20" s="47">
        <f>EL$6*'09C'!$C20</f>
        <v>109886.80799999999</v>
      </c>
      <c r="EL20" s="47">
        <f>EL$6*'09C'!$D20</f>
        <v>2197.73616</v>
      </c>
      <c r="EM20" s="47">
        <f t="shared" si="27"/>
        <v>112084.54415999999</v>
      </c>
      <c r="EN20" s="47">
        <f>EL$6*'09C'!$F20</f>
        <v>903.2488284</v>
      </c>
      <c r="EO20" s="47">
        <f>EL$6*'09C'!$G20</f>
        <v>565.4332828</v>
      </c>
      <c r="EP20" s="47"/>
      <c r="EQ20" s="47">
        <f>ER$6*'09C'!$C20</f>
        <v>13497.828000000001</v>
      </c>
      <c r="ER20" s="47">
        <f>ER$6*'09C'!$D20</f>
        <v>269.95656</v>
      </c>
      <c r="ES20" s="47">
        <f t="shared" si="28"/>
        <v>13767.784560000002</v>
      </c>
      <c r="ET20" s="47">
        <f>ER$6*'09C'!$F20</f>
        <v>110.94959940000001</v>
      </c>
      <c r="EU20" s="47">
        <f>ER$6*'09C'!$G20</f>
        <v>69.4543898</v>
      </c>
      <c r="EV20" s="47"/>
      <c r="EW20" s="47">
        <f>EX$6*'09C'!$C20</f>
        <v>69450.564</v>
      </c>
      <c r="EX20" s="47">
        <f>EX$6*'09C'!$D20</f>
        <v>1389.01128</v>
      </c>
      <c r="EY20" s="47">
        <f t="shared" si="29"/>
        <v>70839.57528</v>
      </c>
      <c r="EZ20" s="47">
        <f>EX$6*'09C'!$F20</f>
        <v>570.8705322</v>
      </c>
      <c r="FA20" s="47">
        <f>EX$6*'09C'!$G20</f>
        <v>357.36464739999997</v>
      </c>
      <c r="FB20" s="47"/>
      <c r="FC20" s="47">
        <f>FD$6*'09C'!$C20</f>
        <v>28249.848</v>
      </c>
      <c r="FD20" s="47">
        <f>FD$6*'09C'!$D20</f>
        <v>564.9969600000001</v>
      </c>
      <c r="FE20" s="47">
        <f t="shared" si="30"/>
        <v>28814.844960000002</v>
      </c>
      <c r="FF20" s="47">
        <f>FD$6*'09C'!$F20</f>
        <v>232.2084204</v>
      </c>
      <c r="FG20" s="47">
        <f>FD$6*'09C'!$G20</f>
        <v>145.3623468</v>
      </c>
    </row>
    <row r="21" spans="1:163" ht="12">
      <c r="A21" s="2"/>
      <c r="B21" s="2"/>
      <c r="C21" s="25"/>
      <c r="D21" s="25"/>
      <c r="E21" s="25"/>
      <c r="F21" s="25"/>
      <c r="G21" s="25"/>
      <c r="I21" s="33"/>
      <c r="J21" s="33"/>
      <c r="K21" s="33"/>
      <c r="L21" s="33"/>
      <c r="M21" s="33"/>
      <c r="N21" s="18"/>
      <c r="O21" s="33"/>
      <c r="P21" s="33"/>
      <c r="Q21" s="33"/>
      <c r="R21" s="33"/>
      <c r="S21" s="33"/>
      <c r="T21" s="18"/>
      <c r="U21" s="33"/>
      <c r="V21" s="33"/>
      <c r="W21" s="33"/>
      <c r="X21" s="33"/>
      <c r="Y21" s="33"/>
      <c r="Z21" s="18"/>
      <c r="AA21" s="33"/>
      <c r="AB21" s="33"/>
      <c r="AC21" s="33"/>
      <c r="AD21" s="33"/>
      <c r="AE21" s="33"/>
      <c r="AF21" s="18"/>
      <c r="AG21" s="33"/>
      <c r="AH21" s="33"/>
      <c r="AI21" s="33"/>
      <c r="AJ21" s="33"/>
      <c r="AK21" s="33"/>
      <c r="AL21" s="18"/>
      <c r="AM21" s="33"/>
      <c r="AN21" s="33"/>
      <c r="AO21" s="33"/>
      <c r="AP21" s="33"/>
      <c r="AQ21" s="33"/>
      <c r="AR21" s="18"/>
      <c r="AS21" s="33"/>
      <c r="AT21" s="33"/>
      <c r="AU21" s="33"/>
      <c r="AV21" s="33"/>
      <c r="AW21" s="33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33"/>
      <c r="DT21" s="33"/>
      <c r="DU21" s="33"/>
      <c r="DV21" s="33"/>
      <c r="DW21" s="33"/>
      <c r="DX21" s="18"/>
      <c r="DY21" s="33"/>
      <c r="DZ21" s="33"/>
      <c r="EA21" s="33"/>
      <c r="EB21" s="33"/>
      <c r="EC21" s="33"/>
      <c r="ED21" s="18"/>
      <c r="EE21" s="33"/>
      <c r="EF21" s="33"/>
      <c r="EG21" s="33"/>
      <c r="EH21" s="33"/>
      <c r="EI21" s="33"/>
      <c r="EJ21" s="18"/>
      <c r="EK21" s="33"/>
      <c r="EL21" s="33"/>
      <c r="EM21" s="33"/>
      <c r="EN21" s="33"/>
      <c r="EO21" s="33"/>
      <c r="EP21" s="18"/>
      <c r="EQ21" s="33"/>
      <c r="ER21" s="33"/>
      <c r="ES21" s="33"/>
      <c r="ET21" s="33"/>
      <c r="EU21" s="33"/>
      <c r="EV21" s="18"/>
      <c r="EW21" s="33"/>
      <c r="EX21" s="33"/>
      <c r="EY21" s="33"/>
      <c r="EZ21" s="33"/>
      <c r="FA21" s="33"/>
      <c r="FB21" s="18"/>
      <c r="FC21" s="33"/>
      <c r="FD21" s="33"/>
      <c r="FE21" s="33"/>
      <c r="FF21" s="33"/>
      <c r="FG21" s="33"/>
    </row>
    <row r="22" spans="1:163" ht="12.75" thickBot="1">
      <c r="A22" s="16" t="s">
        <v>0</v>
      </c>
      <c r="B22" s="16"/>
      <c r="C22" s="32">
        <f>SUM(C8:C20)</f>
        <v>9521705.698</v>
      </c>
      <c r="D22" s="32">
        <f>SUM(D8:D20)</f>
        <v>2101505.2034361</v>
      </c>
      <c r="E22" s="32">
        <f>SUM(E8:E20)</f>
        <v>11623210.9014361</v>
      </c>
      <c r="F22" s="32">
        <f>SUM(F8:F20)</f>
        <v>352109.36121060007</v>
      </c>
      <c r="G22" s="32">
        <f>SUM(G8:G20)</f>
        <v>220459.08778180002</v>
      </c>
      <c r="I22" s="32">
        <f>SUM(I8:I21)</f>
        <v>4951827.482</v>
      </c>
      <c r="J22" s="32">
        <f>SUM(J8:J21)</f>
        <v>1092902.0020149</v>
      </c>
      <c r="K22" s="32">
        <f>SUM(K8:K21)</f>
        <v>6044729.484014899</v>
      </c>
      <c r="L22" s="32">
        <f>SUM(L8:L21)</f>
        <v>183116.85603539992</v>
      </c>
      <c r="M22" s="32">
        <f>SUM(M8:M21)</f>
        <v>114651.24045619999</v>
      </c>
      <c r="N22" s="32"/>
      <c r="O22" s="32">
        <f aca="true" t="shared" si="31" ref="O22:AT22">SUM(O8:O21)</f>
        <v>882596.5719999999</v>
      </c>
      <c r="P22" s="32">
        <f t="shared" si="31"/>
        <v>194795.0658654</v>
      </c>
      <c r="Q22" s="32">
        <f t="shared" si="31"/>
        <v>1077391.6378654</v>
      </c>
      <c r="R22" s="32">
        <f t="shared" si="31"/>
        <v>32638.113908400002</v>
      </c>
      <c r="S22" s="32">
        <f t="shared" si="31"/>
        <v>20435.039825199998</v>
      </c>
      <c r="T22" s="46">
        <f t="shared" si="31"/>
        <v>0</v>
      </c>
      <c r="U22" s="46">
        <f t="shared" si="31"/>
        <v>110362.70999999999</v>
      </c>
      <c r="V22" s="46">
        <f t="shared" si="31"/>
        <v>24357.800659500008</v>
      </c>
      <c r="W22" s="46">
        <f t="shared" si="31"/>
        <v>134720.5106595</v>
      </c>
      <c r="X22" s="46">
        <f t="shared" si="31"/>
        <v>4081.1745869999995</v>
      </c>
      <c r="Y22" s="46">
        <f t="shared" si="31"/>
        <v>2555.263011</v>
      </c>
      <c r="Z22" s="46">
        <f t="shared" si="31"/>
        <v>0</v>
      </c>
      <c r="AA22" s="46">
        <f t="shared" si="31"/>
        <v>4960.762000000001</v>
      </c>
      <c r="AB22" s="46">
        <f t="shared" si="31"/>
        <v>1094.8739109000003</v>
      </c>
      <c r="AC22" s="46">
        <f t="shared" si="31"/>
        <v>6055.6359109</v>
      </c>
      <c r="AD22" s="46">
        <f t="shared" si="31"/>
        <v>183.4472514</v>
      </c>
      <c r="AE22" s="46">
        <f t="shared" si="31"/>
        <v>114.85810419999999</v>
      </c>
      <c r="AF22" s="46">
        <f t="shared" si="31"/>
        <v>0</v>
      </c>
      <c r="AG22" s="46">
        <f t="shared" si="31"/>
        <v>197015.22</v>
      </c>
      <c r="AH22" s="46">
        <f t="shared" si="31"/>
        <v>43482.598929</v>
      </c>
      <c r="AI22" s="46">
        <f t="shared" si="31"/>
        <v>240497.818929</v>
      </c>
      <c r="AJ22" s="46">
        <f t="shared" si="31"/>
        <v>7285.554233999997</v>
      </c>
      <c r="AK22" s="46">
        <f t="shared" si="31"/>
        <v>4561.556202</v>
      </c>
      <c r="AL22" s="46">
        <f t="shared" si="31"/>
        <v>0</v>
      </c>
      <c r="AM22" s="46">
        <f t="shared" si="31"/>
        <v>124.98400000000001</v>
      </c>
      <c r="AN22" s="46">
        <f t="shared" si="31"/>
        <v>27.584818800000004</v>
      </c>
      <c r="AO22" s="46">
        <f t="shared" si="31"/>
        <v>152.5688188</v>
      </c>
      <c r="AP22" s="46">
        <f t="shared" si="31"/>
        <v>4.621864800000001</v>
      </c>
      <c r="AQ22" s="46">
        <f t="shared" si="31"/>
        <v>2.8937944</v>
      </c>
      <c r="AR22" s="46">
        <f t="shared" si="31"/>
        <v>0</v>
      </c>
      <c r="AS22" s="46">
        <f t="shared" si="31"/>
        <v>33471.818</v>
      </c>
      <c r="AT22" s="46">
        <f t="shared" si="31"/>
        <v>7387.457870100002</v>
      </c>
      <c r="AU22" s="46">
        <f aca="true" t="shared" si="32" ref="AU22:BZ22">SUM(AU8:AU21)</f>
        <v>40859.2758701</v>
      </c>
      <c r="AV22" s="46">
        <f t="shared" si="32"/>
        <v>1237.7761745999996</v>
      </c>
      <c r="AW22" s="46">
        <f t="shared" si="32"/>
        <v>774.9836737999998</v>
      </c>
      <c r="AX22" s="46">
        <f t="shared" si="32"/>
        <v>0</v>
      </c>
      <c r="AY22" s="46">
        <f t="shared" si="32"/>
        <v>10200.900000000001</v>
      </c>
      <c r="AZ22" s="46">
        <f t="shared" si="32"/>
        <v>2251.4080050000002</v>
      </c>
      <c r="BA22" s="46">
        <f t="shared" si="32"/>
        <v>12452.308005</v>
      </c>
      <c r="BB22" s="46">
        <f t="shared" si="32"/>
        <v>377.22573000000006</v>
      </c>
      <c r="BC22" s="46">
        <f t="shared" si="32"/>
        <v>236.18469</v>
      </c>
      <c r="BD22" s="46">
        <f t="shared" si="32"/>
        <v>0</v>
      </c>
      <c r="BE22" s="46">
        <f t="shared" si="32"/>
        <v>56805.228</v>
      </c>
      <c r="BF22" s="46">
        <f t="shared" si="32"/>
        <v>12537.300144600002</v>
      </c>
      <c r="BG22" s="46">
        <f t="shared" si="32"/>
        <v>69342.5281446</v>
      </c>
      <c r="BH22" s="46">
        <f t="shared" si="32"/>
        <v>2100.6375516</v>
      </c>
      <c r="BI22" s="46">
        <f t="shared" si="32"/>
        <v>1315.2295547999997</v>
      </c>
      <c r="BJ22" s="46">
        <f t="shared" si="32"/>
        <v>0</v>
      </c>
      <c r="BK22" s="46">
        <f t="shared" si="32"/>
        <v>530832.78</v>
      </c>
      <c r="BL22" s="46">
        <f t="shared" si="32"/>
        <v>117158.404671</v>
      </c>
      <c r="BM22" s="46">
        <f t="shared" si="32"/>
        <v>647991.184671</v>
      </c>
      <c r="BN22" s="46">
        <f t="shared" si="32"/>
        <v>19630.011366</v>
      </c>
      <c r="BO22" s="46">
        <f t="shared" si="32"/>
        <v>12290.540597999998</v>
      </c>
      <c r="BP22" s="46">
        <f t="shared" si="32"/>
        <v>0</v>
      </c>
      <c r="BQ22" s="46">
        <f t="shared" si="32"/>
        <v>17488.57</v>
      </c>
      <c r="BR22" s="46">
        <f t="shared" si="32"/>
        <v>3859.8463364999993</v>
      </c>
      <c r="BS22" s="46">
        <f t="shared" si="32"/>
        <v>21348.4163365</v>
      </c>
      <c r="BT22" s="46">
        <f t="shared" si="32"/>
        <v>646.721229</v>
      </c>
      <c r="BU22" s="46">
        <f t="shared" si="32"/>
        <v>404.918437</v>
      </c>
      <c r="BV22" s="46">
        <f t="shared" si="32"/>
        <v>0</v>
      </c>
      <c r="BW22" s="46">
        <f t="shared" si="32"/>
        <v>239311.276</v>
      </c>
      <c r="BX22" s="46">
        <f t="shared" si="32"/>
        <v>52817.626138199994</v>
      </c>
      <c r="BY22" s="46">
        <f t="shared" si="32"/>
        <v>292128.90213819995</v>
      </c>
      <c r="BZ22" s="46">
        <f t="shared" si="32"/>
        <v>8849.6476572</v>
      </c>
      <c r="CA22" s="46">
        <f aca="true" t="shared" si="33" ref="CA22:DF22">SUM(CA8:CA21)</f>
        <v>5540.8502716</v>
      </c>
      <c r="CB22" s="46">
        <f t="shared" si="33"/>
        <v>0</v>
      </c>
      <c r="CC22" s="46">
        <f t="shared" si="33"/>
        <v>137750.748</v>
      </c>
      <c r="CD22" s="46">
        <f t="shared" si="33"/>
        <v>30402.5269086</v>
      </c>
      <c r="CE22" s="46">
        <f t="shared" si="33"/>
        <v>168153.2749086</v>
      </c>
      <c r="CF22" s="46">
        <f t="shared" si="33"/>
        <v>5093.9746956</v>
      </c>
      <c r="CG22" s="46">
        <f t="shared" si="33"/>
        <v>3189.3869868000006</v>
      </c>
      <c r="CH22" s="46">
        <f t="shared" si="33"/>
        <v>0</v>
      </c>
      <c r="CI22" s="46">
        <f t="shared" si="33"/>
        <v>185132.55</v>
      </c>
      <c r="CJ22" s="46">
        <f t="shared" si="33"/>
        <v>40860.01284750001</v>
      </c>
      <c r="CK22" s="46">
        <f t="shared" si="33"/>
        <v>225992.56284750003</v>
      </c>
      <c r="CL22" s="46">
        <f t="shared" si="33"/>
        <v>6846.137234999998</v>
      </c>
      <c r="CM22" s="46">
        <f t="shared" si="33"/>
        <v>4286.432955000001</v>
      </c>
      <c r="CN22" s="46">
        <f t="shared" si="33"/>
        <v>0</v>
      </c>
      <c r="CO22" s="46">
        <f t="shared" si="33"/>
        <v>460246.228</v>
      </c>
      <c r="CP22" s="46">
        <f t="shared" si="33"/>
        <v>101579.4725946</v>
      </c>
      <c r="CQ22" s="46">
        <f t="shared" si="33"/>
        <v>561825.7005945999</v>
      </c>
      <c r="CR22" s="46">
        <f t="shared" si="33"/>
        <v>17019.745251600005</v>
      </c>
      <c r="CS22" s="46">
        <f t="shared" si="33"/>
        <v>10656.227654800003</v>
      </c>
      <c r="CT22" s="46">
        <f t="shared" si="33"/>
        <v>0</v>
      </c>
      <c r="CU22" s="46">
        <f t="shared" si="33"/>
        <v>70456.054</v>
      </c>
      <c r="CV22" s="46">
        <f t="shared" si="33"/>
        <v>15550.1302803</v>
      </c>
      <c r="CW22" s="46">
        <f t="shared" si="33"/>
        <v>86006.1842803</v>
      </c>
      <c r="CX22" s="46">
        <f t="shared" si="33"/>
        <v>2605.4403437999995</v>
      </c>
      <c r="CY22" s="46">
        <f t="shared" si="33"/>
        <v>1631.2914814000003</v>
      </c>
      <c r="CZ22" s="46">
        <f t="shared" si="33"/>
        <v>0</v>
      </c>
      <c r="DA22" s="46">
        <f t="shared" si="33"/>
        <v>781372.3979999999</v>
      </c>
      <c r="DB22" s="46">
        <f t="shared" si="33"/>
        <v>172454.2022511</v>
      </c>
      <c r="DC22" s="46">
        <f t="shared" si="33"/>
        <v>953826.6002510998</v>
      </c>
      <c r="DD22" s="46">
        <f t="shared" si="33"/>
        <v>28894.879200600004</v>
      </c>
      <c r="DE22" s="46">
        <f t="shared" si="33"/>
        <v>18091.364251799998</v>
      </c>
      <c r="DF22" s="46">
        <f t="shared" si="33"/>
        <v>0</v>
      </c>
      <c r="DG22" s="46">
        <f aca="true" t="shared" si="34" ref="DG22:EL22">SUM(DG8:DG21)</f>
        <v>8995.171999999999</v>
      </c>
      <c r="DH22" s="46">
        <f t="shared" si="34"/>
        <v>1985.2956354</v>
      </c>
      <c r="DI22" s="46">
        <f t="shared" si="34"/>
        <v>10980.467635399998</v>
      </c>
      <c r="DJ22" s="46">
        <f t="shared" si="34"/>
        <v>332.63832840000003</v>
      </c>
      <c r="DK22" s="46">
        <f t="shared" si="34"/>
        <v>208.26808519999997</v>
      </c>
      <c r="DL22" s="46">
        <f t="shared" si="34"/>
        <v>0</v>
      </c>
      <c r="DM22" s="46">
        <f t="shared" si="34"/>
        <v>15126.739999999998</v>
      </c>
      <c r="DN22" s="46">
        <f t="shared" si="34"/>
        <v>3338.5743929999994</v>
      </c>
      <c r="DO22" s="46">
        <f t="shared" si="34"/>
        <v>18465.314393</v>
      </c>
      <c r="DP22" s="46">
        <f t="shared" si="34"/>
        <v>559.3815779999999</v>
      </c>
      <c r="DQ22" s="46">
        <f t="shared" si="34"/>
        <v>350.2342340000001</v>
      </c>
      <c r="DR22" s="46">
        <f t="shared" si="34"/>
        <v>0</v>
      </c>
      <c r="DS22" s="46">
        <f t="shared" si="34"/>
        <v>159.90599999999998</v>
      </c>
      <c r="DT22" s="46">
        <f t="shared" si="34"/>
        <v>35.292341699999994</v>
      </c>
      <c r="DU22" s="46">
        <f t="shared" si="34"/>
        <v>195.19834170000001</v>
      </c>
      <c r="DV22" s="46">
        <f t="shared" si="34"/>
        <v>5.913268200000001</v>
      </c>
      <c r="DW22" s="46">
        <f t="shared" si="34"/>
        <v>3.702354599999999</v>
      </c>
      <c r="DX22" s="46">
        <f t="shared" si="34"/>
        <v>0</v>
      </c>
      <c r="DY22" s="46">
        <f t="shared" si="34"/>
        <v>44665.238000000005</v>
      </c>
      <c r="DZ22" s="46">
        <f t="shared" si="34"/>
        <v>9857.9217891</v>
      </c>
      <c r="EA22" s="46">
        <f t="shared" si="34"/>
        <v>54523.1597891</v>
      </c>
      <c r="EB22" s="46">
        <f t="shared" si="34"/>
        <v>1651.7049485999996</v>
      </c>
      <c r="EC22" s="46">
        <f t="shared" si="34"/>
        <v>1034.1484957999999</v>
      </c>
      <c r="ED22" s="46">
        <f t="shared" si="34"/>
        <v>0</v>
      </c>
      <c r="EE22" s="46">
        <f t="shared" si="34"/>
        <v>143880.47799999997</v>
      </c>
      <c r="EF22" s="46">
        <f t="shared" si="34"/>
        <v>31755.400007099997</v>
      </c>
      <c r="EG22" s="46">
        <f t="shared" si="34"/>
        <v>175635.87800709996</v>
      </c>
      <c r="EH22" s="46">
        <f t="shared" si="34"/>
        <v>5320.6499766</v>
      </c>
      <c r="EI22" s="46">
        <f t="shared" si="34"/>
        <v>3331.3105797999992</v>
      </c>
      <c r="EJ22" s="46">
        <f t="shared" si="34"/>
        <v>0</v>
      </c>
      <c r="EK22" s="46">
        <f t="shared" si="34"/>
        <v>317565.964</v>
      </c>
      <c r="EL22" s="46">
        <f t="shared" si="34"/>
        <v>70088.9679798</v>
      </c>
      <c r="EM22" s="46">
        <f aca="true" t="shared" si="35" ref="EM22:FG22">SUM(EM8:EM21)</f>
        <v>387654.9319798</v>
      </c>
      <c r="EN22" s="46">
        <f t="shared" si="35"/>
        <v>11743.4787708</v>
      </c>
      <c r="EO22" s="46">
        <f t="shared" si="35"/>
        <v>7352.706012399998</v>
      </c>
      <c r="EP22" s="46">
        <f t="shared" si="35"/>
        <v>0</v>
      </c>
      <c r="EQ22" s="46">
        <f t="shared" si="35"/>
        <v>39007.874</v>
      </c>
      <c r="ER22" s="46">
        <f t="shared" si="35"/>
        <v>8609.303079300002</v>
      </c>
      <c r="ES22" s="46">
        <f t="shared" si="35"/>
        <v>47617.1770793</v>
      </c>
      <c r="ET22" s="46">
        <f t="shared" si="35"/>
        <v>1442.4975978000002</v>
      </c>
      <c r="EU22" s="46">
        <f t="shared" si="35"/>
        <v>903.1617434000002</v>
      </c>
      <c r="EV22" s="46">
        <f t="shared" si="35"/>
        <v>0</v>
      </c>
      <c r="EW22" s="46">
        <f t="shared" si="35"/>
        <v>200707.762</v>
      </c>
      <c r="EX22" s="46">
        <f t="shared" si="35"/>
        <v>44297.5680609</v>
      </c>
      <c r="EY22" s="46">
        <f t="shared" si="35"/>
        <v>245005.3300609</v>
      </c>
      <c r="EZ22" s="46">
        <f t="shared" si="35"/>
        <v>7422.103151399999</v>
      </c>
      <c r="FA22" s="46">
        <f t="shared" si="35"/>
        <v>4647.050804200001</v>
      </c>
      <c r="FB22" s="46">
        <f t="shared" si="35"/>
        <v>0</v>
      </c>
      <c r="FC22" s="46">
        <f t="shared" si="35"/>
        <v>81640.284</v>
      </c>
      <c r="FD22" s="46">
        <f t="shared" si="35"/>
        <v>18018.5659038</v>
      </c>
      <c r="FE22" s="46">
        <f t="shared" si="35"/>
        <v>99658.8499038</v>
      </c>
      <c r="FF22" s="46">
        <f t="shared" si="35"/>
        <v>3019.029274799999</v>
      </c>
      <c r="FG22" s="46">
        <f t="shared" si="35"/>
        <v>1890.2435244</v>
      </c>
    </row>
    <row r="23" ht="12.75" thickTop="1"/>
  </sheetData>
  <sheetProtection/>
  <printOptions/>
  <pageMargins left="0.7" right="0.7" top="0.75" bottom="0.75" header="0.3" footer="0.3"/>
  <pageSetup horizontalDpi="600" verticalDpi="600" orientation="landscape" scale="75"/>
  <colBreaks count="2" manualBreakCount="2">
    <brk id="13" max="65535" man="1"/>
    <brk id="15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2014-02-12T19:43:15Z</cp:lastPrinted>
  <dcterms:created xsi:type="dcterms:W3CDTF">1998-02-23T20:58:01Z</dcterms:created>
  <dcterms:modified xsi:type="dcterms:W3CDTF">2014-02-12T19:43:23Z</dcterms:modified>
  <cp:category/>
  <cp:version/>
  <cp:contentType/>
  <cp:contentStatus/>
</cp:coreProperties>
</file>