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41" activeTab="0"/>
  </bookViews>
  <sheets>
    <sheet name="2007A" sheetId="1" r:id="rId1"/>
    <sheet name="2009D" sheetId="2" r:id="rId2"/>
    <sheet name="Percentage" sheetId="3" r:id="rId3"/>
  </sheets>
  <definedNames>
    <definedName name="_xlnm.Print_Titles" localSheetId="0">'2007A'!$A:$A</definedName>
    <definedName name="_xlnm.Print_Titles" localSheetId="1">'2009D'!$A:$A</definedName>
  </definedNames>
  <calcPr fullCalcOnLoad="1"/>
</workbook>
</file>

<file path=xl/sharedStrings.xml><?xml version="1.0" encoding="utf-8"?>
<sst xmlns="http://schemas.openxmlformats.org/spreadsheetml/2006/main" count="576" uniqueCount="91">
  <si>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</si>
  <si>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</si>
  <si>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</si>
  <si>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</si>
  <si>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</si>
  <si>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</si>
  <si>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</si>
  <si>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</si>
  <si>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</si>
  <si>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</si>
  <si>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</si>
  <si>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</si>
  <si>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</si>
  <si>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</si>
  <si>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</si>
  <si>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</si>
  <si>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</si>
  <si>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</si>
  <si>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</si>
  <si>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</si>
  <si>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</si>
  <si>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</si>
  <si>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</si>
  <si>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</si>
  <si>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</si>
  <si>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</si>
  <si>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</si>
  <si>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</si>
  <si>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</si>
  <si>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</si>
  <si>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</si>
  <si>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</si>
  <si>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</si>
  <si>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</si>
  <si>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</si>
  <si>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</si>
  <si>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</si>
  <si>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</si>
  <si>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</si>
  <si>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</si>
  <si>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</si>
  <si>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</si>
  <si>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</si>
  <si>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</si>
  <si>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</si>
  <si>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</si>
  <si>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</si>
  <si>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</si>
  <si>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</si>
  <si>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</si>
  <si>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</si>
  <si>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</si>
  <si>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</si>
  <si>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</si>
  <si>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</si>
  <si>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</si>
  <si>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</si>
  <si>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</si>
  <si>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</si>
  <si>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</si>
  <si>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</si>
  <si>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</si>
  <si>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</si>
  <si>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</si>
  <si>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</si>
  <si>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</si>
  <si>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</si>
  <si>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</si>
  <si>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</si>
  <si>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</si>
  <si>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</si>
  <si>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</si>
  <si>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</si>
  <si>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</si>
  <si>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</si>
  <si>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</si>
  <si>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</si>
  <si>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</si>
  <si>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</si>
  <si>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Revised 2001A after 2007A</t>
  </si>
  <si>
    <t>2001A Refinanced on 2007A</t>
  </si>
  <si>
    <t>2001 Series A Bond Funded Projects 2007A</t>
  </si>
  <si>
    <t>Amort of</t>
  </si>
  <si>
    <t>Premium</t>
  </si>
  <si>
    <t>Loss on Refunding</t>
  </si>
  <si>
    <t>.</t>
  </si>
  <si>
    <t>Revised 2001A after 2009D</t>
  </si>
  <si>
    <t>2001A Refinanced on 2009D</t>
  </si>
  <si>
    <t xml:space="preserve">           Distribution of Debt Services after 2009D Bond Issue  </t>
  </si>
  <si>
    <t>2001 Series A Bond Funded Projects 2009D</t>
  </si>
  <si>
    <t>USM (Paid off by UMUC) (Auxiliary)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</si>
</sst>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  <numFmt numFmtId="174" formatCode="0.000000%"/>
    <numFmt numFmtId="175" formatCode="0_);\(0\)"/>
    <numFmt numFmtId="176" formatCode="[$-409]dddd\,\ mmmm\ dd\,\ yyyy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2" fontId="0" fillId="0" borderId="21" xfId="0" applyNumberFormat="1" applyBorder="1" applyAlignment="1" quotePrefix="1">
      <alignment horizontal="lef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72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1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centerContinuous"/>
    </xf>
    <xf numFmtId="38" fontId="0" fillId="0" borderId="0" xfId="0" applyNumberFormat="1" applyFont="1" applyAlignment="1">
      <alignment horizontal="left"/>
    </xf>
    <xf numFmtId="38" fontId="0" fillId="0" borderId="0" xfId="0" applyNumberFormat="1" applyFont="1" applyAlignment="1" quotePrefix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/>
    </xf>
    <xf numFmtId="169" fontId="0" fillId="0" borderId="20" xfId="0" applyNumberForma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24"/>
  <sheetViews>
    <sheetView showZero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77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48" t="s">
        <v>77</v>
      </c>
      <c r="DB2" s="38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81</v>
      </c>
      <c r="AA3" s="50"/>
      <c r="AG3" s="38"/>
      <c r="AH3" s="50" t="s">
        <v>81</v>
      </c>
      <c r="AM3" s="50"/>
      <c r="AS3" s="50"/>
      <c r="AY3" s="38"/>
      <c r="AZ3" s="50" t="s">
        <v>81</v>
      </c>
      <c r="BE3" s="50"/>
      <c r="BK3" s="50"/>
      <c r="BQ3" s="38"/>
      <c r="BR3" s="50" t="s">
        <v>81</v>
      </c>
      <c r="BW3" s="50"/>
      <c r="CC3" s="50"/>
      <c r="CI3" s="38"/>
      <c r="CJ3" s="50" t="s">
        <v>81</v>
      </c>
      <c r="CO3" s="50"/>
      <c r="CU3" s="50"/>
      <c r="DA3" s="38"/>
      <c r="DB3" s="50" t="s">
        <v>81</v>
      </c>
      <c r="DM3" s="50"/>
      <c r="DS3" s="38"/>
      <c r="DT3" s="50" t="s">
        <v>81</v>
      </c>
      <c r="EE3" s="50"/>
      <c r="EK3" s="38"/>
      <c r="EL3" s="50" t="s">
        <v>81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79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93" t="s">
        <v>90</v>
      </c>
      <c r="DB5" s="82"/>
      <c r="DC5" s="83"/>
      <c r="DD5" s="84"/>
      <c r="DE5" s="84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 t="s">
        <v>80</v>
      </c>
      <c r="D6" s="69"/>
      <c r="E6" s="70"/>
      <c r="F6" s="46" t="s">
        <v>82</v>
      </c>
      <c r="G6" s="46" t="s">
        <v>82</v>
      </c>
      <c r="H6" s="38"/>
      <c r="I6" s="45"/>
      <c r="J6" s="58">
        <f>1-P6</f>
        <v>0.00282030000000022</v>
      </c>
      <c r="K6" s="44"/>
      <c r="L6" s="46" t="s">
        <v>82</v>
      </c>
      <c r="M6" s="46" t="s">
        <v>82</v>
      </c>
      <c r="O6" s="45"/>
      <c r="P6" s="63">
        <f>V6+AB6+AH6+AN6+AT6+AZ6+BF6+BL6+BR6+BX6+CD6+CJ6+CP6+CV6+DB6+DH6+DN6+DT6+DZ6+EF6+ER6+EL6</f>
        <v>0.9971796999999998</v>
      </c>
      <c r="Q6" s="44"/>
      <c r="R6" s="46" t="s">
        <v>82</v>
      </c>
      <c r="S6" s="46" t="s">
        <v>82</v>
      </c>
      <c r="U6" s="52"/>
      <c r="V6" s="37">
        <v>0.1505006</v>
      </c>
      <c r="W6" s="53"/>
      <c r="X6" s="46" t="s">
        <v>82</v>
      </c>
      <c r="Y6" s="46" t="s">
        <v>82</v>
      </c>
      <c r="AA6" s="52"/>
      <c r="AB6" s="37">
        <v>0.1692584</v>
      </c>
      <c r="AC6" s="53"/>
      <c r="AD6" s="46" t="s">
        <v>82</v>
      </c>
      <c r="AE6" s="46" t="s">
        <v>82</v>
      </c>
      <c r="AG6" s="52"/>
      <c r="AH6" s="37">
        <v>0.0975766</v>
      </c>
      <c r="AI6" s="53"/>
      <c r="AJ6" s="46" t="s">
        <v>82</v>
      </c>
      <c r="AK6" s="46" t="s">
        <v>82</v>
      </c>
      <c r="AM6" s="52"/>
      <c r="AN6" s="37">
        <v>0.0748131</v>
      </c>
      <c r="AO6" s="53"/>
      <c r="AP6" s="46" t="s">
        <v>82</v>
      </c>
      <c r="AQ6" s="46" t="s">
        <v>82</v>
      </c>
      <c r="AR6" s="31"/>
      <c r="AS6" s="52"/>
      <c r="AT6" s="37">
        <v>0.0021612</v>
      </c>
      <c r="AU6" s="53"/>
      <c r="AV6" s="46" t="s">
        <v>82</v>
      </c>
      <c r="AW6" s="46" t="s">
        <v>82</v>
      </c>
      <c r="AX6" s="31"/>
      <c r="AY6" s="52"/>
      <c r="AZ6" s="37">
        <v>0.0001906</v>
      </c>
      <c r="BA6" s="53"/>
      <c r="BB6" s="46" t="s">
        <v>82</v>
      </c>
      <c r="BC6" s="46" t="s">
        <v>82</v>
      </c>
      <c r="BD6" s="31"/>
      <c r="BE6" s="52"/>
      <c r="BF6" s="37">
        <v>0.0001369</v>
      </c>
      <c r="BG6" s="53"/>
      <c r="BH6" s="46" t="s">
        <v>82</v>
      </c>
      <c r="BI6" s="46" t="s">
        <v>82</v>
      </c>
      <c r="BK6" s="52"/>
      <c r="BL6" s="37">
        <v>0.0023757</v>
      </c>
      <c r="BM6" s="53"/>
      <c r="BN6" s="46" t="s">
        <v>82</v>
      </c>
      <c r="BO6" s="46" t="s">
        <v>82</v>
      </c>
      <c r="BQ6" s="52"/>
      <c r="BR6" s="37">
        <v>0.0591225</v>
      </c>
      <c r="BS6" s="53"/>
      <c r="BT6" s="46" t="s">
        <v>82</v>
      </c>
      <c r="BU6" s="46" t="s">
        <v>82</v>
      </c>
      <c r="BW6" s="62"/>
      <c r="BX6" s="63">
        <v>0.0180534</v>
      </c>
      <c r="BY6" s="64"/>
      <c r="BZ6" s="46" t="s">
        <v>82</v>
      </c>
      <c r="CA6" s="46" t="s">
        <v>82</v>
      </c>
      <c r="CC6" s="52"/>
      <c r="CD6" s="37">
        <v>0.0515053</v>
      </c>
      <c r="CE6" s="53"/>
      <c r="CF6" s="46" t="s">
        <v>82</v>
      </c>
      <c r="CG6" s="46" t="s">
        <v>82</v>
      </c>
      <c r="CI6" s="52"/>
      <c r="CJ6" s="37">
        <v>0.1416042</v>
      </c>
      <c r="CK6" s="53"/>
      <c r="CL6" s="46" t="s">
        <v>82</v>
      </c>
      <c r="CM6" s="46" t="s">
        <v>82</v>
      </c>
      <c r="CN6" s="31"/>
      <c r="CO6" s="52"/>
      <c r="CP6" s="37">
        <v>0.0615602</v>
      </c>
      <c r="CQ6" s="53"/>
      <c r="CR6" s="46" t="s">
        <v>82</v>
      </c>
      <c r="CS6" s="46" t="s">
        <v>82</v>
      </c>
      <c r="CU6" s="52"/>
      <c r="CV6" s="37">
        <v>0.0537414</v>
      </c>
      <c r="CW6" s="53"/>
      <c r="CX6" s="46" t="s">
        <v>82</v>
      </c>
      <c r="CY6" s="46" t="s">
        <v>82</v>
      </c>
      <c r="CZ6" s="31"/>
      <c r="DA6" s="85"/>
      <c r="DB6" s="86">
        <v>0.0069717</v>
      </c>
      <c r="DC6" s="87"/>
      <c r="DD6" s="84" t="s">
        <v>82</v>
      </c>
      <c r="DE6" s="84" t="s">
        <v>82</v>
      </c>
      <c r="DF6" s="31"/>
      <c r="DG6" s="52"/>
      <c r="DH6" s="37">
        <v>0.0002011</v>
      </c>
      <c r="DI6" s="53"/>
      <c r="DJ6" s="46" t="s">
        <v>82</v>
      </c>
      <c r="DK6" s="46" t="s">
        <v>82</v>
      </c>
      <c r="DM6" s="52"/>
      <c r="DN6" s="37">
        <v>0.0470981</v>
      </c>
      <c r="DO6" s="53"/>
      <c r="DP6" s="46" t="s">
        <v>82</v>
      </c>
      <c r="DQ6" s="46" t="s">
        <v>82</v>
      </c>
      <c r="DS6" s="52"/>
      <c r="DT6" s="37">
        <v>0.0028727</v>
      </c>
      <c r="DU6" s="53"/>
      <c r="DV6" s="46" t="s">
        <v>82</v>
      </c>
      <c r="DW6" s="46" t="s">
        <v>82</v>
      </c>
      <c r="DY6" s="52"/>
      <c r="DZ6" s="37">
        <v>0.0487421</v>
      </c>
      <c r="EA6" s="53"/>
      <c r="EB6" s="46" t="s">
        <v>82</v>
      </c>
      <c r="EC6" s="46" t="s">
        <v>82</v>
      </c>
      <c r="EE6" s="52"/>
      <c r="EF6" s="37">
        <v>0.0060754</v>
      </c>
      <c r="EG6" s="53"/>
      <c r="EH6" s="46" t="s">
        <v>82</v>
      </c>
      <c r="EI6" s="46" t="s">
        <v>82</v>
      </c>
      <c r="EJ6" s="31"/>
      <c r="EK6" s="52"/>
      <c r="EL6" s="37">
        <v>0.0026185</v>
      </c>
      <c r="EM6" s="53"/>
      <c r="EN6" s="46" t="s">
        <v>82</v>
      </c>
      <c r="EO6" s="46" t="s">
        <v>82</v>
      </c>
      <c r="EP6" s="31"/>
      <c r="EQ6" s="52"/>
      <c r="ER6" s="37"/>
      <c r="ES6" s="53"/>
      <c r="ET6" s="46" t="s">
        <v>82</v>
      </c>
      <c r="EU6" s="46" t="s">
        <v>82</v>
      </c>
      <c r="EV6" s="31"/>
      <c r="EW6" s="52"/>
      <c r="EX6" s="37">
        <v>0.0008698</v>
      </c>
      <c r="EY6" s="53"/>
      <c r="EZ6" s="46" t="s">
        <v>82</v>
      </c>
      <c r="FA6" s="46" t="s">
        <v>82</v>
      </c>
      <c r="FC6" s="52"/>
      <c r="FD6" s="37">
        <v>0.0019505</v>
      </c>
      <c r="FE6" s="53"/>
      <c r="FF6" s="46" t="s">
        <v>82</v>
      </c>
      <c r="FG6" s="46" t="s">
        <v>82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83</v>
      </c>
      <c r="G7" s="46" t="s">
        <v>84</v>
      </c>
      <c r="I7" s="46" t="s">
        <v>15</v>
      </c>
      <c r="J7" s="46" t="s">
        <v>16</v>
      </c>
      <c r="K7" s="46" t="s">
        <v>4</v>
      </c>
      <c r="L7" s="46" t="s">
        <v>83</v>
      </c>
      <c r="M7" s="46" t="s">
        <v>84</v>
      </c>
      <c r="O7" s="46" t="s">
        <v>15</v>
      </c>
      <c r="P7" s="46" t="s">
        <v>16</v>
      </c>
      <c r="Q7" s="46" t="s">
        <v>4</v>
      </c>
      <c r="R7" s="46" t="s">
        <v>83</v>
      </c>
      <c r="S7" s="46" t="s">
        <v>84</v>
      </c>
      <c r="U7" s="30" t="s">
        <v>15</v>
      </c>
      <c r="V7" s="30" t="s">
        <v>16</v>
      </c>
      <c r="W7" s="30" t="s">
        <v>4</v>
      </c>
      <c r="X7" s="46" t="s">
        <v>83</v>
      </c>
      <c r="Y7" s="46" t="s">
        <v>84</v>
      </c>
      <c r="AA7" s="30" t="s">
        <v>15</v>
      </c>
      <c r="AB7" s="30" t="s">
        <v>16</v>
      </c>
      <c r="AC7" s="30" t="s">
        <v>4</v>
      </c>
      <c r="AD7" s="46" t="s">
        <v>83</v>
      </c>
      <c r="AE7" s="46" t="s">
        <v>84</v>
      </c>
      <c r="AG7" s="30" t="s">
        <v>15</v>
      </c>
      <c r="AH7" s="30" t="s">
        <v>16</v>
      </c>
      <c r="AI7" s="30" t="s">
        <v>4</v>
      </c>
      <c r="AJ7" s="46" t="s">
        <v>83</v>
      </c>
      <c r="AK7" s="46" t="s">
        <v>84</v>
      </c>
      <c r="AM7" s="30" t="s">
        <v>15</v>
      </c>
      <c r="AN7" s="30" t="s">
        <v>16</v>
      </c>
      <c r="AO7" s="30" t="s">
        <v>4</v>
      </c>
      <c r="AP7" s="46" t="s">
        <v>83</v>
      </c>
      <c r="AQ7" s="46" t="s">
        <v>84</v>
      </c>
      <c r="AR7" s="35"/>
      <c r="AS7" s="30" t="s">
        <v>15</v>
      </c>
      <c r="AT7" s="30" t="s">
        <v>16</v>
      </c>
      <c r="AU7" s="30" t="s">
        <v>4</v>
      </c>
      <c r="AV7" s="46" t="s">
        <v>83</v>
      </c>
      <c r="AW7" s="46" t="s">
        <v>84</v>
      </c>
      <c r="AX7" s="35"/>
      <c r="AY7" s="30" t="s">
        <v>15</v>
      </c>
      <c r="AZ7" s="30" t="s">
        <v>16</v>
      </c>
      <c r="BA7" s="30" t="s">
        <v>4</v>
      </c>
      <c r="BB7" s="46" t="s">
        <v>83</v>
      </c>
      <c r="BC7" s="46" t="s">
        <v>84</v>
      </c>
      <c r="BD7" s="35"/>
      <c r="BE7" s="30" t="s">
        <v>15</v>
      </c>
      <c r="BF7" s="30" t="s">
        <v>16</v>
      </c>
      <c r="BG7" s="30" t="s">
        <v>4</v>
      </c>
      <c r="BH7" s="46" t="s">
        <v>83</v>
      </c>
      <c r="BI7" s="46" t="s">
        <v>84</v>
      </c>
      <c r="BK7" s="30" t="s">
        <v>15</v>
      </c>
      <c r="BL7" s="30" t="s">
        <v>16</v>
      </c>
      <c r="BM7" s="30" t="s">
        <v>4</v>
      </c>
      <c r="BN7" s="46" t="s">
        <v>83</v>
      </c>
      <c r="BO7" s="46" t="s">
        <v>84</v>
      </c>
      <c r="BQ7" s="30" t="s">
        <v>15</v>
      </c>
      <c r="BR7" s="30" t="s">
        <v>16</v>
      </c>
      <c r="BS7" s="30" t="s">
        <v>4</v>
      </c>
      <c r="BT7" s="46" t="s">
        <v>83</v>
      </c>
      <c r="BU7" s="46" t="s">
        <v>84</v>
      </c>
      <c r="BW7" s="30" t="s">
        <v>15</v>
      </c>
      <c r="BX7" s="30" t="s">
        <v>16</v>
      </c>
      <c r="BY7" s="30" t="s">
        <v>4</v>
      </c>
      <c r="BZ7" s="46" t="s">
        <v>83</v>
      </c>
      <c r="CA7" s="46" t="s">
        <v>84</v>
      </c>
      <c r="CC7" s="30" t="s">
        <v>15</v>
      </c>
      <c r="CD7" s="30" t="s">
        <v>16</v>
      </c>
      <c r="CE7" s="30" t="s">
        <v>4</v>
      </c>
      <c r="CF7" s="46" t="s">
        <v>83</v>
      </c>
      <c r="CG7" s="46" t="s">
        <v>84</v>
      </c>
      <c r="CI7" s="30" t="s">
        <v>15</v>
      </c>
      <c r="CJ7" s="30" t="s">
        <v>16</v>
      </c>
      <c r="CK7" s="30" t="s">
        <v>4</v>
      </c>
      <c r="CL7" s="46" t="s">
        <v>83</v>
      </c>
      <c r="CM7" s="46" t="s">
        <v>84</v>
      </c>
      <c r="CN7" s="35"/>
      <c r="CO7" s="30" t="s">
        <v>15</v>
      </c>
      <c r="CP7" s="30" t="s">
        <v>16</v>
      </c>
      <c r="CQ7" s="30" t="s">
        <v>4</v>
      </c>
      <c r="CR7" s="46" t="s">
        <v>83</v>
      </c>
      <c r="CS7" s="46" t="s">
        <v>84</v>
      </c>
      <c r="CU7" s="30" t="s">
        <v>15</v>
      </c>
      <c r="CV7" s="30" t="s">
        <v>16</v>
      </c>
      <c r="CW7" s="30" t="s">
        <v>4</v>
      </c>
      <c r="CX7" s="46" t="s">
        <v>83</v>
      </c>
      <c r="CY7" s="46" t="s">
        <v>84</v>
      </c>
      <c r="CZ7" s="35"/>
      <c r="DA7" s="88" t="s">
        <v>15</v>
      </c>
      <c r="DB7" s="88" t="s">
        <v>16</v>
      </c>
      <c r="DC7" s="88" t="s">
        <v>4</v>
      </c>
      <c r="DD7" s="84" t="s">
        <v>83</v>
      </c>
      <c r="DE7" s="84" t="s">
        <v>84</v>
      </c>
      <c r="DF7" s="35"/>
      <c r="DG7" s="30" t="s">
        <v>15</v>
      </c>
      <c r="DH7" s="30" t="s">
        <v>16</v>
      </c>
      <c r="DI7" s="30" t="s">
        <v>4</v>
      </c>
      <c r="DJ7" s="46" t="s">
        <v>83</v>
      </c>
      <c r="DK7" s="46" t="s">
        <v>84</v>
      </c>
      <c r="DM7" s="30" t="s">
        <v>15</v>
      </c>
      <c r="DN7" s="30" t="s">
        <v>16</v>
      </c>
      <c r="DO7" s="30" t="s">
        <v>4</v>
      </c>
      <c r="DP7" s="46" t="s">
        <v>83</v>
      </c>
      <c r="DQ7" s="46" t="s">
        <v>84</v>
      </c>
      <c r="DS7" s="30" t="s">
        <v>15</v>
      </c>
      <c r="DT7" s="30" t="s">
        <v>16</v>
      </c>
      <c r="DU7" s="30" t="s">
        <v>4</v>
      </c>
      <c r="DV7" s="46" t="s">
        <v>83</v>
      </c>
      <c r="DW7" s="46" t="s">
        <v>84</v>
      </c>
      <c r="DY7" s="30" t="s">
        <v>15</v>
      </c>
      <c r="DZ7" s="30" t="s">
        <v>16</v>
      </c>
      <c r="EA7" s="30" t="s">
        <v>4</v>
      </c>
      <c r="EB7" s="46" t="s">
        <v>83</v>
      </c>
      <c r="EC7" s="46" t="s">
        <v>84</v>
      </c>
      <c r="EE7" s="30" t="s">
        <v>15</v>
      </c>
      <c r="EF7" s="30" t="s">
        <v>16</v>
      </c>
      <c r="EG7" s="30" t="s">
        <v>4</v>
      </c>
      <c r="EH7" s="46" t="s">
        <v>83</v>
      </c>
      <c r="EI7" s="46" t="s">
        <v>84</v>
      </c>
      <c r="EJ7" s="35"/>
      <c r="EK7" s="30" t="s">
        <v>15</v>
      </c>
      <c r="EL7" s="30" t="s">
        <v>16</v>
      </c>
      <c r="EM7" s="30" t="s">
        <v>4</v>
      </c>
      <c r="EN7" s="46" t="s">
        <v>83</v>
      </c>
      <c r="EO7" s="46" t="s">
        <v>84</v>
      </c>
      <c r="EP7" s="35"/>
      <c r="EQ7" s="30" t="s">
        <v>15</v>
      </c>
      <c r="ER7" s="30" t="s">
        <v>16</v>
      </c>
      <c r="ES7" s="30" t="s">
        <v>4</v>
      </c>
      <c r="ET7" s="46" t="s">
        <v>83</v>
      </c>
      <c r="EU7" s="46" t="s">
        <v>84</v>
      </c>
      <c r="EV7" s="35"/>
      <c r="EW7" s="30" t="s">
        <v>15</v>
      </c>
      <c r="EX7" s="30" t="s">
        <v>16</v>
      </c>
      <c r="EY7" s="30" t="s">
        <v>4</v>
      </c>
      <c r="EZ7" s="46" t="s">
        <v>83</v>
      </c>
      <c r="FA7" s="46" t="s">
        <v>84</v>
      </c>
      <c r="FB7" s="23"/>
      <c r="FC7" s="30" t="s">
        <v>15</v>
      </c>
      <c r="FD7" s="30" t="s">
        <v>16</v>
      </c>
      <c r="FE7" s="30" t="s">
        <v>4</v>
      </c>
      <c r="FF7" s="46" t="s">
        <v>83</v>
      </c>
      <c r="FG7" s="46" t="s">
        <v>84</v>
      </c>
    </row>
    <row r="8" spans="1:173" ht="12.75">
      <c r="A8" s="22">
        <v>42278</v>
      </c>
      <c r="C8" s="38"/>
      <c r="D8" s="38">
        <v>581075</v>
      </c>
      <c r="E8" s="41">
        <f aca="true" t="shared" si="0" ref="E8:E19">C8+D8</f>
        <v>581075</v>
      </c>
      <c r="F8" s="41">
        <f aca="true" t="shared" si="1" ref="F8:F19">L8+R8</f>
        <v>45991</v>
      </c>
      <c r="G8" s="41">
        <f aca="true" t="shared" si="2" ref="G8:G19">M8+S8</f>
        <v>44450</v>
      </c>
      <c r="I8" s="41">
        <f aca="true" t="shared" si="3" ref="I8:I19">EW8+FC8</f>
        <v>0</v>
      </c>
      <c r="J8" s="47">
        <f aca="true" t="shared" si="4" ref="J8:J19">EX8+FD8</f>
        <v>1638.8058225</v>
      </c>
      <c r="K8" s="41">
        <f aca="true" t="shared" si="5" ref="K8:K19">I8+J8</f>
        <v>1638.8058225</v>
      </c>
      <c r="L8" s="41">
        <f aca="true" t="shared" si="6" ref="L8:L19">EZ8+FF8</f>
        <v>130</v>
      </c>
      <c r="M8" s="41">
        <f aca="true" t="shared" si="7" ref="M8:M19">FA8+FG8</f>
        <v>126</v>
      </c>
      <c r="O8" s="38"/>
      <c r="P8" s="38">
        <f aca="true" t="shared" si="8" ref="P8:P19">V8+AB8+AH8+AN8+AT8+AZ8+BF8+BL8+BR8+BX8+CD8+CJ8+CP8+CV8+DB8+DH8+DN8+DT8+DZ8+EF8+ER8+EL8</f>
        <v>579436.1941775</v>
      </c>
      <c r="Q8" s="38">
        <f aca="true" t="shared" si="9" ref="Q8:Q19">O8+P8</f>
        <v>579436.1941775</v>
      </c>
      <c r="R8" s="38">
        <f aca="true" t="shared" si="10" ref="R8:R19">X8+AD8+AJ8+AP8+AV8+BB8+BH8+BN8+BT8+BZ8+CF8+CL8+CR8+CX8+DD8+DJ8+DP8+DV8+EB8+EH8+EN8+ET8</f>
        <v>45861</v>
      </c>
      <c r="S8" s="38">
        <f aca="true" t="shared" si="11" ref="S8:S19">Y8+AE8+AK8+AQ8+AW8+BC8+BI8+BO8+BU8+CA8+CG8+CM8+CS8+CY8+DE8+DK8+DQ8+DW8+EC8+EI8+EO8+EU8</f>
        <v>44324</v>
      </c>
      <c r="U8" s="55"/>
      <c r="V8" s="55">
        <f aca="true" t="shared" si="12" ref="V8:V19">D8*15.05006/100</f>
        <v>87452.136145</v>
      </c>
      <c r="W8" s="38">
        <f aca="true" t="shared" si="13" ref="W8:W19">U8+V8</f>
        <v>87452.136145</v>
      </c>
      <c r="X8" s="38">
        <v>6912</v>
      </c>
      <c r="Y8" s="38">
        <v>6680</v>
      </c>
      <c r="Z8" s="38"/>
      <c r="AA8" s="38"/>
      <c r="AB8" s="38">
        <f aca="true" t="shared" si="14" ref="AB8:AB19">D8*16.92584/100</f>
        <v>98351.82478</v>
      </c>
      <c r="AC8" s="38">
        <f aca="true" t="shared" si="15" ref="AC8:AC19">AA8+AB8</f>
        <v>98351.82478</v>
      </c>
      <c r="AD8" s="38">
        <v>7794</v>
      </c>
      <c r="AE8" s="38">
        <v>7533</v>
      </c>
      <c r="AF8" s="38"/>
      <c r="AG8" s="38"/>
      <c r="AH8" s="38">
        <f aca="true" t="shared" si="16" ref="AH8:AH19">D8*9.75766/100</f>
        <v>56699.322845</v>
      </c>
      <c r="AI8" s="38">
        <f aca="true" t="shared" si="17" ref="AI8:AI19">AG8+AH8</f>
        <v>56699.322845</v>
      </c>
      <c r="AJ8" s="38">
        <v>4488</v>
      </c>
      <c r="AK8" s="38">
        <v>4337</v>
      </c>
      <c r="AL8" s="38"/>
      <c r="AM8" s="38"/>
      <c r="AN8" s="38">
        <f aca="true" t="shared" si="18" ref="AN8:AN19">D8*7.48131/100</f>
        <v>43472.0220825</v>
      </c>
      <c r="AO8" s="38">
        <f aca="true" t="shared" si="19" ref="AO8:AO19">AM8+AN8</f>
        <v>43472.0220825</v>
      </c>
      <c r="AP8" s="38">
        <v>3441</v>
      </c>
      <c r="AQ8" s="38">
        <v>3325</v>
      </c>
      <c r="AR8" s="38"/>
      <c r="AS8" s="38"/>
      <c r="AT8" s="38">
        <f aca="true" t="shared" si="20" ref="AT8:AT19">D8*0.21612/100</f>
        <v>1255.8192900000001</v>
      </c>
      <c r="AU8" s="38">
        <f aca="true" t="shared" si="21" ref="AU8:AU19">AS8+AT8</f>
        <v>1255.8192900000001</v>
      </c>
      <c r="AV8" s="38">
        <v>99</v>
      </c>
      <c r="AW8" s="38">
        <v>96</v>
      </c>
      <c r="AX8" s="38"/>
      <c r="AY8" s="38"/>
      <c r="AZ8" s="38">
        <f aca="true" t="shared" si="22" ref="AZ8:AZ19">D8*0.01906/100</f>
        <v>110.75289500000001</v>
      </c>
      <c r="BA8" s="38">
        <f aca="true" t="shared" si="23" ref="BA8:BA19">AY8+AZ8</f>
        <v>110.75289500000001</v>
      </c>
      <c r="BB8" s="38">
        <v>9</v>
      </c>
      <c r="BC8" s="38">
        <v>8</v>
      </c>
      <c r="BD8" s="38"/>
      <c r="BE8" s="38"/>
      <c r="BF8" s="38">
        <f aca="true" t="shared" si="24" ref="BF8:BF19">D8*0.01369/100</f>
        <v>79.54916750000001</v>
      </c>
      <c r="BG8" s="38">
        <f aca="true" t="shared" si="25" ref="BG8:BG19">BE8+BF8</f>
        <v>79.54916750000001</v>
      </c>
      <c r="BH8" s="38">
        <v>6</v>
      </c>
      <c r="BI8" s="38">
        <v>6</v>
      </c>
      <c r="BJ8" s="38"/>
      <c r="BK8" s="38"/>
      <c r="BL8" s="38">
        <f aca="true" t="shared" si="26" ref="BL8:BL19">D8*0.23757/100</f>
        <v>1380.4598775</v>
      </c>
      <c r="BM8" s="38">
        <f aca="true" t="shared" si="27" ref="BM8:BM19">BK8+BL8</f>
        <v>1380.4598775</v>
      </c>
      <c r="BN8" s="38">
        <v>109</v>
      </c>
      <c r="BO8" s="38">
        <v>106</v>
      </c>
      <c r="BP8" s="38"/>
      <c r="BQ8" s="38"/>
      <c r="BR8" s="38">
        <f aca="true" t="shared" si="28" ref="BR8:BR19">D8*5.91225/100</f>
        <v>34354.6066875</v>
      </c>
      <c r="BS8" s="38">
        <f aca="true" t="shared" si="29" ref="BS8:BS19">BQ8+BR8</f>
        <v>34354.6066875</v>
      </c>
      <c r="BT8" s="38">
        <v>2719</v>
      </c>
      <c r="BU8" s="38">
        <v>2628</v>
      </c>
      <c r="BV8" s="38"/>
      <c r="BW8" s="38"/>
      <c r="BX8" s="38">
        <f aca="true" t="shared" si="30" ref="BX8:BX19">D8*1.80534/100</f>
        <v>10490.379405</v>
      </c>
      <c r="BY8" s="38">
        <f aca="true" t="shared" si="31" ref="BY8:BY19">BW8+BX8</f>
        <v>10490.379405</v>
      </c>
      <c r="BZ8" s="38">
        <v>830</v>
      </c>
      <c r="CA8" s="38">
        <v>803</v>
      </c>
      <c r="CB8" s="38"/>
      <c r="CC8" s="38"/>
      <c r="CD8" s="38">
        <f aca="true" t="shared" si="32" ref="CD8:CD19">D8*5.15053/100</f>
        <v>29928.442197499997</v>
      </c>
      <c r="CE8" s="38">
        <f aca="true" t="shared" si="33" ref="CE8:CE19">CC8+CD8</f>
        <v>29928.442197499997</v>
      </c>
      <c r="CF8" s="38">
        <v>2369</v>
      </c>
      <c r="CG8" s="38">
        <v>2289</v>
      </c>
      <c r="CH8" s="38"/>
      <c r="CI8" s="38"/>
      <c r="CJ8" s="38">
        <f aca="true" t="shared" si="34" ref="CJ8:CJ19">D8*14.16042/100</f>
        <v>82282.660515</v>
      </c>
      <c r="CK8" s="38">
        <f aca="true" t="shared" si="35" ref="CK8:CK19">CI8+CJ8</f>
        <v>82282.660515</v>
      </c>
      <c r="CL8" s="38">
        <v>6513</v>
      </c>
      <c r="CM8" s="38">
        <v>6294</v>
      </c>
      <c r="CN8" s="38"/>
      <c r="CO8" s="38"/>
      <c r="CP8" s="38">
        <f aca="true" t="shared" si="36" ref="CP8:CP19">D8*6.15602/100</f>
        <v>35771.093215</v>
      </c>
      <c r="CQ8" s="38">
        <f aca="true" t="shared" si="37" ref="CQ8:CQ19">CO8+CP8</f>
        <v>35771.093215</v>
      </c>
      <c r="CR8" s="38">
        <v>2831</v>
      </c>
      <c r="CS8" s="38">
        <v>2736</v>
      </c>
      <c r="CT8" s="38"/>
      <c r="CU8" s="38"/>
      <c r="CV8" s="38">
        <f aca="true" t="shared" si="38" ref="CV8:CV19">D8*5.37414/100</f>
        <v>31227.784005</v>
      </c>
      <c r="CW8" s="38">
        <f aca="true" t="shared" si="39" ref="CW8:CW19">CU8+CV8</f>
        <v>31227.784005</v>
      </c>
      <c r="CX8" s="38">
        <v>2472</v>
      </c>
      <c r="CY8" s="38">
        <v>2389</v>
      </c>
      <c r="CZ8" s="38"/>
      <c r="DA8" s="89"/>
      <c r="DB8" s="89">
        <f aca="true" t="shared" si="40" ref="DB8:DB19">D8*0.69717/100</f>
        <v>4051.0805775</v>
      </c>
      <c r="DC8" s="89">
        <f aca="true" t="shared" si="41" ref="DC8:DC19">DA8+DB8</f>
        <v>4051.0805775</v>
      </c>
      <c r="DD8" s="89">
        <v>321</v>
      </c>
      <c r="DE8" s="89">
        <v>310</v>
      </c>
      <c r="DF8" s="38"/>
      <c r="DG8" s="38"/>
      <c r="DH8" s="38">
        <f aca="true" t="shared" si="42" ref="DH8:DH19">D8*0.02011/100</f>
        <v>116.8541825</v>
      </c>
      <c r="DI8" s="38">
        <f aca="true" t="shared" si="43" ref="DI8:DI19">DG8+DH8</f>
        <v>116.8541825</v>
      </c>
      <c r="DJ8" s="38">
        <v>9</v>
      </c>
      <c r="DK8" s="38">
        <v>9</v>
      </c>
      <c r="DL8" s="38"/>
      <c r="DM8" s="38"/>
      <c r="DN8" s="38">
        <f aca="true" t="shared" si="44" ref="DN8:DN19">D8*4.70981/100</f>
        <v>27367.528457499997</v>
      </c>
      <c r="DO8" s="38">
        <f aca="true" t="shared" si="45" ref="DO8:DO19">DM8+DN8</f>
        <v>27367.528457499997</v>
      </c>
      <c r="DP8" s="38">
        <v>2166</v>
      </c>
      <c r="DQ8" s="38">
        <v>2094</v>
      </c>
      <c r="DR8" s="38"/>
      <c r="DS8" s="38"/>
      <c r="DT8" s="38">
        <f aca="true" t="shared" si="46" ref="DT8:DT19">D8*0.28727/100</f>
        <v>1669.2541525000001</v>
      </c>
      <c r="DU8" s="38">
        <f aca="true" t="shared" si="47" ref="DU8:DU19">DS8+DT8</f>
        <v>1669.2541525000001</v>
      </c>
      <c r="DV8" s="38">
        <v>132</v>
      </c>
      <c r="DW8" s="38">
        <v>128</v>
      </c>
      <c r="DX8" s="38"/>
      <c r="DY8" s="38"/>
      <c r="DZ8" s="38">
        <f aca="true" t="shared" si="48" ref="DZ8:DZ19">D8*4.87421/100</f>
        <v>28322.815757499997</v>
      </c>
      <c r="EA8" s="38">
        <f aca="true" t="shared" si="49" ref="EA8:EA19">DY8+DZ8</f>
        <v>28322.815757499997</v>
      </c>
      <c r="EB8" s="38">
        <v>2242</v>
      </c>
      <c r="EC8" s="38">
        <v>2167</v>
      </c>
      <c r="ED8" s="38"/>
      <c r="EE8" s="38"/>
      <c r="EF8" s="38">
        <f aca="true" t="shared" si="50" ref="EF8:EF19">D8*0.60754/100</f>
        <v>3530.2630549999994</v>
      </c>
      <c r="EG8" s="38">
        <f aca="true" t="shared" si="51" ref="EG8:EG19">EE8+EF8</f>
        <v>3530.2630549999994</v>
      </c>
      <c r="EH8" s="38">
        <v>279</v>
      </c>
      <c r="EI8" s="38">
        <v>270</v>
      </c>
      <c r="EJ8" s="38"/>
      <c r="EK8" s="38"/>
      <c r="EL8" s="38">
        <f aca="true" t="shared" si="52" ref="EL8:EL19">D8*0.26185/100</f>
        <v>1521.5448875000002</v>
      </c>
      <c r="EM8" s="38">
        <f aca="true" t="shared" si="53" ref="EM8:EM19">EK8+EL8</f>
        <v>1521.5448875000002</v>
      </c>
      <c r="EN8" s="38">
        <v>120</v>
      </c>
      <c r="EO8" s="38">
        <v>116</v>
      </c>
      <c r="EP8" s="38"/>
      <c r="EQ8" s="38"/>
      <c r="ER8" s="38"/>
      <c r="ES8" s="38"/>
      <c r="ET8" s="38"/>
      <c r="EU8" s="38"/>
      <c r="EV8" s="38"/>
      <c r="EW8" s="55">
        <f aca="true" t="shared" si="54" ref="EW8:EW19">C8*0.08698/100</f>
        <v>0</v>
      </c>
      <c r="EX8" s="55">
        <f aca="true" t="shared" si="55" ref="EX8:EX19">D8*0.08698/100</f>
        <v>505.419035</v>
      </c>
      <c r="EY8" s="38">
        <f aca="true" t="shared" si="56" ref="EY8:EY19">EW8+EX8</f>
        <v>505.419035</v>
      </c>
      <c r="EZ8" s="38">
        <v>40</v>
      </c>
      <c r="FA8" s="38">
        <v>39</v>
      </c>
      <c r="FB8" s="38"/>
      <c r="FC8" s="38">
        <f aca="true" t="shared" si="57" ref="FC8:FC19">C8*0.19505/100</f>
        <v>0</v>
      </c>
      <c r="FD8" s="38">
        <f aca="true" t="shared" si="58" ref="FD8:FD19">D8*0.19505/100</f>
        <v>1133.3867875</v>
      </c>
      <c r="FE8" s="38">
        <f aca="true" t="shared" si="59" ref="FE8:FE19">FC8+FD8</f>
        <v>1133.3867875</v>
      </c>
      <c r="FF8" s="38">
        <v>90</v>
      </c>
      <c r="FG8" s="38">
        <v>87</v>
      </c>
      <c r="FH8" s="38"/>
      <c r="FI8" s="38"/>
      <c r="FJ8" s="38"/>
      <c r="FK8" s="38"/>
      <c r="FL8" s="38"/>
      <c r="FM8" s="38"/>
      <c r="FN8" s="38"/>
      <c r="FO8" s="38"/>
      <c r="FP8" s="38"/>
      <c r="FQ8" s="38"/>
    </row>
    <row r="9" spans="1:173" ht="12.75">
      <c r="A9" s="22">
        <v>42461</v>
      </c>
      <c r="C9" s="38"/>
      <c r="D9" s="38">
        <v>581075</v>
      </c>
      <c r="E9" s="41">
        <f t="shared" si="0"/>
        <v>581075</v>
      </c>
      <c r="F9" s="41">
        <f t="shared" si="1"/>
        <v>45991</v>
      </c>
      <c r="G9" s="41">
        <f t="shared" si="2"/>
        <v>44450</v>
      </c>
      <c r="I9" s="41">
        <f t="shared" si="3"/>
        <v>0</v>
      </c>
      <c r="J9" s="47">
        <f t="shared" si="4"/>
        <v>1638.8058225</v>
      </c>
      <c r="K9" s="41">
        <f t="shared" si="5"/>
        <v>1638.8058225</v>
      </c>
      <c r="L9" s="41">
        <f t="shared" si="6"/>
        <v>130</v>
      </c>
      <c r="M9" s="41">
        <f t="shared" si="7"/>
        <v>126</v>
      </c>
      <c r="O9" s="38">
        <f aca="true" t="shared" si="60" ref="O9:O19">U9+AA9+AG9+AM9+AS9+AY9+BE9+BK9+BQ9+BW9+CC9+CI9+CO9+CU9+DA9+DG9+DM9+DS9+DY9+EE9+EQ9+EK9</f>
        <v>0</v>
      </c>
      <c r="P9" s="38">
        <f t="shared" si="8"/>
        <v>579436.1941775</v>
      </c>
      <c r="Q9" s="38">
        <f t="shared" si="9"/>
        <v>579436.1941775</v>
      </c>
      <c r="R9" s="38">
        <f t="shared" si="10"/>
        <v>45861</v>
      </c>
      <c r="S9" s="38">
        <f t="shared" si="11"/>
        <v>44324</v>
      </c>
      <c r="U9" s="55">
        <f>C9*15.05006/100</f>
        <v>0</v>
      </c>
      <c r="V9" s="55">
        <f t="shared" si="12"/>
        <v>87452.136145</v>
      </c>
      <c r="W9" s="38">
        <f t="shared" si="13"/>
        <v>87452.136145</v>
      </c>
      <c r="X9" s="38">
        <v>6912</v>
      </c>
      <c r="Y9" s="38">
        <v>6680</v>
      </c>
      <c r="Z9" s="38"/>
      <c r="AA9" s="38">
        <f>C9*16.92584/100</f>
        <v>0</v>
      </c>
      <c r="AB9" s="38">
        <f t="shared" si="14"/>
        <v>98351.82478</v>
      </c>
      <c r="AC9" s="38">
        <f t="shared" si="15"/>
        <v>98351.82478</v>
      </c>
      <c r="AD9" s="38">
        <v>7794</v>
      </c>
      <c r="AE9" s="38">
        <v>7533</v>
      </c>
      <c r="AF9" s="38"/>
      <c r="AG9" s="38">
        <f>C9*9.75766/100</f>
        <v>0</v>
      </c>
      <c r="AH9" s="38">
        <f t="shared" si="16"/>
        <v>56699.322845</v>
      </c>
      <c r="AI9" s="38">
        <f t="shared" si="17"/>
        <v>56699.322845</v>
      </c>
      <c r="AJ9" s="38">
        <v>4488</v>
      </c>
      <c r="AK9" s="38">
        <v>4337</v>
      </c>
      <c r="AL9" s="38"/>
      <c r="AM9" s="38">
        <f>C9*7.48131/100</f>
        <v>0</v>
      </c>
      <c r="AN9" s="38">
        <f t="shared" si="18"/>
        <v>43472.0220825</v>
      </c>
      <c r="AO9" s="38">
        <f t="shared" si="19"/>
        <v>43472.0220825</v>
      </c>
      <c r="AP9" s="38">
        <v>3441</v>
      </c>
      <c r="AQ9" s="38">
        <v>3325</v>
      </c>
      <c r="AR9" s="38"/>
      <c r="AS9" s="38">
        <f>C9*0.21612/100</f>
        <v>0</v>
      </c>
      <c r="AT9" s="38">
        <f t="shared" si="20"/>
        <v>1255.8192900000001</v>
      </c>
      <c r="AU9" s="38">
        <f t="shared" si="21"/>
        <v>1255.8192900000001</v>
      </c>
      <c r="AV9" s="38">
        <v>99</v>
      </c>
      <c r="AW9" s="38">
        <v>96</v>
      </c>
      <c r="AX9" s="38"/>
      <c r="AY9" s="38">
        <f>C9*0.01906/100</f>
        <v>0</v>
      </c>
      <c r="AZ9" s="38">
        <f t="shared" si="22"/>
        <v>110.75289500000001</v>
      </c>
      <c r="BA9" s="38">
        <f t="shared" si="23"/>
        <v>110.75289500000001</v>
      </c>
      <c r="BB9" s="38">
        <v>9</v>
      </c>
      <c r="BC9" s="38">
        <v>8</v>
      </c>
      <c r="BD9" s="38"/>
      <c r="BE9" s="38">
        <f>C9*0.01369/100</f>
        <v>0</v>
      </c>
      <c r="BF9" s="38">
        <f t="shared" si="24"/>
        <v>79.54916750000001</v>
      </c>
      <c r="BG9" s="38">
        <f t="shared" si="25"/>
        <v>79.54916750000001</v>
      </c>
      <c r="BH9" s="38">
        <v>6</v>
      </c>
      <c r="BI9" s="38">
        <v>6</v>
      </c>
      <c r="BJ9" s="38"/>
      <c r="BK9" s="38">
        <f>C9*0.23757/100</f>
        <v>0</v>
      </c>
      <c r="BL9" s="38">
        <f t="shared" si="26"/>
        <v>1380.4598775</v>
      </c>
      <c r="BM9" s="38">
        <f t="shared" si="27"/>
        <v>1380.4598775</v>
      </c>
      <c r="BN9" s="38">
        <v>109</v>
      </c>
      <c r="BO9" s="38">
        <v>106</v>
      </c>
      <c r="BP9" s="38"/>
      <c r="BQ9" s="38">
        <f>C9*5.91225/100</f>
        <v>0</v>
      </c>
      <c r="BR9" s="38">
        <f t="shared" si="28"/>
        <v>34354.6066875</v>
      </c>
      <c r="BS9" s="38">
        <f t="shared" si="29"/>
        <v>34354.6066875</v>
      </c>
      <c r="BT9" s="38">
        <v>2719</v>
      </c>
      <c r="BU9" s="38">
        <v>2628</v>
      </c>
      <c r="BV9" s="38"/>
      <c r="BW9" s="38">
        <f>C9*1.80534/100</f>
        <v>0</v>
      </c>
      <c r="BX9" s="38">
        <f t="shared" si="30"/>
        <v>10490.379405</v>
      </c>
      <c r="BY9" s="38">
        <f t="shared" si="31"/>
        <v>10490.379405</v>
      </c>
      <c r="BZ9" s="38">
        <v>830</v>
      </c>
      <c r="CA9" s="38">
        <v>803</v>
      </c>
      <c r="CB9" s="38"/>
      <c r="CC9" s="38">
        <f>C9*5.15053/100</f>
        <v>0</v>
      </c>
      <c r="CD9" s="38">
        <f t="shared" si="32"/>
        <v>29928.442197499997</v>
      </c>
      <c r="CE9" s="38">
        <f t="shared" si="33"/>
        <v>29928.442197499997</v>
      </c>
      <c r="CF9" s="38">
        <v>2369</v>
      </c>
      <c r="CG9" s="38">
        <v>2289</v>
      </c>
      <c r="CH9" s="38"/>
      <c r="CI9" s="38">
        <f>C9*14.16042/100</f>
        <v>0</v>
      </c>
      <c r="CJ9" s="38">
        <f t="shared" si="34"/>
        <v>82282.660515</v>
      </c>
      <c r="CK9" s="38">
        <f t="shared" si="35"/>
        <v>82282.660515</v>
      </c>
      <c r="CL9" s="38">
        <v>6513</v>
      </c>
      <c r="CM9" s="38">
        <v>6294</v>
      </c>
      <c r="CN9" s="38"/>
      <c r="CO9" s="38">
        <f>C9*6.15602/100</f>
        <v>0</v>
      </c>
      <c r="CP9" s="38">
        <f t="shared" si="36"/>
        <v>35771.093215</v>
      </c>
      <c r="CQ9" s="38">
        <f t="shared" si="37"/>
        <v>35771.093215</v>
      </c>
      <c r="CR9" s="38">
        <v>2831</v>
      </c>
      <c r="CS9" s="38">
        <v>2736</v>
      </c>
      <c r="CT9" s="38"/>
      <c r="CU9" s="38">
        <f>C9*5.37414/100</f>
        <v>0</v>
      </c>
      <c r="CV9" s="38">
        <f t="shared" si="38"/>
        <v>31227.784005</v>
      </c>
      <c r="CW9" s="38">
        <f t="shared" si="39"/>
        <v>31227.784005</v>
      </c>
      <c r="CX9" s="38">
        <v>2472</v>
      </c>
      <c r="CY9" s="38">
        <v>2389</v>
      </c>
      <c r="CZ9" s="38"/>
      <c r="DA9" s="89">
        <f>C9*0.69717/100</f>
        <v>0</v>
      </c>
      <c r="DB9" s="89">
        <f t="shared" si="40"/>
        <v>4051.0805775</v>
      </c>
      <c r="DC9" s="89">
        <f t="shared" si="41"/>
        <v>4051.0805775</v>
      </c>
      <c r="DD9" s="89">
        <v>321</v>
      </c>
      <c r="DE9" s="89">
        <v>310</v>
      </c>
      <c r="DF9" s="38"/>
      <c r="DG9" s="38">
        <f>C9*0.02011/100</f>
        <v>0</v>
      </c>
      <c r="DH9" s="38">
        <f t="shared" si="42"/>
        <v>116.8541825</v>
      </c>
      <c r="DI9" s="38">
        <f t="shared" si="43"/>
        <v>116.8541825</v>
      </c>
      <c r="DJ9" s="38">
        <v>9</v>
      </c>
      <c r="DK9" s="38">
        <v>9</v>
      </c>
      <c r="DL9" s="38"/>
      <c r="DM9" s="38">
        <f>C9*4.70981/100</f>
        <v>0</v>
      </c>
      <c r="DN9" s="38">
        <f t="shared" si="44"/>
        <v>27367.528457499997</v>
      </c>
      <c r="DO9" s="38">
        <f t="shared" si="45"/>
        <v>27367.528457499997</v>
      </c>
      <c r="DP9" s="38">
        <v>2166</v>
      </c>
      <c r="DQ9" s="38">
        <v>2094</v>
      </c>
      <c r="DR9" s="38"/>
      <c r="DS9" s="38">
        <f>C9*0.28727/100</f>
        <v>0</v>
      </c>
      <c r="DT9" s="38">
        <f t="shared" si="46"/>
        <v>1669.2541525000001</v>
      </c>
      <c r="DU9" s="38">
        <f t="shared" si="47"/>
        <v>1669.2541525000001</v>
      </c>
      <c r="DV9" s="38">
        <v>132</v>
      </c>
      <c r="DW9" s="38">
        <v>128</v>
      </c>
      <c r="DX9" s="38"/>
      <c r="DY9" s="38">
        <f>C9*4.87421/100</f>
        <v>0</v>
      </c>
      <c r="DZ9" s="38">
        <f t="shared" si="48"/>
        <v>28322.815757499997</v>
      </c>
      <c r="EA9" s="38">
        <f t="shared" si="49"/>
        <v>28322.815757499997</v>
      </c>
      <c r="EB9" s="38">
        <v>2242</v>
      </c>
      <c r="EC9" s="38">
        <v>2167</v>
      </c>
      <c r="ED9" s="38"/>
      <c r="EE9" s="38">
        <f>C9*0.60754/100</f>
        <v>0</v>
      </c>
      <c r="EF9" s="38">
        <f t="shared" si="50"/>
        <v>3530.2630549999994</v>
      </c>
      <c r="EG9" s="38">
        <f t="shared" si="51"/>
        <v>3530.2630549999994</v>
      </c>
      <c r="EH9" s="38">
        <v>279</v>
      </c>
      <c r="EI9" s="38">
        <v>270</v>
      </c>
      <c r="EJ9" s="38"/>
      <c r="EK9" s="38">
        <f>C9*0.26185/100</f>
        <v>0</v>
      </c>
      <c r="EL9" s="38">
        <f t="shared" si="52"/>
        <v>1521.5448875000002</v>
      </c>
      <c r="EM9" s="38">
        <f t="shared" si="53"/>
        <v>1521.5448875000002</v>
      </c>
      <c r="EN9" s="38">
        <v>120</v>
      </c>
      <c r="EO9" s="38">
        <v>116</v>
      </c>
      <c r="EP9" s="38"/>
      <c r="EQ9" s="38"/>
      <c r="ER9" s="38"/>
      <c r="ES9" s="38"/>
      <c r="ET9" s="38"/>
      <c r="EU9" s="38"/>
      <c r="EV9" s="38"/>
      <c r="EW9" s="55">
        <f t="shared" si="54"/>
        <v>0</v>
      </c>
      <c r="EX9" s="55">
        <f t="shared" si="55"/>
        <v>505.419035</v>
      </c>
      <c r="EY9" s="38">
        <f t="shared" si="56"/>
        <v>505.419035</v>
      </c>
      <c r="EZ9" s="38">
        <v>40</v>
      </c>
      <c r="FA9" s="38">
        <v>39</v>
      </c>
      <c r="FB9" s="38"/>
      <c r="FC9" s="38">
        <f t="shared" si="57"/>
        <v>0</v>
      </c>
      <c r="FD9" s="38">
        <f t="shared" si="58"/>
        <v>1133.3867875</v>
      </c>
      <c r="FE9" s="38">
        <f t="shared" si="59"/>
        <v>1133.3867875</v>
      </c>
      <c r="FF9" s="38">
        <v>90</v>
      </c>
      <c r="FG9" s="38">
        <v>87</v>
      </c>
      <c r="FH9" s="38"/>
      <c r="FI9" s="38"/>
      <c r="FJ9" s="38"/>
      <c r="FK9" s="38"/>
      <c r="FL9" s="38"/>
      <c r="FM9" s="38"/>
      <c r="FN9" s="38"/>
      <c r="FO9" s="38"/>
      <c r="FP9" s="38"/>
      <c r="FQ9" s="38"/>
    </row>
    <row r="10" spans="1:173" ht="12.75">
      <c r="A10" s="22">
        <v>42644</v>
      </c>
      <c r="C10" s="38"/>
      <c r="D10" s="38">
        <v>581075</v>
      </c>
      <c r="E10" s="41">
        <f t="shared" si="0"/>
        <v>581075</v>
      </c>
      <c r="F10" s="41">
        <f t="shared" si="1"/>
        <v>45991</v>
      </c>
      <c r="G10" s="41">
        <f t="shared" si="2"/>
        <v>44450</v>
      </c>
      <c r="I10" s="41">
        <f t="shared" si="3"/>
        <v>0</v>
      </c>
      <c r="J10" s="47">
        <f t="shared" si="4"/>
        <v>1638.8058225</v>
      </c>
      <c r="K10" s="41">
        <f t="shared" si="5"/>
        <v>1638.8058225</v>
      </c>
      <c r="L10" s="41">
        <f t="shared" si="6"/>
        <v>130</v>
      </c>
      <c r="M10" s="41">
        <f t="shared" si="7"/>
        <v>126</v>
      </c>
      <c r="O10" s="38"/>
      <c r="P10" s="38">
        <f t="shared" si="8"/>
        <v>579436.1941775</v>
      </c>
      <c r="Q10" s="38">
        <f t="shared" si="9"/>
        <v>579436.1941775</v>
      </c>
      <c r="R10" s="38">
        <f t="shared" si="10"/>
        <v>45861</v>
      </c>
      <c r="S10" s="38">
        <f t="shared" si="11"/>
        <v>44324</v>
      </c>
      <c r="U10" s="55"/>
      <c r="V10" s="55">
        <f t="shared" si="12"/>
        <v>87452.136145</v>
      </c>
      <c r="W10" s="38">
        <f t="shared" si="13"/>
        <v>87452.136145</v>
      </c>
      <c r="X10" s="38">
        <v>6912</v>
      </c>
      <c r="Y10" s="38">
        <v>6680</v>
      </c>
      <c r="Z10" s="38"/>
      <c r="AA10" s="38"/>
      <c r="AB10" s="38">
        <f t="shared" si="14"/>
        <v>98351.82478</v>
      </c>
      <c r="AC10" s="38">
        <f t="shared" si="15"/>
        <v>98351.82478</v>
      </c>
      <c r="AD10" s="38">
        <v>7794</v>
      </c>
      <c r="AE10" s="38">
        <v>7533</v>
      </c>
      <c r="AF10" s="38"/>
      <c r="AG10" s="38"/>
      <c r="AH10" s="38">
        <f t="shared" si="16"/>
        <v>56699.322845</v>
      </c>
      <c r="AI10" s="38">
        <f t="shared" si="17"/>
        <v>56699.322845</v>
      </c>
      <c r="AJ10" s="38">
        <v>4488</v>
      </c>
      <c r="AK10" s="38">
        <v>4337</v>
      </c>
      <c r="AL10" s="38"/>
      <c r="AM10" s="38"/>
      <c r="AN10" s="38">
        <f t="shared" si="18"/>
        <v>43472.0220825</v>
      </c>
      <c r="AO10" s="38">
        <f t="shared" si="19"/>
        <v>43472.0220825</v>
      </c>
      <c r="AP10" s="38">
        <v>3441</v>
      </c>
      <c r="AQ10" s="38">
        <v>3325</v>
      </c>
      <c r="AR10" s="38"/>
      <c r="AS10" s="38"/>
      <c r="AT10" s="38">
        <f t="shared" si="20"/>
        <v>1255.8192900000001</v>
      </c>
      <c r="AU10" s="38">
        <f t="shared" si="21"/>
        <v>1255.8192900000001</v>
      </c>
      <c r="AV10" s="38">
        <v>99</v>
      </c>
      <c r="AW10" s="38">
        <v>96</v>
      </c>
      <c r="AX10" s="38"/>
      <c r="AY10" s="38"/>
      <c r="AZ10" s="38">
        <f t="shared" si="22"/>
        <v>110.75289500000001</v>
      </c>
      <c r="BA10" s="38">
        <f t="shared" si="23"/>
        <v>110.75289500000001</v>
      </c>
      <c r="BB10" s="38">
        <v>9</v>
      </c>
      <c r="BC10" s="38">
        <v>8</v>
      </c>
      <c r="BD10" s="38"/>
      <c r="BE10" s="38"/>
      <c r="BF10" s="38">
        <f t="shared" si="24"/>
        <v>79.54916750000001</v>
      </c>
      <c r="BG10" s="38">
        <f t="shared" si="25"/>
        <v>79.54916750000001</v>
      </c>
      <c r="BH10" s="38">
        <v>6</v>
      </c>
      <c r="BI10" s="38">
        <v>6</v>
      </c>
      <c r="BJ10" s="38"/>
      <c r="BK10" s="38"/>
      <c r="BL10" s="38">
        <f t="shared" si="26"/>
        <v>1380.4598775</v>
      </c>
      <c r="BM10" s="38">
        <f t="shared" si="27"/>
        <v>1380.4598775</v>
      </c>
      <c r="BN10" s="38">
        <v>109</v>
      </c>
      <c r="BO10" s="38">
        <v>106</v>
      </c>
      <c r="BP10" s="38"/>
      <c r="BQ10" s="38"/>
      <c r="BR10" s="38">
        <f t="shared" si="28"/>
        <v>34354.6066875</v>
      </c>
      <c r="BS10" s="38">
        <f t="shared" si="29"/>
        <v>34354.6066875</v>
      </c>
      <c r="BT10" s="38">
        <v>2719</v>
      </c>
      <c r="BU10" s="38">
        <v>2628</v>
      </c>
      <c r="BV10" s="38"/>
      <c r="BW10" s="38"/>
      <c r="BX10" s="38">
        <f t="shared" si="30"/>
        <v>10490.379405</v>
      </c>
      <c r="BY10" s="38">
        <f t="shared" si="31"/>
        <v>10490.379405</v>
      </c>
      <c r="BZ10" s="38">
        <v>830</v>
      </c>
      <c r="CA10" s="38">
        <v>803</v>
      </c>
      <c r="CB10" s="38"/>
      <c r="CC10" s="38"/>
      <c r="CD10" s="38">
        <f t="shared" si="32"/>
        <v>29928.442197499997</v>
      </c>
      <c r="CE10" s="38">
        <f t="shared" si="33"/>
        <v>29928.442197499997</v>
      </c>
      <c r="CF10" s="38">
        <v>2369</v>
      </c>
      <c r="CG10" s="38">
        <v>2289</v>
      </c>
      <c r="CH10" s="38"/>
      <c r="CI10" s="38"/>
      <c r="CJ10" s="38">
        <f t="shared" si="34"/>
        <v>82282.660515</v>
      </c>
      <c r="CK10" s="38">
        <f t="shared" si="35"/>
        <v>82282.660515</v>
      </c>
      <c r="CL10" s="38">
        <v>6513</v>
      </c>
      <c r="CM10" s="38">
        <v>6294</v>
      </c>
      <c r="CN10" s="38"/>
      <c r="CO10" s="38"/>
      <c r="CP10" s="38">
        <f t="shared" si="36"/>
        <v>35771.093215</v>
      </c>
      <c r="CQ10" s="38">
        <f t="shared" si="37"/>
        <v>35771.093215</v>
      </c>
      <c r="CR10" s="38">
        <v>2831</v>
      </c>
      <c r="CS10" s="38">
        <v>2736</v>
      </c>
      <c r="CT10" s="38"/>
      <c r="CU10" s="38"/>
      <c r="CV10" s="38">
        <f t="shared" si="38"/>
        <v>31227.784005</v>
      </c>
      <c r="CW10" s="38">
        <f t="shared" si="39"/>
        <v>31227.784005</v>
      </c>
      <c r="CX10" s="38">
        <v>2472</v>
      </c>
      <c r="CY10" s="38">
        <v>2389</v>
      </c>
      <c r="CZ10" s="38"/>
      <c r="DA10" s="89"/>
      <c r="DB10" s="89">
        <f t="shared" si="40"/>
        <v>4051.0805775</v>
      </c>
      <c r="DC10" s="89">
        <f t="shared" si="41"/>
        <v>4051.0805775</v>
      </c>
      <c r="DD10" s="89">
        <v>321</v>
      </c>
      <c r="DE10" s="89">
        <v>310</v>
      </c>
      <c r="DF10" s="38"/>
      <c r="DG10" s="38"/>
      <c r="DH10" s="38">
        <f t="shared" si="42"/>
        <v>116.8541825</v>
      </c>
      <c r="DI10" s="38">
        <f t="shared" si="43"/>
        <v>116.8541825</v>
      </c>
      <c r="DJ10" s="38">
        <v>9</v>
      </c>
      <c r="DK10" s="38">
        <v>9</v>
      </c>
      <c r="DL10" s="38"/>
      <c r="DM10" s="38"/>
      <c r="DN10" s="38">
        <f t="shared" si="44"/>
        <v>27367.528457499997</v>
      </c>
      <c r="DO10" s="38">
        <f t="shared" si="45"/>
        <v>27367.528457499997</v>
      </c>
      <c r="DP10" s="38">
        <v>2166</v>
      </c>
      <c r="DQ10" s="38">
        <v>2094</v>
      </c>
      <c r="DR10" s="38"/>
      <c r="DS10" s="38"/>
      <c r="DT10" s="38">
        <f t="shared" si="46"/>
        <v>1669.2541525000001</v>
      </c>
      <c r="DU10" s="38">
        <f t="shared" si="47"/>
        <v>1669.2541525000001</v>
      </c>
      <c r="DV10" s="38">
        <v>132</v>
      </c>
      <c r="DW10" s="38">
        <v>128</v>
      </c>
      <c r="DX10" s="38"/>
      <c r="DY10" s="38"/>
      <c r="DZ10" s="38">
        <f t="shared" si="48"/>
        <v>28322.815757499997</v>
      </c>
      <c r="EA10" s="38">
        <f t="shared" si="49"/>
        <v>28322.815757499997</v>
      </c>
      <c r="EB10" s="38">
        <v>2242</v>
      </c>
      <c r="EC10" s="38">
        <v>2167</v>
      </c>
      <c r="ED10" s="38"/>
      <c r="EE10" s="38"/>
      <c r="EF10" s="38">
        <f t="shared" si="50"/>
        <v>3530.2630549999994</v>
      </c>
      <c r="EG10" s="38">
        <f t="shared" si="51"/>
        <v>3530.2630549999994</v>
      </c>
      <c r="EH10" s="38">
        <v>279</v>
      </c>
      <c r="EI10" s="38">
        <v>270</v>
      </c>
      <c r="EJ10" s="38"/>
      <c r="EK10" s="38"/>
      <c r="EL10" s="38">
        <f t="shared" si="52"/>
        <v>1521.5448875000002</v>
      </c>
      <c r="EM10" s="38">
        <f t="shared" si="53"/>
        <v>1521.5448875000002</v>
      </c>
      <c r="EN10" s="38">
        <v>120</v>
      </c>
      <c r="EO10" s="38">
        <v>116</v>
      </c>
      <c r="EP10" s="38"/>
      <c r="EQ10" s="38"/>
      <c r="ER10" s="38"/>
      <c r="ES10" s="38"/>
      <c r="ET10" s="38"/>
      <c r="EU10" s="38"/>
      <c r="EV10" s="38"/>
      <c r="EW10" s="55">
        <f t="shared" si="54"/>
        <v>0</v>
      </c>
      <c r="EX10" s="55">
        <f t="shared" si="55"/>
        <v>505.419035</v>
      </c>
      <c r="EY10" s="38">
        <f t="shared" si="56"/>
        <v>505.419035</v>
      </c>
      <c r="EZ10" s="38">
        <v>40</v>
      </c>
      <c r="FA10" s="38">
        <v>39</v>
      </c>
      <c r="FB10" s="38"/>
      <c r="FC10" s="38">
        <f t="shared" si="57"/>
        <v>0</v>
      </c>
      <c r="FD10" s="38">
        <f t="shared" si="58"/>
        <v>1133.3867875</v>
      </c>
      <c r="FE10" s="38">
        <f t="shared" si="59"/>
        <v>1133.3867875</v>
      </c>
      <c r="FF10" s="38">
        <v>90</v>
      </c>
      <c r="FG10" s="38">
        <v>87</v>
      </c>
      <c r="FH10" s="38"/>
      <c r="FI10" s="38"/>
      <c r="FJ10" s="38"/>
      <c r="FK10" s="38"/>
      <c r="FL10" s="38"/>
      <c r="FM10" s="38"/>
      <c r="FN10" s="38"/>
      <c r="FO10" s="38"/>
      <c r="FP10" s="38"/>
      <c r="FQ10" s="38"/>
    </row>
    <row r="11" spans="1:173" ht="12.75">
      <c r="A11" s="22">
        <v>42826</v>
      </c>
      <c r="C11" s="38">
        <v>4565000</v>
      </c>
      <c r="D11" s="38">
        <v>581075</v>
      </c>
      <c r="E11" s="41">
        <f t="shared" si="0"/>
        <v>5146075</v>
      </c>
      <c r="F11" s="41">
        <f t="shared" si="1"/>
        <v>45991</v>
      </c>
      <c r="G11" s="41">
        <f t="shared" si="2"/>
        <v>44450</v>
      </c>
      <c r="I11" s="41">
        <f t="shared" si="3"/>
        <v>12874.6695</v>
      </c>
      <c r="J11" s="47">
        <f t="shared" si="4"/>
        <v>1638.8058225</v>
      </c>
      <c r="K11" s="41">
        <f t="shared" si="5"/>
        <v>14513.4753225</v>
      </c>
      <c r="L11" s="41">
        <f t="shared" si="6"/>
        <v>130</v>
      </c>
      <c r="M11" s="41">
        <f t="shared" si="7"/>
        <v>126</v>
      </c>
      <c r="O11" s="38">
        <f t="shared" si="60"/>
        <v>4552125.3305</v>
      </c>
      <c r="P11" s="38">
        <f t="shared" si="8"/>
        <v>579436.1941775</v>
      </c>
      <c r="Q11" s="38">
        <f t="shared" si="9"/>
        <v>5131561.5246775</v>
      </c>
      <c r="R11" s="38">
        <f t="shared" si="10"/>
        <v>45861</v>
      </c>
      <c r="S11" s="38">
        <f t="shared" si="11"/>
        <v>44324</v>
      </c>
      <c r="U11" s="55">
        <f>C11*15.05006/100</f>
        <v>687035.2390000001</v>
      </c>
      <c r="V11" s="55">
        <f t="shared" si="12"/>
        <v>87452.136145</v>
      </c>
      <c r="W11" s="38">
        <f t="shared" si="13"/>
        <v>774487.375145</v>
      </c>
      <c r="X11" s="38">
        <v>6912</v>
      </c>
      <c r="Y11" s="38">
        <v>6680</v>
      </c>
      <c r="Z11" s="38"/>
      <c r="AA11" s="38">
        <f>C11*16.92584/100</f>
        <v>772664.5960000001</v>
      </c>
      <c r="AB11" s="38">
        <f t="shared" si="14"/>
        <v>98351.82478</v>
      </c>
      <c r="AC11" s="38">
        <f t="shared" si="15"/>
        <v>871016.4207800002</v>
      </c>
      <c r="AD11" s="38">
        <v>7794</v>
      </c>
      <c r="AE11" s="38">
        <v>7533</v>
      </c>
      <c r="AF11" s="38"/>
      <c r="AG11" s="38">
        <f>C11*9.75766/100</f>
        <v>445437.179</v>
      </c>
      <c r="AH11" s="38">
        <f t="shared" si="16"/>
        <v>56699.322845</v>
      </c>
      <c r="AI11" s="38">
        <f t="shared" si="17"/>
        <v>502136.501845</v>
      </c>
      <c r="AJ11" s="38">
        <v>4488</v>
      </c>
      <c r="AK11" s="38">
        <v>4337</v>
      </c>
      <c r="AL11" s="38"/>
      <c r="AM11" s="38">
        <f>C11*7.48131/100</f>
        <v>341521.8015</v>
      </c>
      <c r="AN11" s="38">
        <f t="shared" si="18"/>
        <v>43472.0220825</v>
      </c>
      <c r="AO11" s="38">
        <f t="shared" si="19"/>
        <v>384993.8235825</v>
      </c>
      <c r="AP11" s="38">
        <v>3441</v>
      </c>
      <c r="AQ11" s="38">
        <v>3325</v>
      </c>
      <c r="AR11" s="38"/>
      <c r="AS11" s="38">
        <f>C11*0.21612/100</f>
        <v>9865.878</v>
      </c>
      <c r="AT11" s="38">
        <f t="shared" si="20"/>
        <v>1255.8192900000001</v>
      </c>
      <c r="AU11" s="38">
        <f t="shared" si="21"/>
        <v>11121.69729</v>
      </c>
      <c r="AV11" s="38">
        <v>99</v>
      </c>
      <c r="AW11" s="38">
        <v>96</v>
      </c>
      <c r="AX11" s="38"/>
      <c r="AY11" s="38">
        <f>C11*0.01906/100</f>
        <v>870.089</v>
      </c>
      <c r="AZ11" s="38">
        <f t="shared" si="22"/>
        <v>110.75289500000001</v>
      </c>
      <c r="BA11" s="38">
        <f t="shared" si="23"/>
        <v>980.841895</v>
      </c>
      <c r="BB11" s="38">
        <v>9</v>
      </c>
      <c r="BC11" s="38">
        <v>8</v>
      </c>
      <c r="BD11" s="38"/>
      <c r="BE11" s="38">
        <f>C11*0.01369/100</f>
        <v>624.9485000000001</v>
      </c>
      <c r="BF11" s="38">
        <f t="shared" si="24"/>
        <v>79.54916750000001</v>
      </c>
      <c r="BG11" s="38">
        <f t="shared" si="25"/>
        <v>704.4976675</v>
      </c>
      <c r="BH11" s="38">
        <v>6</v>
      </c>
      <c r="BI11" s="38">
        <v>6</v>
      </c>
      <c r="BJ11" s="38"/>
      <c r="BK11" s="38">
        <f>C11*0.23757/100</f>
        <v>10845.0705</v>
      </c>
      <c r="BL11" s="38">
        <f t="shared" si="26"/>
        <v>1380.4598775</v>
      </c>
      <c r="BM11" s="38">
        <f t="shared" si="27"/>
        <v>12225.5303775</v>
      </c>
      <c r="BN11" s="38">
        <v>109</v>
      </c>
      <c r="BO11" s="38">
        <v>106</v>
      </c>
      <c r="BP11" s="38"/>
      <c r="BQ11" s="38">
        <f>C11*5.91225/100</f>
        <v>269894.2125</v>
      </c>
      <c r="BR11" s="38">
        <f t="shared" si="28"/>
        <v>34354.6066875</v>
      </c>
      <c r="BS11" s="38">
        <f t="shared" si="29"/>
        <v>304248.81918750005</v>
      </c>
      <c r="BT11" s="38">
        <v>2719</v>
      </c>
      <c r="BU11" s="38">
        <v>2628</v>
      </c>
      <c r="BV11" s="38"/>
      <c r="BW11" s="38">
        <f>C11*1.80534/100</f>
        <v>82413.771</v>
      </c>
      <c r="BX11" s="38">
        <f t="shared" si="30"/>
        <v>10490.379405</v>
      </c>
      <c r="BY11" s="38">
        <f t="shared" si="31"/>
        <v>92904.150405</v>
      </c>
      <c r="BZ11" s="38">
        <v>830</v>
      </c>
      <c r="CA11" s="38">
        <v>803</v>
      </c>
      <c r="CB11" s="38"/>
      <c r="CC11" s="38">
        <f>C11*5.15053/100</f>
        <v>235121.69449999998</v>
      </c>
      <c r="CD11" s="38">
        <f t="shared" si="32"/>
        <v>29928.442197499997</v>
      </c>
      <c r="CE11" s="38">
        <f t="shared" si="33"/>
        <v>265050.13669749995</v>
      </c>
      <c r="CF11" s="38">
        <v>2369</v>
      </c>
      <c r="CG11" s="38">
        <v>2289</v>
      </c>
      <c r="CH11" s="38"/>
      <c r="CI11" s="38">
        <f>C11*14.16042/100</f>
        <v>646423.1730000001</v>
      </c>
      <c r="CJ11" s="38">
        <f t="shared" si="34"/>
        <v>82282.660515</v>
      </c>
      <c r="CK11" s="38">
        <f t="shared" si="35"/>
        <v>728705.8335150001</v>
      </c>
      <c r="CL11" s="38">
        <v>6513</v>
      </c>
      <c r="CM11" s="38">
        <v>6294</v>
      </c>
      <c r="CN11" s="38"/>
      <c r="CO11" s="38">
        <f>C11*6.15602/100</f>
        <v>281022.313</v>
      </c>
      <c r="CP11" s="38">
        <f t="shared" si="36"/>
        <v>35771.093215</v>
      </c>
      <c r="CQ11" s="38">
        <f t="shared" si="37"/>
        <v>316793.406215</v>
      </c>
      <c r="CR11" s="38">
        <v>2831</v>
      </c>
      <c r="CS11" s="38">
        <v>2736</v>
      </c>
      <c r="CT11" s="38"/>
      <c r="CU11" s="38">
        <f>C11*5.37414/100</f>
        <v>245329.49099999998</v>
      </c>
      <c r="CV11" s="38">
        <f t="shared" si="38"/>
        <v>31227.784005</v>
      </c>
      <c r="CW11" s="38">
        <f t="shared" si="39"/>
        <v>276557.275005</v>
      </c>
      <c r="CX11" s="38">
        <v>2472</v>
      </c>
      <c r="CY11" s="38">
        <v>2389</v>
      </c>
      <c r="CZ11" s="38"/>
      <c r="DA11" s="89">
        <f>C11*0.69717/100</f>
        <v>31825.8105</v>
      </c>
      <c r="DB11" s="89">
        <f t="shared" si="40"/>
        <v>4051.0805775</v>
      </c>
      <c r="DC11" s="89">
        <f t="shared" si="41"/>
        <v>35876.8910775</v>
      </c>
      <c r="DD11" s="89">
        <v>321</v>
      </c>
      <c r="DE11" s="89">
        <v>310</v>
      </c>
      <c r="DF11" s="38"/>
      <c r="DG11" s="38">
        <f>C11*0.02011/100</f>
        <v>918.0215</v>
      </c>
      <c r="DH11" s="38">
        <f t="shared" si="42"/>
        <v>116.8541825</v>
      </c>
      <c r="DI11" s="38">
        <f t="shared" si="43"/>
        <v>1034.8756825</v>
      </c>
      <c r="DJ11" s="38">
        <v>9</v>
      </c>
      <c r="DK11" s="38">
        <v>9</v>
      </c>
      <c r="DL11" s="38"/>
      <c r="DM11" s="38">
        <f>C11*4.70981/100</f>
        <v>215002.8265</v>
      </c>
      <c r="DN11" s="38">
        <f t="shared" si="44"/>
        <v>27367.528457499997</v>
      </c>
      <c r="DO11" s="38">
        <f t="shared" si="45"/>
        <v>242370.3549575</v>
      </c>
      <c r="DP11" s="38">
        <v>2166</v>
      </c>
      <c r="DQ11" s="38">
        <v>2094</v>
      </c>
      <c r="DR11" s="38"/>
      <c r="DS11" s="38">
        <f>C11*0.28727/100</f>
        <v>13113.8755</v>
      </c>
      <c r="DT11" s="38">
        <f t="shared" si="46"/>
        <v>1669.2541525000001</v>
      </c>
      <c r="DU11" s="38">
        <f t="shared" si="47"/>
        <v>14783.1296525</v>
      </c>
      <c r="DV11" s="38">
        <v>132</v>
      </c>
      <c r="DW11" s="38">
        <v>128</v>
      </c>
      <c r="DX11" s="38"/>
      <c r="DY11" s="38">
        <f>C11*4.87421/100</f>
        <v>222507.68649999998</v>
      </c>
      <c r="DZ11" s="38">
        <f t="shared" si="48"/>
        <v>28322.815757499997</v>
      </c>
      <c r="EA11" s="38">
        <f t="shared" si="49"/>
        <v>250830.5022575</v>
      </c>
      <c r="EB11" s="38">
        <v>2242</v>
      </c>
      <c r="EC11" s="38">
        <v>2167</v>
      </c>
      <c r="ED11" s="38"/>
      <c r="EE11" s="38">
        <f>C11*0.60754/100</f>
        <v>27734.200999999997</v>
      </c>
      <c r="EF11" s="38">
        <f t="shared" si="50"/>
        <v>3530.2630549999994</v>
      </c>
      <c r="EG11" s="38">
        <f t="shared" si="51"/>
        <v>31264.464054999997</v>
      </c>
      <c r="EH11" s="38">
        <v>279</v>
      </c>
      <c r="EI11" s="38">
        <v>270</v>
      </c>
      <c r="EJ11" s="38"/>
      <c r="EK11" s="38">
        <f>C11*0.26185/100</f>
        <v>11953.452500000003</v>
      </c>
      <c r="EL11" s="38">
        <f t="shared" si="52"/>
        <v>1521.5448875000002</v>
      </c>
      <c r="EM11" s="38">
        <f t="shared" si="53"/>
        <v>13474.997387500003</v>
      </c>
      <c r="EN11" s="38">
        <v>120</v>
      </c>
      <c r="EO11" s="38">
        <v>116</v>
      </c>
      <c r="EP11" s="38"/>
      <c r="EQ11" s="38"/>
      <c r="ER11" s="38"/>
      <c r="ES11" s="38"/>
      <c r="ET11" s="38"/>
      <c r="EU11" s="38"/>
      <c r="EV11" s="38"/>
      <c r="EW11" s="55">
        <f t="shared" si="54"/>
        <v>3970.637</v>
      </c>
      <c r="EX11" s="55">
        <f t="shared" si="55"/>
        <v>505.419035</v>
      </c>
      <c r="EY11" s="38">
        <f t="shared" si="56"/>
        <v>4476.0560350000005</v>
      </c>
      <c r="EZ11" s="38">
        <v>40</v>
      </c>
      <c r="FA11" s="38">
        <v>39</v>
      </c>
      <c r="FB11" s="38"/>
      <c r="FC11" s="38">
        <f t="shared" si="57"/>
        <v>8904.0325</v>
      </c>
      <c r="FD11" s="38">
        <f t="shared" si="58"/>
        <v>1133.3867875</v>
      </c>
      <c r="FE11" s="38">
        <f t="shared" si="59"/>
        <v>10037.419287499999</v>
      </c>
      <c r="FF11" s="38">
        <v>90</v>
      </c>
      <c r="FG11" s="38">
        <v>87</v>
      </c>
      <c r="FH11" s="38"/>
      <c r="FI11" s="38"/>
      <c r="FJ11" s="38"/>
      <c r="FK11" s="38"/>
      <c r="FL11" s="38"/>
      <c r="FM11" s="38"/>
      <c r="FN11" s="38"/>
      <c r="FO11" s="38"/>
      <c r="FP11" s="38"/>
      <c r="FQ11" s="38"/>
    </row>
    <row r="12" spans="1:173" ht="12.75">
      <c r="A12" s="22">
        <v>43009</v>
      </c>
      <c r="C12" s="38"/>
      <c r="D12" s="38">
        <v>466950</v>
      </c>
      <c r="E12" s="41">
        <f t="shared" si="0"/>
        <v>466950</v>
      </c>
      <c r="F12" s="41">
        <f t="shared" si="1"/>
        <v>45991</v>
      </c>
      <c r="G12" s="41">
        <f t="shared" si="2"/>
        <v>44450</v>
      </c>
      <c r="I12" s="41">
        <f t="shared" si="3"/>
        <v>0</v>
      </c>
      <c r="J12" s="47">
        <f t="shared" si="4"/>
        <v>1316.939085</v>
      </c>
      <c r="K12" s="41">
        <f t="shared" si="5"/>
        <v>1316.939085</v>
      </c>
      <c r="L12" s="41">
        <f t="shared" si="6"/>
        <v>130</v>
      </c>
      <c r="M12" s="41">
        <f t="shared" si="7"/>
        <v>126</v>
      </c>
      <c r="O12" s="38"/>
      <c r="P12" s="38">
        <f t="shared" si="8"/>
        <v>465633.0609149999</v>
      </c>
      <c r="Q12" s="38">
        <f t="shared" si="9"/>
        <v>465633.0609149999</v>
      </c>
      <c r="R12" s="38">
        <f t="shared" si="10"/>
        <v>45861</v>
      </c>
      <c r="S12" s="38">
        <f t="shared" si="11"/>
        <v>44324</v>
      </c>
      <c r="U12" s="55"/>
      <c r="V12" s="55">
        <f t="shared" si="12"/>
        <v>70276.25517</v>
      </c>
      <c r="W12" s="38">
        <f t="shared" si="13"/>
        <v>70276.25517</v>
      </c>
      <c r="X12" s="38">
        <v>6912</v>
      </c>
      <c r="Y12" s="38">
        <v>6680</v>
      </c>
      <c r="Z12" s="38"/>
      <c r="AA12" s="38"/>
      <c r="AB12" s="38">
        <f t="shared" si="14"/>
        <v>79035.20988000001</v>
      </c>
      <c r="AC12" s="38">
        <f t="shared" si="15"/>
        <v>79035.20988000001</v>
      </c>
      <c r="AD12" s="38">
        <v>7794</v>
      </c>
      <c r="AE12" s="38">
        <v>7533</v>
      </c>
      <c r="AF12" s="38"/>
      <c r="AG12" s="38"/>
      <c r="AH12" s="38">
        <f t="shared" si="16"/>
        <v>45563.39336999999</v>
      </c>
      <c r="AI12" s="38">
        <f t="shared" si="17"/>
        <v>45563.39336999999</v>
      </c>
      <c r="AJ12" s="38">
        <v>4488</v>
      </c>
      <c r="AK12" s="38">
        <v>4337</v>
      </c>
      <c r="AL12" s="38"/>
      <c r="AM12" s="38"/>
      <c r="AN12" s="38">
        <f t="shared" si="18"/>
        <v>34933.977045</v>
      </c>
      <c r="AO12" s="38">
        <f t="shared" si="19"/>
        <v>34933.977045</v>
      </c>
      <c r="AP12" s="38">
        <v>3441</v>
      </c>
      <c r="AQ12" s="38">
        <v>3325</v>
      </c>
      <c r="AR12" s="38"/>
      <c r="AS12" s="38"/>
      <c r="AT12" s="38">
        <f t="shared" si="20"/>
        <v>1009.17234</v>
      </c>
      <c r="AU12" s="38">
        <f t="shared" si="21"/>
        <v>1009.17234</v>
      </c>
      <c r="AV12" s="38">
        <v>99</v>
      </c>
      <c r="AW12" s="38">
        <v>96</v>
      </c>
      <c r="AX12" s="38"/>
      <c r="AY12" s="38"/>
      <c r="AZ12" s="38">
        <f t="shared" si="22"/>
        <v>89.00067000000001</v>
      </c>
      <c r="BA12" s="38">
        <f t="shared" si="23"/>
        <v>89.00067000000001</v>
      </c>
      <c r="BB12" s="38">
        <v>9</v>
      </c>
      <c r="BC12" s="38">
        <v>8</v>
      </c>
      <c r="BD12" s="38"/>
      <c r="BE12" s="38"/>
      <c r="BF12" s="38">
        <f t="shared" si="24"/>
        <v>63.925455</v>
      </c>
      <c r="BG12" s="38">
        <f t="shared" si="25"/>
        <v>63.925455</v>
      </c>
      <c r="BH12" s="38">
        <v>6</v>
      </c>
      <c r="BI12" s="38">
        <v>6</v>
      </c>
      <c r="BJ12" s="38"/>
      <c r="BK12" s="38"/>
      <c r="BL12" s="38">
        <f t="shared" si="26"/>
        <v>1109.333115</v>
      </c>
      <c r="BM12" s="38">
        <f t="shared" si="27"/>
        <v>1109.333115</v>
      </c>
      <c r="BN12" s="38">
        <v>109</v>
      </c>
      <c r="BO12" s="38">
        <v>106</v>
      </c>
      <c r="BP12" s="38"/>
      <c r="BQ12" s="38"/>
      <c r="BR12" s="38">
        <f t="shared" si="28"/>
        <v>27607.251375000003</v>
      </c>
      <c r="BS12" s="38">
        <f t="shared" si="29"/>
        <v>27607.251375000003</v>
      </c>
      <c r="BT12" s="38">
        <v>2719</v>
      </c>
      <c r="BU12" s="38">
        <v>2628</v>
      </c>
      <c r="BV12" s="38"/>
      <c r="BW12" s="38"/>
      <c r="BX12" s="38">
        <f t="shared" si="30"/>
        <v>8430.035129999998</v>
      </c>
      <c r="BY12" s="38">
        <f t="shared" si="31"/>
        <v>8430.035129999998</v>
      </c>
      <c r="BZ12" s="38">
        <v>830</v>
      </c>
      <c r="CA12" s="38">
        <v>803</v>
      </c>
      <c r="CB12" s="38"/>
      <c r="CC12" s="38"/>
      <c r="CD12" s="38">
        <f t="shared" si="32"/>
        <v>24050.399835</v>
      </c>
      <c r="CE12" s="38">
        <f t="shared" si="33"/>
        <v>24050.399835</v>
      </c>
      <c r="CF12" s="38">
        <v>2369</v>
      </c>
      <c r="CG12" s="38">
        <v>2289</v>
      </c>
      <c r="CH12" s="38"/>
      <c r="CI12" s="38"/>
      <c r="CJ12" s="38">
        <f t="shared" si="34"/>
        <v>66122.08119</v>
      </c>
      <c r="CK12" s="38">
        <f t="shared" si="35"/>
        <v>66122.08119</v>
      </c>
      <c r="CL12" s="38">
        <v>6513</v>
      </c>
      <c r="CM12" s="38">
        <v>6294</v>
      </c>
      <c r="CN12" s="38"/>
      <c r="CO12" s="38"/>
      <c r="CP12" s="38">
        <f t="shared" si="36"/>
        <v>28745.535389999997</v>
      </c>
      <c r="CQ12" s="38">
        <f t="shared" si="37"/>
        <v>28745.535389999997</v>
      </c>
      <c r="CR12" s="38">
        <v>2831</v>
      </c>
      <c r="CS12" s="38">
        <v>2736</v>
      </c>
      <c r="CT12" s="38"/>
      <c r="CU12" s="38"/>
      <c r="CV12" s="38">
        <f t="shared" si="38"/>
        <v>25094.54673</v>
      </c>
      <c r="CW12" s="38">
        <f t="shared" si="39"/>
        <v>25094.54673</v>
      </c>
      <c r="CX12" s="38">
        <v>2472</v>
      </c>
      <c r="CY12" s="38">
        <v>2389</v>
      </c>
      <c r="CZ12" s="38"/>
      <c r="DA12" s="89"/>
      <c r="DB12" s="89">
        <f t="shared" si="40"/>
        <v>3255.4353149999997</v>
      </c>
      <c r="DC12" s="89">
        <f t="shared" si="41"/>
        <v>3255.4353149999997</v>
      </c>
      <c r="DD12" s="89">
        <v>321</v>
      </c>
      <c r="DE12" s="89">
        <v>310</v>
      </c>
      <c r="DF12" s="38"/>
      <c r="DG12" s="38"/>
      <c r="DH12" s="38">
        <f t="shared" si="42"/>
        <v>93.903645</v>
      </c>
      <c r="DI12" s="38">
        <f t="shared" si="43"/>
        <v>93.903645</v>
      </c>
      <c r="DJ12" s="38">
        <v>9</v>
      </c>
      <c r="DK12" s="38">
        <v>9</v>
      </c>
      <c r="DL12" s="38"/>
      <c r="DM12" s="38"/>
      <c r="DN12" s="38">
        <f t="shared" si="44"/>
        <v>21992.457795000002</v>
      </c>
      <c r="DO12" s="38">
        <f t="shared" si="45"/>
        <v>21992.457795000002</v>
      </c>
      <c r="DP12" s="38">
        <v>2166</v>
      </c>
      <c r="DQ12" s="38">
        <v>2094</v>
      </c>
      <c r="DR12" s="38"/>
      <c r="DS12" s="38"/>
      <c r="DT12" s="38">
        <f t="shared" si="46"/>
        <v>1341.4072650000003</v>
      </c>
      <c r="DU12" s="38">
        <f t="shared" si="47"/>
        <v>1341.4072650000003</v>
      </c>
      <c r="DV12" s="38">
        <v>132</v>
      </c>
      <c r="DW12" s="38">
        <v>128</v>
      </c>
      <c r="DX12" s="38"/>
      <c r="DY12" s="38"/>
      <c r="DZ12" s="38">
        <f t="shared" si="48"/>
        <v>22760.123594999997</v>
      </c>
      <c r="EA12" s="38">
        <f t="shared" si="49"/>
        <v>22760.123594999997</v>
      </c>
      <c r="EB12" s="38">
        <v>2242</v>
      </c>
      <c r="EC12" s="38">
        <v>2167</v>
      </c>
      <c r="ED12" s="38"/>
      <c r="EE12" s="38"/>
      <c r="EF12" s="38">
        <f t="shared" si="50"/>
        <v>2836.90803</v>
      </c>
      <c r="EG12" s="38">
        <f t="shared" si="51"/>
        <v>2836.90803</v>
      </c>
      <c r="EH12" s="38">
        <v>279</v>
      </c>
      <c r="EI12" s="38">
        <v>270</v>
      </c>
      <c r="EJ12" s="38"/>
      <c r="EK12" s="38"/>
      <c r="EL12" s="38">
        <f t="shared" si="52"/>
        <v>1222.708575</v>
      </c>
      <c r="EM12" s="38">
        <f t="shared" si="53"/>
        <v>1222.708575</v>
      </c>
      <c r="EN12" s="38">
        <v>120</v>
      </c>
      <c r="EO12" s="38">
        <v>116</v>
      </c>
      <c r="EP12" s="38"/>
      <c r="EQ12" s="38"/>
      <c r="ER12" s="38"/>
      <c r="ES12" s="38"/>
      <c r="ET12" s="38"/>
      <c r="EU12" s="38"/>
      <c r="EV12" s="38"/>
      <c r="EW12" s="55">
        <f t="shared" si="54"/>
        <v>0</v>
      </c>
      <c r="EX12" s="55">
        <f t="shared" si="55"/>
        <v>406.15311</v>
      </c>
      <c r="EY12" s="38">
        <f t="shared" si="56"/>
        <v>406.15311</v>
      </c>
      <c r="EZ12" s="38">
        <v>40</v>
      </c>
      <c r="FA12" s="38">
        <v>39</v>
      </c>
      <c r="FB12" s="38"/>
      <c r="FC12" s="38">
        <f t="shared" si="57"/>
        <v>0</v>
      </c>
      <c r="FD12" s="38">
        <f t="shared" si="58"/>
        <v>910.785975</v>
      </c>
      <c r="FE12" s="38">
        <f t="shared" si="59"/>
        <v>910.785975</v>
      </c>
      <c r="FF12" s="38">
        <v>90</v>
      </c>
      <c r="FG12" s="38">
        <v>87</v>
      </c>
      <c r="FH12" s="38"/>
      <c r="FI12" s="38"/>
      <c r="FJ12" s="38"/>
      <c r="FK12" s="38"/>
      <c r="FL12" s="38"/>
      <c r="FM12" s="38"/>
      <c r="FN12" s="38"/>
      <c r="FO12" s="38"/>
      <c r="FP12" s="38"/>
      <c r="FQ12" s="38"/>
    </row>
    <row r="13" spans="1:173" ht="12.75">
      <c r="A13" s="56">
        <v>43191</v>
      </c>
      <c r="C13" s="38">
        <v>4795000</v>
      </c>
      <c r="D13" s="38">
        <v>466950</v>
      </c>
      <c r="E13" s="41">
        <f t="shared" si="0"/>
        <v>5261950</v>
      </c>
      <c r="F13" s="41">
        <f t="shared" si="1"/>
        <v>45991</v>
      </c>
      <c r="G13" s="41">
        <f t="shared" si="2"/>
        <v>44450</v>
      </c>
      <c r="I13" s="41">
        <f t="shared" si="3"/>
        <v>13523.3385</v>
      </c>
      <c r="J13" s="47">
        <f t="shared" si="4"/>
        <v>1316.939085</v>
      </c>
      <c r="K13" s="41">
        <f t="shared" si="5"/>
        <v>14840.277585</v>
      </c>
      <c r="L13" s="41">
        <f t="shared" si="6"/>
        <v>130</v>
      </c>
      <c r="M13" s="41">
        <f t="shared" si="7"/>
        <v>126</v>
      </c>
      <c r="O13" s="38">
        <f t="shared" si="60"/>
        <v>4781476.661499999</v>
      </c>
      <c r="P13" s="38">
        <f t="shared" si="8"/>
        <v>465633.0609149999</v>
      </c>
      <c r="Q13" s="38">
        <f t="shared" si="9"/>
        <v>5247109.722414999</v>
      </c>
      <c r="R13" s="38">
        <f t="shared" si="10"/>
        <v>45861</v>
      </c>
      <c r="S13" s="38">
        <f t="shared" si="11"/>
        <v>44324</v>
      </c>
      <c r="U13" s="55">
        <f>C13*15.05006/100</f>
        <v>721650.377</v>
      </c>
      <c r="V13" s="55">
        <f t="shared" si="12"/>
        <v>70276.25517</v>
      </c>
      <c r="W13" s="38">
        <f t="shared" si="13"/>
        <v>791926.63217</v>
      </c>
      <c r="X13" s="38">
        <v>6912</v>
      </c>
      <c r="Y13" s="38">
        <v>6680</v>
      </c>
      <c r="Z13" s="38"/>
      <c r="AA13" s="38">
        <f>C13*16.92584/100</f>
        <v>811594.0279999999</v>
      </c>
      <c r="AB13" s="38">
        <f t="shared" si="14"/>
        <v>79035.20988000001</v>
      </c>
      <c r="AC13" s="38">
        <f t="shared" si="15"/>
        <v>890629.2378799999</v>
      </c>
      <c r="AD13" s="38">
        <v>7794</v>
      </c>
      <c r="AE13" s="38">
        <v>7533</v>
      </c>
      <c r="AF13" s="38"/>
      <c r="AG13" s="38">
        <f>C13*9.75766/100</f>
        <v>467879.79699999996</v>
      </c>
      <c r="AH13" s="38">
        <f t="shared" si="16"/>
        <v>45563.39336999999</v>
      </c>
      <c r="AI13" s="38">
        <f t="shared" si="17"/>
        <v>513443.19036999997</v>
      </c>
      <c r="AJ13" s="38">
        <v>4488</v>
      </c>
      <c r="AK13" s="38">
        <v>4337</v>
      </c>
      <c r="AL13" s="38"/>
      <c r="AM13" s="38">
        <f>C13*7.48131/100</f>
        <v>358728.8145</v>
      </c>
      <c r="AN13" s="38">
        <f t="shared" si="18"/>
        <v>34933.977045</v>
      </c>
      <c r="AO13" s="38">
        <f t="shared" si="19"/>
        <v>393662.791545</v>
      </c>
      <c r="AP13" s="38">
        <v>3441</v>
      </c>
      <c r="AQ13" s="38">
        <v>3325</v>
      </c>
      <c r="AR13" s="38"/>
      <c r="AS13" s="38">
        <f>C13*0.21612/100</f>
        <v>10362.954</v>
      </c>
      <c r="AT13" s="38">
        <f t="shared" si="20"/>
        <v>1009.17234</v>
      </c>
      <c r="AU13" s="38">
        <f t="shared" si="21"/>
        <v>11372.126339999999</v>
      </c>
      <c r="AV13" s="38">
        <v>99</v>
      </c>
      <c r="AW13" s="38">
        <v>96</v>
      </c>
      <c r="AX13" s="38"/>
      <c r="AY13" s="38">
        <f>C13*0.01906/100</f>
        <v>913.927</v>
      </c>
      <c r="AZ13" s="38">
        <f t="shared" si="22"/>
        <v>89.00067000000001</v>
      </c>
      <c r="BA13" s="38">
        <f t="shared" si="23"/>
        <v>1002.92767</v>
      </c>
      <c r="BB13" s="38">
        <v>9</v>
      </c>
      <c r="BC13" s="38">
        <v>8</v>
      </c>
      <c r="BD13" s="38"/>
      <c r="BE13" s="38">
        <f>C13*0.01369/100</f>
        <v>656.4355</v>
      </c>
      <c r="BF13" s="38">
        <f t="shared" si="24"/>
        <v>63.925455</v>
      </c>
      <c r="BG13" s="38">
        <f t="shared" si="25"/>
        <v>720.3609550000001</v>
      </c>
      <c r="BH13" s="38">
        <v>6</v>
      </c>
      <c r="BI13" s="38">
        <v>6</v>
      </c>
      <c r="BJ13" s="38"/>
      <c r="BK13" s="38">
        <f>C13*0.23757/100</f>
        <v>11391.4815</v>
      </c>
      <c r="BL13" s="38">
        <f t="shared" si="26"/>
        <v>1109.333115</v>
      </c>
      <c r="BM13" s="38">
        <f t="shared" si="27"/>
        <v>12500.814615</v>
      </c>
      <c r="BN13" s="38">
        <v>109</v>
      </c>
      <c r="BO13" s="38">
        <v>106</v>
      </c>
      <c r="BP13" s="38"/>
      <c r="BQ13" s="38">
        <f>C13*5.91225/100</f>
        <v>283492.3875</v>
      </c>
      <c r="BR13" s="38">
        <f t="shared" si="28"/>
        <v>27607.251375000003</v>
      </c>
      <c r="BS13" s="38">
        <f t="shared" si="29"/>
        <v>311099.638875</v>
      </c>
      <c r="BT13" s="38">
        <v>2719</v>
      </c>
      <c r="BU13" s="38">
        <v>2628</v>
      </c>
      <c r="BV13" s="38"/>
      <c r="BW13" s="38">
        <f>C13*1.80534/100</f>
        <v>86566.05299999999</v>
      </c>
      <c r="BX13" s="38">
        <f t="shared" si="30"/>
        <v>8430.035129999998</v>
      </c>
      <c r="BY13" s="38">
        <f t="shared" si="31"/>
        <v>94996.08812999999</v>
      </c>
      <c r="BZ13" s="38">
        <v>830</v>
      </c>
      <c r="CA13" s="38">
        <v>803</v>
      </c>
      <c r="CB13" s="38"/>
      <c r="CC13" s="38">
        <f>C13*5.15053/100</f>
        <v>246967.91349999997</v>
      </c>
      <c r="CD13" s="38">
        <f t="shared" si="32"/>
        <v>24050.399835</v>
      </c>
      <c r="CE13" s="38">
        <f t="shared" si="33"/>
        <v>271018.31333499996</v>
      </c>
      <c r="CF13" s="38">
        <v>2369</v>
      </c>
      <c r="CG13" s="38">
        <v>2289</v>
      </c>
      <c r="CH13" s="38"/>
      <c r="CI13" s="38">
        <f>C13*14.16042/100</f>
        <v>678992.1390000001</v>
      </c>
      <c r="CJ13" s="38">
        <f t="shared" si="34"/>
        <v>66122.08119</v>
      </c>
      <c r="CK13" s="38">
        <f t="shared" si="35"/>
        <v>745114.22019</v>
      </c>
      <c r="CL13" s="38">
        <v>6513</v>
      </c>
      <c r="CM13" s="38">
        <v>6294</v>
      </c>
      <c r="CN13" s="38"/>
      <c r="CO13" s="38">
        <f>C13*6.15602/100</f>
        <v>295181.159</v>
      </c>
      <c r="CP13" s="38">
        <f t="shared" si="36"/>
        <v>28745.535389999997</v>
      </c>
      <c r="CQ13" s="38">
        <f t="shared" si="37"/>
        <v>323926.69438999996</v>
      </c>
      <c r="CR13" s="38">
        <v>2831</v>
      </c>
      <c r="CS13" s="38">
        <v>2736</v>
      </c>
      <c r="CT13" s="38"/>
      <c r="CU13" s="38">
        <f>C13*5.37414/100</f>
        <v>257690.01299999998</v>
      </c>
      <c r="CV13" s="38">
        <f t="shared" si="38"/>
        <v>25094.54673</v>
      </c>
      <c r="CW13" s="38">
        <f t="shared" si="39"/>
        <v>282784.55973</v>
      </c>
      <c r="CX13" s="38">
        <v>2472</v>
      </c>
      <c r="CY13" s="38">
        <v>2389</v>
      </c>
      <c r="CZ13" s="38"/>
      <c r="DA13" s="89">
        <f>C13*0.69717/100</f>
        <v>33429.3015</v>
      </c>
      <c r="DB13" s="89">
        <f t="shared" si="40"/>
        <v>3255.4353149999997</v>
      </c>
      <c r="DC13" s="89">
        <f t="shared" si="41"/>
        <v>36684.736815000004</v>
      </c>
      <c r="DD13" s="89">
        <v>321</v>
      </c>
      <c r="DE13" s="89">
        <v>310</v>
      </c>
      <c r="DF13" s="38"/>
      <c r="DG13" s="38">
        <f>C13*0.02011/100</f>
        <v>964.2745</v>
      </c>
      <c r="DH13" s="38">
        <f t="shared" si="42"/>
        <v>93.903645</v>
      </c>
      <c r="DI13" s="38">
        <f t="shared" si="43"/>
        <v>1058.178145</v>
      </c>
      <c r="DJ13" s="38">
        <v>9</v>
      </c>
      <c r="DK13" s="38">
        <v>9</v>
      </c>
      <c r="DL13" s="38"/>
      <c r="DM13" s="38">
        <f>C13*4.70981/100</f>
        <v>225835.3895</v>
      </c>
      <c r="DN13" s="38">
        <f t="shared" si="44"/>
        <v>21992.457795000002</v>
      </c>
      <c r="DO13" s="38">
        <f t="shared" si="45"/>
        <v>247827.84729499999</v>
      </c>
      <c r="DP13" s="38">
        <v>2166</v>
      </c>
      <c r="DQ13" s="38">
        <v>2094</v>
      </c>
      <c r="DR13" s="38"/>
      <c r="DS13" s="38">
        <f>C13*0.28727/100</f>
        <v>13774.596500000001</v>
      </c>
      <c r="DT13" s="38">
        <f t="shared" si="46"/>
        <v>1341.4072650000003</v>
      </c>
      <c r="DU13" s="38">
        <f t="shared" si="47"/>
        <v>15116.003765000001</v>
      </c>
      <c r="DV13" s="38">
        <v>132</v>
      </c>
      <c r="DW13" s="38">
        <v>128</v>
      </c>
      <c r="DX13" s="38"/>
      <c r="DY13" s="38">
        <f>C13*4.87421/100</f>
        <v>233718.3695</v>
      </c>
      <c r="DZ13" s="38">
        <f t="shared" si="48"/>
        <v>22760.123594999997</v>
      </c>
      <c r="EA13" s="38">
        <f t="shared" si="49"/>
        <v>256478.49309499998</v>
      </c>
      <c r="EB13" s="38">
        <v>2242</v>
      </c>
      <c r="EC13" s="38">
        <v>2167</v>
      </c>
      <c r="ED13" s="38"/>
      <c r="EE13" s="38">
        <f>C13*0.60754/100</f>
        <v>29131.542999999998</v>
      </c>
      <c r="EF13" s="38">
        <f t="shared" si="50"/>
        <v>2836.90803</v>
      </c>
      <c r="EG13" s="38">
        <f t="shared" si="51"/>
        <v>31968.451029999997</v>
      </c>
      <c r="EH13" s="38">
        <v>279</v>
      </c>
      <c r="EI13" s="38">
        <v>270</v>
      </c>
      <c r="EJ13" s="38"/>
      <c r="EK13" s="38">
        <f>C13*0.26185/100</f>
        <v>12555.707500000002</v>
      </c>
      <c r="EL13" s="38">
        <f t="shared" si="52"/>
        <v>1222.708575</v>
      </c>
      <c r="EM13" s="38">
        <f t="shared" si="53"/>
        <v>13778.416075000003</v>
      </c>
      <c r="EN13" s="38">
        <v>120</v>
      </c>
      <c r="EO13" s="38">
        <v>116</v>
      </c>
      <c r="EP13" s="38"/>
      <c r="EQ13" s="38"/>
      <c r="ER13" s="38"/>
      <c r="ES13" s="38"/>
      <c r="ET13" s="38"/>
      <c r="EU13" s="38"/>
      <c r="EV13" s="38"/>
      <c r="EW13" s="55">
        <f t="shared" si="54"/>
        <v>4170.691000000001</v>
      </c>
      <c r="EX13" s="55">
        <f t="shared" si="55"/>
        <v>406.15311</v>
      </c>
      <c r="EY13" s="38">
        <f t="shared" si="56"/>
        <v>4576.844110000001</v>
      </c>
      <c r="EZ13" s="38">
        <v>40</v>
      </c>
      <c r="FA13" s="38">
        <v>39</v>
      </c>
      <c r="FB13" s="38"/>
      <c r="FC13" s="38">
        <f t="shared" si="57"/>
        <v>9352.6475</v>
      </c>
      <c r="FD13" s="38">
        <f t="shared" si="58"/>
        <v>910.785975</v>
      </c>
      <c r="FE13" s="38">
        <f t="shared" si="59"/>
        <v>10263.433475</v>
      </c>
      <c r="FF13" s="38">
        <v>90</v>
      </c>
      <c r="FG13" s="38">
        <v>87</v>
      </c>
      <c r="FH13" s="38"/>
      <c r="FI13" s="38"/>
      <c r="FJ13" s="38"/>
      <c r="FK13" s="38"/>
      <c r="FL13" s="38"/>
      <c r="FM13" s="38"/>
      <c r="FN13" s="38"/>
      <c r="FO13" s="38"/>
      <c r="FP13" s="38"/>
      <c r="FQ13" s="38"/>
    </row>
    <row r="14" spans="1:173" ht="12.75">
      <c r="A14" s="56">
        <v>43374</v>
      </c>
      <c r="C14" s="38"/>
      <c r="D14" s="38">
        <v>347075</v>
      </c>
      <c r="E14" s="41">
        <f t="shared" si="0"/>
        <v>347075</v>
      </c>
      <c r="F14" s="41">
        <f t="shared" si="1"/>
        <v>45991</v>
      </c>
      <c r="G14" s="41">
        <f t="shared" si="2"/>
        <v>44450</v>
      </c>
      <c r="I14" s="41">
        <f t="shared" si="3"/>
        <v>0</v>
      </c>
      <c r="J14" s="47">
        <f t="shared" si="4"/>
        <v>978.8556225</v>
      </c>
      <c r="K14" s="41">
        <f t="shared" si="5"/>
        <v>978.8556225</v>
      </c>
      <c r="L14" s="41">
        <f t="shared" si="6"/>
        <v>130</v>
      </c>
      <c r="M14" s="41">
        <f t="shared" si="7"/>
        <v>126</v>
      </c>
      <c r="O14" s="38"/>
      <c r="P14" s="38">
        <f t="shared" si="8"/>
        <v>346096.1443775</v>
      </c>
      <c r="Q14" s="38">
        <f t="shared" si="9"/>
        <v>346096.1443775</v>
      </c>
      <c r="R14" s="38">
        <f t="shared" si="10"/>
        <v>45861</v>
      </c>
      <c r="S14" s="38">
        <f t="shared" si="11"/>
        <v>44324</v>
      </c>
      <c r="U14" s="55"/>
      <c r="V14" s="55">
        <f t="shared" si="12"/>
        <v>52234.995745</v>
      </c>
      <c r="W14" s="38">
        <f t="shared" si="13"/>
        <v>52234.995745</v>
      </c>
      <c r="X14" s="38">
        <v>6912</v>
      </c>
      <c r="Y14" s="38">
        <v>6680</v>
      </c>
      <c r="Z14" s="38"/>
      <c r="AA14" s="38"/>
      <c r="AB14" s="38">
        <f t="shared" si="14"/>
        <v>58745.35918000001</v>
      </c>
      <c r="AC14" s="38">
        <f t="shared" si="15"/>
        <v>58745.35918000001</v>
      </c>
      <c r="AD14" s="38">
        <v>7794</v>
      </c>
      <c r="AE14" s="38">
        <v>7533</v>
      </c>
      <c r="AF14" s="38"/>
      <c r="AG14" s="38"/>
      <c r="AH14" s="38">
        <f t="shared" si="16"/>
        <v>33866.398445</v>
      </c>
      <c r="AI14" s="38">
        <f t="shared" si="17"/>
        <v>33866.398445</v>
      </c>
      <c r="AJ14" s="38">
        <v>4488</v>
      </c>
      <c r="AK14" s="38">
        <v>4337</v>
      </c>
      <c r="AL14" s="38"/>
      <c r="AM14" s="38"/>
      <c r="AN14" s="38">
        <f t="shared" si="18"/>
        <v>25965.7566825</v>
      </c>
      <c r="AO14" s="38">
        <f t="shared" si="19"/>
        <v>25965.7566825</v>
      </c>
      <c r="AP14" s="38">
        <v>3441</v>
      </c>
      <c r="AQ14" s="38">
        <v>3325</v>
      </c>
      <c r="AR14" s="38"/>
      <c r="AS14" s="38"/>
      <c r="AT14" s="38">
        <f t="shared" si="20"/>
        <v>750.09849</v>
      </c>
      <c r="AU14" s="38">
        <f t="shared" si="21"/>
        <v>750.09849</v>
      </c>
      <c r="AV14" s="38">
        <v>99</v>
      </c>
      <c r="AW14" s="38">
        <v>96</v>
      </c>
      <c r="AX14" s="38"/>
      <c r="AY14" s="38"/>
      <c r="AZ14" s="38">
        <f t="shared" si="22"/>
        <v>66.152495</v>
      </c>
      <c r="BA14" s="38">
        <f t="shared" si="23"/>
        <v>66.152495</v>
      </c>
      <c r="BB14" s="38">
        <v>9</v>
      </c>
      <c r="BC14" s="38">
        <v>8</v>
      </c>
      <c r="BD14" s="38"/>
      <c r="BE14" s="38"/>
      <c r="BF14" s="38">
        <f t="shared" si="24"/>
        <v>47.514567500000005</v>
      </c>
      <c r="BG14" s="38">
        <f t="shared" si="25"/>
        <v>47.514567500000005</v>
      </c>
      <c r="BH14" s="38">
        <v>6</v>
      </c>
      <c r="BI14" s="38">
        <v>6</v>
      </c>
      <c r="BJ14" s="38"/>
      <c r="BK14" s="38"/>
      <c r="BL14" s="38">
        <f t="shared" si="26"/>
        <v>824.5460774999999</v>
      </c>
      <c r="BM14" s="38">
        <f t="shared" si="27"/>
        <v>824.5460774999999</v>
      </c>
      <c r="BN14" s="38">
        <v>109</v>
      </c>
      <c r="BO14" s="38">
        <v>106</v>
      </c>
      <c r="BP14" s="38"/>
      <c r="BQ14" s="38"/>
      <c r="BR14" s="38">
        <f t="shared" si="28"/>
        <v>20519.941687500002</v>
      </c>
      <c r="BS14" s="38">
        <f t="shared" si="29"/>
        <v>20519.941687500002</v>
      </c>
      <c r="BT14" s="38">
        <v>2719</v>
      </c>
      <c r="BU14" s="38">
        <v>2628</v>
      </c>
      <c r="BV14" s="38"/>
      <c r="BW14" s="38"/>
      <c r="BX14" s="38">
        <f t="shared" si="30"/>
        <v>6265.8838049999995</v>
      </c>
      <c r="BY14" s="38">
        <f t="shared" si="31"/>
        <v>6265.8838049999995</v>
      </c>
      <c r="BZ14" s="38">
        <v>830</v>
      </c>
      <c r="CA14" s="38">
        <v>803</v>
      </c>
      <c r="CB14" s="38"/>
      <c r="CC14" s="38"/>
      <c r="CD14" s="38">
        <f t="shared" si="32"/>
        <v>17876.2019975</v>
      </c>
      <c r="CE14" s="38">
        <f t="shared" si="33"/>
        <v>17876.2019975</v>
      </c>
      <c r="CF14" s="38">
        <v>2369</v>
      </c>
      <c r="CG14" s="38">
        <v>2289</v>
      </c>
      <c r="CH14" s="38"/>
      <c r="CI14" s="38"/>
      <c r="CJ14" s="38">
        <f t="shared" si="34"/>
        <v>49147.277715</v>
      </c>
      <c r="CK14" s="38">
        <f t="shared" si="35"/>
        <v>49147.277715</v>
      </c>
      <c r="CL14" s="38">
        <v>6513</v>
      </c>
      <c r="CM14" s="38">
        <v>6294</v>
      </c>
      <c r="CN14" s="38"/>
      <c r="CO14" s="38"/>
      <c r="CP14" s="38">
        <f t="shared" si="36"/>
        <v>21366.006415</v>
      </c>
      <c r="CQ14" s="38">
        <f t="shared" si="37"/>
        <v>21366.006415</v>
      </c>
      <c r="CR14" s="38">
        <v>2831</v>
      </c>
      <c r="CS14" s="38">
        <v>2736</v>
      </c>
      <c r="CT14" s="38"/>
      <c r="CU14" s="38"/>
      <c r="CV14" s="38">
        <f t="shared" si="38"/>
        <v>18652.296405</v>
      </c>
      <c r="CW14" s="38">
        <f t="shared" si="39"/>
        <v>18652.296405</v>
      </c>
      <c r="CX14" s="38">
        <v>2472</v>
      </c>
      <c r="CY14" s="38">
        <v>2389</v>
      </c>
      <c r="CZ14" s="38"/>
      <c r="DA14" s="89"/>
      <c r="DB14" s="89">
        <f t="shared" si="40"/>
        <v>2419.7027774999997</v>
      </c>
      <c r="DC14" s="89">
        <f t="shared" si="41"/>
        <v>2419.7027774999997</v>
      </c>
      <c r="DD14" s="89">
        <v>321</v>
      </c>
      <c r="DE14" s="89">
        <v>310</v>
      </c>
      <c r="DF14" s="38"/>
      <c r="DG14" s="38"/>
      <c r="DH14" s="38">
        <f t="shared" si="42"/>
        <v>69.7967825</v>
      </c>
      <c r="DI14" s="38">
        <f t="shared" si="43"/>
        <v>69.7967825</v>
      </c>
      <c r="DJ14" s="38">
        <v>9</v>
      </c>
      <c r="DK14" s="38">
        <v>9</v>
      </c>
      <c r="DL14" s="38"/>
      <c r="DM14" s="38"/>
      <c r="DN14" s="38">
        <f t="shared" si="44"/>
        <v>16346.5730575</v>
      </c>
      <c r="DO14" s="38">
        <f t="shared" si="45"/>
        <v>16346.5730575</v>
      </c>
      <c r="DP14" s="38">
        <v>2166</v>
      </c>
      <c r="DQ14" s="38">
        <v>2094</v>
      </c>
      <c r="DR14" s="38"/>
      <c r="DS14" s="38"/>
      <c r="DT14" s="38">
        <f t="shared" si="46"/>
        <v>997.0423525000001</v>
      </c>
      <c r="DU14" s="38">
        <f t="shared" si="47"/>
        <v>997.0423525000001</v>
      </c>
      <c r="DV14" s="38">
        <v>132</v>
      </c>
      <c r="DW14" s="38">
        <v>128</v>
      </c>
      <c r="DX14" s="38"/>
      <c r="DY14" s="38"/>
      <c r="DZ14" s="38">
        <f t="shared" si="48"/>
        <v>16917.164357499998</v>
      </c>
      <c r="EA14" s="38">
        <f t="shared" si="49"/>
        <v>16917.164357499998</v>
      </c>
      <c r="EB14" s="38">
        <v>2242</v>
      </c>
      <c r="EC14" s="38">
        <v>2167</v>
      </c>
      <c r="ED14" s="38"/>
      <c r="EE14" s="38"/>
      <c r="EF14" s="38">
        <f t="shared" si="50"/>
        <v>2108.619455</v>
      </c>
      <c r="EG14" s="38">
        <f t="shared" si="51"/>
        <v>2108.619455</v>
      </c>
      <c r="EH14" s="38">
        <v>279</v>
      </c>
      <c r="EI14" s="38">
        <v>270</v>
      </c>
      <c r="EJ14" s="38"/>
      <c r="EK14" s="38"/>
      <c r="EL14" s="38">
        <f t="shared" si="52"/>
        <v>908.8158875000001</v>
      </c>
      <c r="EM14" s="38">
        <f t="shared" si="53"/>
        <v>908.8158875000001</v>
      </c>
      <c r="EN14" s="38">
        <v>120</v>
      </c>
      <c r="EO14" s="38">
        <v>116</v>
      </c>
      <c r="EP14" s="38"/>
      <c r="EQ14" s="38"/>
      <c r="ER14" s="38"/>
      <c r="ES14" s="38"/>
      <c r="ET14" s="38"/>
      <c r="EU14" s="38"/>
      <c r="EV14" s="38"/>
      <c r="EW14" s="55">
        <f t="shared" si="54"/>
        <v>0</v>
      </c>
      <c r="EX14" s="55">
        <f t="shared" si="55"/>
        <v>301.885835</v>
      </c>
      <c r="EY14" s="38">
        <f t="shared" si="56"/>
        <v>301.885835</v>
      </c>
      <c r="EZ14" s="38">
        <v>40</v>
      </c>
      <c r="FA14" s="38">
        <v>39</v>
      </c>
      <c r="FB14" s="38"/>
      <c r="FC14" s="38">
        <f t="shared" si="57"/>
        <v>0</v>
      </c>
      <c r="FD14" s="38">
        <f t="shared" si="58"/>
        <v>676.9697874999999</v>
      </c>
      <c r="FE14" s="38">
        <f t="shared" si="59"/>
        <v>676.9697874999999</v>
      </c>
      <c r="FF14" s="38">
        <v>90</v>
      </c>
      <c r="FG14" s="38">
        <v>87</v>
      </c>
      <c r="FH14" s="38"/>
      <c r="FI14" s="38"/>
      <c r="FJ14" s="38"/>
      <c r="FK14" s="38"/>
      <c r="FL14" s="38"/>
      <c r="FM14" s="38"/>
      <c r="FN14" s="38"/>
      <c r="FO14" s="38"/>
      <c r="FP14" s="38"/>
      <c r="FQ14" s="38"/>
    </row>
    <row r="15" spans="1:173" s="57" customFormat="1" ht="12.75">
      <c r="A15" s="56">
        <v>43556</v>
      </c>
      <c r="C15" s="55">
        <v>5035000</v>
      </c>
      <c r="D15" s="55">
        <v>347075</v>
      </c>
      <c r="E15" s="41">
        <f t="shared" si="0"/>
        <v>5382075</v>
      </c>
      <c r="F15" s="41">
        <f t="shared" si="1"/>
        <v>45991</v>
      </c>
      <c r="G15" s="41">
        <f t="shared" si="2"/>
        <v>44450</v>
      </c>
      <c r="H15" s="55"/>
      <c r="I15" s="41">
        <f t="shared" si="3"/>
        <v>14200.210500000001</v>
      </c>
      <c r="J15" s="47">
        <f t="shared" si="4"/>
        <v>978.8556225</v>
      </c>
      <c r="K15" s="41">
        <f t="shared" si="5"/>
        <v>15179.0661225</v>
      </c>
      <c r="L15" s="41">
        <f t="shared" si="6"/>
        <v>130</v>
      </c>
      <c r="M15" s="41">
        <f t="shared" si="7"/>
        <v>126</v>
      </c>
      <c r="O15" s="38">
        <f t="shared" si="60"/>
        <v>5020799.7895</v>
      </c>
      <c r="P15" s="38">
        <f t="shared" si="8"/>
        <v>346096.1443775</v>
      </c>
      <c r="Q15" s="38">
        <f t="shared" si="9"/>
        <v>5366895.9338775</v>
      </c>
      <c r="R15" s="38">
        <f t="shared" si="10"/>
        <v>45861</v>
      </c>
      <c r="S15" s="38">
        <f t="shared" si="11"/>
        <v>44324</v>
      </c>
      <c r="U15" s="55">
        <f>C15*15.05006/100</f>
        <v>757770.521</v>
      </c>
      <c r="V15" s="55">
        <f t="shared" si="12"/>
        <v>52234.995745</v>
      </c>
      <c r="W15" s="38">
        <f t="shared" si="13"/>
        <v>810005.5167449999</v>
      </c>
      <c r="X15" s="38">
        <v>6912</v>
      </c>
      <c r="Y15" s="38">
        <v>6680</v>
      </c>
      <c r="Z15" s="55"/>
      <c r="AA15" s="38">
        <f>C15*16.92584/100</f>
        <v>852216.0440000001</v>
      </c>
      <c r="AB15" s="38">
        <f t="shared" si="14"/>
        <v>58745.35918000001</v>
      </c>
      <c r="AC15" s="38">
        <f t="shared" si="15"/>
        <v>910961.4031800001</v>
      </c>
      <c r="AD15" s="38">
        <v>7794</v>
      </c>
      <c r="AE15" s="38">
        <v>7533</v>
      </c>
      <c r="AF15" s="55"/>
      <c r="AG15" s="38">
        <f>C15*9.75766/100</f>
        <v>491298.1809999999</v>
      </c>
      <c r="AH15" s="38">
        <f t="shared" si="16"/>
        <v>33866.398445</v>
      </c>
      <c r="AI15" s="38">
        <f t="shared" si="17"/>
        <v>525164.5794449999</v>
      </c>
      <c r="AJ15" s="38">
        <v>4488</v>
      </c>
      <c r="AK15" s="38">
        <v>4337</v>
      </c>
      <c r="AL15" s="55"/>
      <c r="AM15" s="38">
        <f>C15*7.48131/100</f>
        <v>376683.9585</v>
      </c>
      <c r="AN15" s="38">
        <f t="shared" si="18"/>
        <v>25965.7566825</v>
      </c>
      <c r="AO15" s="38">
        <f t="shared" si="19"/>
        <v>402649.7151825</v>
      </c>
      <c r="AP15" s="38">
        <v>3441</v>
      </c>
      <c r="AQ15" s="38">
        <v>3325</v>
      </c>
      <c r="AR15" s="55"/>
      <c r="AS15" s="38">
        <f>C15*0.21612/100</f>
        <v>10881.642</v>
      </c>
      <c r="AT15" s="38">
        <f t="shared" si="20"/>
        <v>750.09849</v>
      </c>
      <c r="AU15" s="38">
        <f t="shared" si="21"/>
        <v>11631.74049</v>
      </c>
      <c r="AV15" s="38">
        <v>99</v>
      </c>
      <c r="AW15" s="38">
        <v>96</v>
      </c>
      <c r="AX15" s="55"/>
      <c r="AY15" s="38">
        <f>C15*0.01906/100</f>
        <v>959.671</v>
      </c>
      <c r="AZ15" s="38">
        <f t="shared" si="22"/>
        <v>66.152495</v>
      </c>
      <c r="BA15" s="38">
        <f t="shared" si="23"/>
        <v>1025.823495</v>
      </c>
      <c r="BB15" s="38">
        <v>9</v>
      </c>
      <c r="BC15" s="38">
        <v>8</v>
      </c>
      <c r="BD15" s="55"/>
      <c r="BE15" s="38">
        <f>C15*0.01369/100</f>
        <v>689.2915</v>
      </c>
      <c r="BF15" s="38">
        <f t="shared" si="24"/>
        <v>47.514567500000005</v>
      </c>
      <c r="BG15" s="38">
        <f t="shared" si="25"/>
        <v>736.8060675</v>
      </c>
      <c r="BH15" s="38">
        <v>6</v>
      </c>
      <c r="BI15" s="38">
        <v>6</v>
      </c>
      <c r="BJ15" s="55"/>
      <c r="BK15" s="38">
        <f>C15*0.23757/100</f>
        <v>11961.6495</v>
      </c>
      <c r="BL15" s="38">
        <f t="shared" si="26"/>
        <v>824.5460774999999</v>
      </c>
      <c r="BM15" s="38">
        <f t="shared" si="27"/>
        <v>12786.195577499999</v>
      </c>
      <c r="BN15" s="38">
        <v>109</v>
      </c>
      <c r="BO15" s="38">
        <v>106</v>
      </c>
      <c r="BP15" s="55"/>
      <c r="BQ15" s="38">
        <f>C15*5.91225/100</f>
        <v>297681.7875</v>
      </c>
      <c r="BR15" s="38">
        <f t="shared" si="28"/>
        <v>20519.941687500002</v>
      </c>
      <c r="BS15" s="38">
        <f t="shared" si="29"/>
        <v>318201.72918749996</v>
      </c>
      <c r="BT15" s="38">
        <v>2719</v>
      </c>
      <c r="BU15" s="38">
        <v>2628</v>
      </c>
      <c r="BV15" s="55"/>
      <c r="BW15" s="38">
        <f>C15*1.80534/100</f>
        <v>90898.869</v>
      </c>
      <c r="BX15" s="38">
        <f t="shared" si="30"/>
        <v>6265.8838049999995</v>
      </c>
      <c r="BY15" s="38">
        <f t="shared" si="31"/>
        <v>97164.75280500001</v>
      </c>
      <c r="BZ15" s="38">
        <v>830</v>
      </c>
      <c r="CA15" s="38">
        <v>803</v>
      </c>
      <c r="CB15" s="55"/>
      <c r="CC15" s="38">
        <f>C15*5.15053/100</f>
        <v>259329.18550000002</v>
      </c>
      <c r="CD15" s="38">
        <f t="shared" si="32"/>
        <v>17876.2019975</v>
      </c>
      <c r="CE15" s="38">
        <f t="shared" si="33"/>
        <v>277205.38749750005</v>
      </c>
      <c r="CF15" s="38">
        <v>2369</v>
      </c>
      <c r="CG15" s="38">
        <v>2289</v>
      </c>
      <c r="CH15" s="55"/>
      <c r="CI15" s="38">
        <f>C15*14.16042/100</f>
        <v>712977.147</v>
      </c>
      <c r="CJ15" s="38">
        <f t="shared" si="34"/>
        <v>49147.277715</v>
      </c>
      <c r="CK15" s="38">
        <f t="shared" si="35"/>
        <v>762124.424715</v>
      </c>
      <c r="CL15" s="38">
        <v>6513</v>
      </c>
      <c r="CM15" s="38">
        <v>6294</v>
      </c>
      <c r="CN15" s="38"/>
      <c r="CO15" s="38">
        <f>C15*6.15602/100</f>
        <v>309955.607</v>
      </c>
      <c r="CP15" s="38">
        <f t="shared" si="36"/>
        <v>21366.006415</v>
      </c>
      <c r="CQ15" s="38">
        <f t="shared" si="37"/>
        <v>331321.613415</v>
      </c>
      <c r="CR15" s="38">
        <v>2831</v>
      </c>
      <c r="CS15" s="38">
        <v>2736</v>
      </c>
      <c r="CT15" s="55"/>
      <c r="CU15" s="38">
        <f>C15*5.37414/100</f>
        <v>270587.94899999996</v>
      </c>
      <c r="CV15" s="38">
        <f t="shared" si="38"/>
        <v>18652.296405</v>
      </c>
      <c r="CW15" s="38">
        <f t="shared" si="39"/>
        <v>289240.24540499994</v>
      </c>
      <c r="CX15" s="38">
        <v>2472</v>
      </c>
      <c r="CY15" s="38">
        <v>2389</v>
      </c>
      <c r="CZ15" s="55"/>
      <c r="DA15" s="89">
        <f>C15*0.69717/100</f>
        <v>35102.5095</v>
      </c>
      <c r="DB15" s="89">
        <f t="shared" si="40"/>
        <v>2419.7027774999997</v>
      </c>
      <c r="DC15" s="89">
        <f t="shared" si="41"/>
        <v>37522.2122775</v>
      </c>
      <c r="DD15" s="89">
        <v>321</v>
      </c>
      <c r="DE15" s="89">
        <v>310</v>
      </c>
      <c r="DF15" s="55"/>
      <c r="DG15" s="38">
        <f>C15*0.02011/100</f>
        <v>1012.5384999999999</v>
      </c>
      <c r="DH15" s="38">
        <f t="shared" si="42"/>
        <v>69.7967825</v>
      </c>
      <c r="DI15" s="38">
        <f t="shared" si="43"/>
        <v>1082.3352825</v>
      </c>
      <c r="DJ15" s="38">
        <v>9</v>
      </c>
      <c r="DK15" s="38">
        <v>9</v>
      </c>
      <c r="DL15" s="55"/>
      <c r="DM15" s="38">
        <f>C15*4.70981/100</f>
        <v>237138.9335</v>
      </c>
      <c r="DN15" s="38">
        <f t="shared" si="44"/>
        <v>16346.5730575</v>
      </c>
      <c r="DO15" s="38">
        <f t="shared" si="45"/>
        <v>253485.50655750002</v>
      </c>
      <c r="DP15" s="38">
        <v>2166</v>
      </c>
      <c r="DQ15" s="38">
        <v>2094</v>
      </c>
      <c r="DR15" s="55"/>
      <c r="DS15" s="38">
        <f>C15*0.28727/100</f>
        <v>14464.044500000002</v>
      </c>
      <c r="DT15" s="38">
        <f t="shared" si="46"/>
        <v>997.0423525000001</v>
      </c>
      <c r="DU15" s="38">
        <f t="shared" si="47"/>
        <v>15461.086852500002</v>
      </c>
      <c r="DV15" s="38">
        <v>132</v>
      </c>
      <c r="DW15" s="38">
        <v>128</v>
      </c>
      <c r="DX15" s="55"/>
      <c r="DY15" s="38">
        <f>C15*4.87421/100</f>
        <v>245416.47349999996</v>
      </c>
      <c r="DZ15" s="38">
        <f t="shared" si="48"/>
        <v>16917.164357499998</v>
      </c>
      <c r="EA15" s="38">
        <f t="shared" si="49"/>
        <v>262333.63785749994</v>
      </c>
      <c r="EB15" s="38">
        <v>2242</v>
      </c>
      <c r="EC15" s="38">
        <v>2167</v>
      </c>
      <c r="ED15" s="55"/>
      <c r="EE15" s="38">
        <f>C15*0.60754/100</f>
        <v>30589.639</v>
      </c>
      <c r="EF15" s="38">
        <f t="shared" si="50"/>
        <v>2108.619455</v>
      </c>
      <c r="EG15" s="38">
        <f t="shared" si="51"/>
        <v>32698.258455</v>
      </c>
      <c r="EH15" s="38">
        <v>279</v>
      </c>
      <c r="EI15" s="38">
        <v>270</v>
      </c>
      <c r="EJ15" s="55"/>
      <c r="EK15" s="38">
        <f>C15*0.26185/100</f>
        <v>13184.147500000003</v>
      </c>
      <c r="EL15" s="38">
        <f t="shared" si="52"/>
        <v>908.8158875000001</v>
      </c>
      <c r="EM15" s="38">
        <f t="shared" si="53"/>
        <v>14092.963387500004</v>
      </c>
      <c r="EN15" s="38">
        <v>120</v>
      </c>
      <c r="EO15" s="38">
        <v>116</v>
      </c>
      <c r="EP15" s="55"/>
      <c r="EQ15" s="38"/>
      <c r="ER15" s="38"/>
      <c r="ES15" s="38"/>
      <c r="ET15" s="38"/>
      <c r="EU15" s="38"/>
      <c r="EV15" s="55"/>
      <c r="EW15" s="55">
        <f t="shared" si="54"/>
        <v>4379.443</v>
      </c>
      <c r="EX15" s="55">
        <f t="shared" si="55"/>
        <v>301.885835</v>
      </c>
      <c r="EY15" s="38">
        <f t="shared" si="56"/>
        <v>4681.328835</v>
      </c>
      <c r="EZ15" s="38">
        <v>40</v>
      </c>
      <c r="FA15" s="38">
        <v>39</v>
      </c>
      <c r="FB15" s="55"/>
      <c r="FC15" s="38">
        <f t="shared" si="57"/>
        <v>9820.7675</v>
      </c>
      <c r="FD15" s="38">
        <f t="shared" si="58"/>
        <v>676.9697874999999</v>
      </c>
      <c r="FE15" s="38">
        <f t="shared" si="59"/>
        <v>10497.7372875</v>
      </c>
      <c r="FF15" s="38">
        <v>90</v>
      </c>
      <c r="FG15" s="38">
        <v>87</v>
      </c>
      <c r="FH15" s="55"/>
      <c r="FI15" s="55"/>
      <c r="FJ15" s="55"/>
      <c r="FK15" s="55"/>
      <c r="FL15" s="55"/>
      <c r="FM15" s="55"/>
      <c r="FN15" s="55"/>
      <c r="FO15" s="55"/>
      <c r="FP15" s="55"/>
      <c r="FQ15" s="55"/>
    </row>
    <row r="16" spans="1:173" s="57" customFormat="1" ht="12.75">
      <c r="A16" s="56">
        <v>43739</v>
      </c>
      <c r="C16" s="55"/>
      <c r="D16" s="55">
        <v>221200</v>
      </c>
      <c r="E16" s="41">
        <f t="shared" si="0"/>
        <v>221200</v>
      </c>
      <c r="F16" s="41">
        <f t="shared" si="1"/>
        <v>45991</v>
      </c>
      <c r="G16" s="41">
        <f t="shared" si="2"/>
        <v>44450</v>
      </c>
      <c r="H16" s="55"/>
      <c r="I16" s="41">
        <f t="shared" si="3"/>
        <v>0</v>
      </c>
      <c r="J16" s="47">
        <f t="shared" si="4"/>
        <v>623.8503599999999</v>
      </c>
      <c r="K16" s="41">
        <f t="shared" si="5"/>
        <v>623.8503599999999</v>
      </c>
      <c r="L16" s="41">
        <f t="shared" si="6"/>
        <v>130</v>
      </c>
      <c r="M16" s="41">
        <f t="shared" si="7"/>
        <v>126</v>
      </c>
      <c r="O16" s="38"/>
      <c r="P16" s="38">
        <f t="shared" si="8"/>
        <v>220576.14964000005</v>
      </c>
      <c r="Q16" s="38">
        <f t="shared" si="9"/>
        <v>220576.14964000005</v>
      </c>
      <c r="R16" s="38">
        <f t="shared" si="10"/>
        <v>45861</v>
      </c>
      <c r="S16" s="38">
        <f t="shared" si="11"/>
        <v>44324</v>
      </c>
      <c r="U16" s="55"/>
      <c r="V16" s="55">
        <f t="shared" si="12"/>
        <v>33290.73272</v>
      </c>
      <c r="W16" s="38">
        <f t="shared" si="13"/>
        <v>33290.73272</v>
      </c>
      <c r="X16" s="38">
        <v>6912</v>
      </c>
      <c r="Y16" s="38">
        <v>6680</v>
      </c>
      <c r="Z16" s="55"/>
      <c r="AA16" s="38"/>
      <c r="AB16" s="38">
        <f t="shared" si="14"/>
        <v>37439.958080000004</v>
      </c>
      <c r="AC16" s="38">
        <f t="shared" si="15"/>
        <v>37439.958080000004</v>
      </c>
      <c r="AD16" s="38">
        <v>7794</v>
      </c>
      <c r="AE16" s="38">
        <v>7533</v>
      </c>
      <c r="AF16" s="55"/>
      <c r="AG16" s="38"/>
      <c r="AH16" s="38">
        <f t="shared" si="16"/>
        <v>21583.94392</v>
      </c>
      <c r="AI16" s="38">
        <f t="shared" si="17"/>
        <v>21583.94392</v>
      </c>
      <c r="AJ16" s="38">
        <v>4488</v>
      </c>
      <c r="AK16" s="38">
        <v>4337</v>
      </c>
      <c r="AL16" s="55"/>
      <c r="AM16" s="38"/>
      <c r="AN16" s="38">
        <f t="shared" si="18"/>
        <v>16548.65772</v>
      </c>
      <c r="AO16" s="38">
        <f t="shared" si="19"/>
        <v>16548.65772</v>
      </c>
      <c r="AP16" s="38">
        <v>3441</v>
      </c>
      <c r="AQ16" s="38">
        <v>3325</v>
      </c>
      <c r="AR16" s="55"/>
      <c r="AS16" s="38"/>
      <c r="AT16" s="38">
        <f t="shared" si="20"/>
        <v>478.05744</v>
      </c>
      <c r="AU16" s="38">
        <f t="shared" si="21"/>
        <v>478.05744</v>
      </c>
      <c r="AV16" s="38">
        <v>99</v>
      </c>
      <c r="AW16" s="38">
        <v>96</v>
      </c>
      <c r="AX16" s="55"/>
      <c r="AY16" s="38"/>
      <c r="AZ16" s="38">
        <f t="shared" si="22"/>
        <v>42.16072</v>
      </c>
      <c r="BA16" s="38">
        <f t="shared" si="23"/>
        <v>42.16072</v>
      </c>
      <c r="BB16" s="38">
        <v>9</v>
      </c>
      <c r="BC16" s="38">
        <v>8</v>
      </c>
      <c r="BD16" s="55"/>
      <c r="BE16" s="38"/>
      <c r="BF16" s="38">
        <f t="shared" si="24"/>
        <v>30.28228</v>
      </c>
      <c r="BG16" s="38">
        <f t="shared" si="25"/>
        <v>30.28228</v>
      </c>
      <c r="BH16" s="38">
        <v>6</v>
      </c>
      <c r="BI16" s="38">
        <v>6</v>
      </c>
      <c r="BJ16" s="55"/>
      <c r="BK16" s="38"/>
      <c r="BL16" s="38">
        <f t="shared" si="26"/>
        <v>525.5048400000001</v>
      </c>
      <c r="BM16" s="38">
        <f t="shared" si="27"/>
        <v>525.5048400000001</v>
      </c>
      <c r="BN16" s="38">
        <v>109</v>
      </c>
      <c r="BO16" s="38">
        <v>106</v>
      </c>
      <c r="BP16" s="55"/>
      <c r="BQ16" s="38"/>
      <c r="BR16" s="38">
        <f t="shared" si="28"/>
        <v>13077.896999999999</v>
      </c>
      <c r="BS16" s="38">
        <f t="shared" si="29"/>
        <v>13077.896999999999</v>
      </c>
      <c r="BT16" s="38">
        <v>2719</v>
      </c>
      <c r="BU16" s="38">
        <v>2628</v>
      </c>
      <c r="BV16" s="55"/>
      <c r="BW16" s="38"/>
      <c r="BX16" s="38">
        <f t="shared" si="30"/>
        <v>3993.41208</v>
      </c>
      <c r="BY16" s="38">
        <f t="shared" si="31"/>
        <v>3993.41208</v>
      </c>
      <c r="BZ16" s="38">
        <v>830</v>
      </c>
      <c r="CA16" s="38">
        <v>803</v>
      </c>
      <c r="CB16" s="55"/>
      <c r="CC16" s="38"/>
      <c r="CD16" s="38">
        <f t="shared" si="32"/>
        <v>11392.97236</v>
      </c>
      <c r="CE16" s="38">
        <f t="shared" si="33"/>
        <v>11392.97236</v>
      </c>
      <c r="CF16" s="38">
        <v>2369</v>
      </c>
      <c r="CG16" s="38">
        <v>2289</v>
      </c>
      <c r="CH16" s="55"/>
      <c r="CI16" s="38"/>
      <c r="CJ16" s="38">
        <f t="shared" si="34"/>
        <v>31322.84904</v>
      </c>
      <c r="CK16" s="38">
        <f t="shared" si="35"/>
        <v>31322.84904</v>
      </c>
      <c r="CL16" s="38">
        <v>6513</v>
      </c>
      <c r="CM16" s="38">
        <v>6294</v>
      </c>
      <c r="CN16" s="38"/>
      <c r="CO16" s="38"/>
      <c r="CP16" s="38">
        <f t="shared" si="36"/>
        <v>13617.116240000001</v>
      </c>
      <c r="CQ16" s="38">
        <f t="shared" si="37"/>
        <v>13617.116240000001</v>
      </c>
      <c r="CR16" s="38">
        <v>2831</v>
      </c>
      <c r="CS16" s="38">
        <v>2736</v>
      </c>
      <c r="CT16" s="55"/>
      <c r="CU16" s="38"/>
      <c r="CV16" s="38">
        <f t="shared" si="38"/>
        <v>11887.597679999999</v>
      </c>
      <c r="CW16" s="38">
        <f t="shared" si="39"/>
        <v>11887.597679999999</v>
      </c>
      <c r="CX16" s="38">
        <v>2472</v>
      </c>
      <c r="CY16" s="38">
        <v>2389</v>
      </c>
      <c r="CZ16" s="55"/>
      <c r="DA16" s="89"/>
      <c r="DB16" s="89">
        <f t="shared" si="40"/>
        <v>1542.1400399999998</v>
      </c>
      <c r="DC16" s="89">
        <f t="shared" si="41"/>
        <v>1542.1400399999998</v>
      </c>
      <c r="DD16" s="89">
        <v>321</v>
      </c>
      <c r="DE16" s="89">
        <v>310</v>
      </c>
      <c r="DF16" s="55"/>
      <c r="DG16" s="38"/>
      <c r="DH16" s="38">
        <f t="shared" si="42"/>
        <v>44.48331999999999</v>
      </c>
      <c r="DI16" s="38">
        <f t="shared" si="43"/>
        <v>44.48331999999999</v>
      </c>
      <c r="DJ16" s="38">
        <v>9</v>
      </c>
      <c r="DK16" s="38">
        <v>9</v>
      </c>
      <c r="DL16" s="55"/>
      <c r="DM16" s="38"/>
      <c r="DN16" s="38">
        <f t="shared" si="44"/>
        <v>10418.09972</v>
      </c>
      <c r="DO16" s="38">
        <f t="shared" si="45"/>
        <v>10418.09972</v>
      </c>
      <c r="DP16" s="38">
        <v>2166</v>
      </c>
      <c r="DQ16" s="38">
        <v>2094</v>
      </c>
      <c r="DR16" s="55"/>
      <c r="DS16" s="38"/>
      <c r="DT16" s="38">
        <f t="shared" si="46"/>
        <v>635.44124</v>
      </c>
      <c r="DU16" s="38">
        <f t="shared" si="47"/>
        <v>635.44124</v>
      </c>
      <c r="DV16" s="38">
        <v>132</v>
      </c>
      <c r="DW16" s="38">
        <v>128</v>
      </c>
      <c r="DX16" s="55"/>
      <c r="DY16" s="38"/>
      <c r="DZ16" s="38">
        <f t="shared" si="48"/>
        <v>10781.752519999998</v>
      </c>
      <c r="EA16" s="38">
        <f t="shared" si="49"/>
        <v>10781.752519999998</v>
      </c>
      <c r="EB16" s="38">
        <v>2242</v>
      </c>
      <c r="EC16" s="38">
        <v>2167</v>
      </c>
      <c r="ED16" s="55"/>
      <c r="EE16" s="38"/>
      <c r="EF16" s="38">
        <f t="shared" si="50"/>
        <v>1343.87848</v>
      </c>
      <c r="EG16" s="38">
        <f t="shared" si="51"/>
        <v>1343.87848</v>
      </c>
      <c r="EH16" s="38">
        <v>279</v>
      </c>
      <c r="EI16" s="38">
        <v>270</v>
      </c>
      <c r="EJ16" s="55"/>
      <c r="EK16" s="38"/>
      <c r="EL16" s="38">
        <f t="shared" si="52"/>
        <v>579.2122</v>
      </c>
      <c r="EM16" s="38">
        <f t="shared" si="53"/>
        <v>579.2122</v>
      </c>
      <c r="EN16" s="38">
        <v>120</v>
      </c>
      <c r="EO16" s="38">
        <v>116</v>
      </c>
      <c r="EP16" s="55"/>
      <c r="EQ16" s="38"/>
      <c r="ER16" s="38"/>
      <c r="ES16" s="38"/>
      <c r="ET16" s="38"/>
      <c r="EU16" s="38"/>
      <c r="EV16" s="55"/>
      <c r="EW16" s="55">
        <f t="shared" si="54"/>
        <v>0</v>
      </c>
      <c r="EX16" s="55">
        <f t="shared" si="55"/>
        <v>192.39976</v>
      </c>
      <c r="EY16" s="38">
        <f t="shared" si="56"/>
        <v>192.39976</v>
      </c>
      <c r="EZ16" s="38">
        <v>40</v>
      </c>
      <c r="FA16" s="38">
        <v>39</v>
      </c>
      <c r="FB16" s="55"/>
      <c r="FC16" s="38">
        <f t="shared" si="57"/>
        <v>0</v>
      </c>
      <c r="FD16" s="38">
        <f t="shared" si="58"/>
        <v>431.45059999999995</v>
      </c>
      <c r="FE16" s="38">
        <f t="shared" si="59"/>
        <v>431.45059999999995</v>
      </c>
      <c r="FF16" s="38">
        <v>90</v>
      </c>
      <c r="FG16" s="38">
        <v>87</v>
      </c>
      <c r="FH16" s="55"/>
      <c r="FI16" s="55"/>
      <c r="FJ16" s="55"/>
      <c r="FK16" s="55"/>
      <c r="FL16" s="55"/>
      <c r="FM16" s="55"/>
      <c r="FN16" s="55"/>
      <c r="FO16" s="55"/>
      <c r="FP16" s="55"/>
      <c r="FQ16" s="55"/>
    </row>
    <row r="17" spans="1:173" s="57" customFormat="1" ht="12.75">
      <c r="A17" s="56">
        <v>43922</v>
      </c>
      <c r="C17" s="55">
        <v>5285000</v>
      </c>
      <c r="D17" s="55">
        <v>221200</v>
      </c>
      <c r="E17" s="41">
        <f t="shared" si="0"/>
        <v>5506200</v>
      </c>
      <c r="F17" s="41">
        <f t="shared" si="1"/>
        <v>45991</v>
      </c>
      <c r="G17" s="41">
        <f t="shared" si="2"/>
        <v>44450</v>
      </c>
      <c r="H17" s="55"/>
      <c r="I17" s="41">
        <f t="shared" si="3"/>
        <v>14905.2855</v>
      </c>
      <c r="J17" s="47">
        <f t="shared" si="4"/>
        <v>623.8503599999999</v>
      </c>
      <c r="K17" s="41">
        <f t="shared" si="5"/>
        <v>15529.13586</v>
      </c>
      <c r="L17" s="41">
        <f t="shared" si="6"/>
        <v>130</v>
      </c>
      <c r="M17" s="41">
        <f t="shared" si="7"/>
        <v>126</v>
      </c>
      <c r="O17" s="38">
        <f t="shared" si="60"/>
        <v>5270094.714499999</v>
      </c>
      <c r="P17" s="38">
        <f t="shared" si="8"/>
        <v>220576.14964000005</v>
      </c>
      <c r="Q17" s="38">
        <f t="shared" si="9"/>
        <v>5490670.864139999</v>
      </c>
      <c r="R17" s="38">
        <f t="shared" si="10"/>
        <v>45861</v>
      </c>
      <c r="S17" s="38">
        <f t="shared" si="11"/>
        <v>44324</v>
      </c>
      <c r="U17" s="55">
        <f>C17*15.05006/100</f>
        <v>795395.671</v>
      </c>
      <c r="V17" s="55">
        <f t="shared" si="12"/>
        <v>33290.73272</v>
      </c>
      <c r="W17" s="38">
        <f t="shared" si="13"/>
        <v>828686.40372</v>
      </c>
      <c r="X17" s="38">
        <v>6912</v>
      </c>
      <c r="Y17" s="38">
        <v>6680</v>
      </c>
      <c r="Z17" s="55"/>
      <c r="AA17" s="38">
        <f>C17*16.92584/100</f>
        <v>894530.6440000001</v>
      </c>
      <c r="AB17" s="38">
        <f t="shared" si="14"/>
        <v>37439.958080000004</v>
      </c>
      <c r="AC17" s="38">
        <f t="shared" si="15"/>
        <v>931970.6020800001</v>
      </c>
      <c r="AD17" s="38">
        <v>7794</v>
      </c>
      <c r="AE17" s="38">
        <v>7533</v>
      </c>
      <c r="AF17" s="55"/>
      <c r="AG17" s="38">
        <f>C17*9.75766/100</f>
        <v>515692.33099999995</v>
      </c>
      <c r="AH17" s="38">
        <f t="shared" si="16"/>
        <v>21583.94392</v>
      </c>
      <c r="AI17" s="38">
        <f t="shared" si="17"/>
        <v>537276.27492</v>
      </c>
      <c r="AJ17" s="38">
        <v>4488</v>
      </c>
      <c r="AK17" s="38">
        <v>4337</v>
      </c>
      <c r="AL17" s="55"/>
      <c r="AM17" s="38">
        <f>C17*7.48131/100</f>
        <v>395387.23350000003</v>
      </c>
      <c r="AN17" s="38">
        <f t="shared" si="18"/>
        <v>16548.65772</v>
      </c>
      <c r="AO17" s="38">
        <f t="shared" si="19"/>
        <v>411935.89122000005</v>
      </c>
      <c r="AP17" s="38">
        <v>3441</v>
      </c>
      <c r="AQ17" s="38">
        <v>3325</v>
      </c>
      <c r="AR17" s="55"/>
      <c r="AS17" s="38">
        <f>C17*0.21612/100</f>
        <v>11421.942</v>
      </c>
      <c r="AT17" s="38">
        <f t="shared" si="20"/>
        <v>478.05744</v>
      </c>
      <c r="AU17" s="38">
        <f t="shared" si="21"/>
        <v>11899.99944</v>
      </c>
      <c r="AV17" s="38">
        <v>99</v>
      </c>
      <c r="AW17" s="38">
        <v>96</v>
      </c>
      <c r="AX17" s="55"/>
      <c r="AY17" s="38">
        <f>C17*0.01906/100</f>
        <v>1007.321</v>
      </c>
      <c r="AZ17" s="38">
        <f t="shared" si="22"/>
        <v>42.16072</v>
      </c>
      <c r="BA17" s="38">
        <f t="shared" si="23"/>
        <v>1049.48172</v>
      </c>
      <c r="BB17" s="38">
        <v>9</v>
      </c>
      <c r="BC17" s="38">
        <v>8</v>
      </c>
      <c r="BD17" s="55"/>
      <c r="BE17" s="38">
        <f>C17*0.01369/100</f>
        <v>723.5165000000001</v>
      </c>
      <c r="BF17" s="38">
        <f t="shared" si="24"/>
        <v>30.28228</v>
      </c>
      <c r="BG17" s="38">
        <f t="shared" si="25"/>
        <v>753.7987800000001</v>
      </c>
      <c r="BH17" s="38">
        <v>6</v>
      </c>
      <c r="BI17" s="38">
        <v>6</v>
      </c>
      <c r="BJ17" s="55"/>
      <c r="BK17" s="38">
        <f>C17*0.23757/100</f>
        <v>12555.574499999999</v>
      </c>
      <c r="BL17" s="38">
        <f t="shared" si="26"/>
        <v>525.5048400000001</v>
      </c>
      <c r="BM17" s="38">
        <f t="shared" si="27"/>
        <v>13081.079339999998</v>
      </c>
      <c r="BN17" s="38">
        <v>109</v>
      </c>
      <c r="BO17" s="38">
        <v>106</v>
      </c>
      <c r="BP17" s="55"/>
      <c r="BQ17" s="38">
        <f>C17*5.91225/100</f>
        <v>312462.4125</v>
      </c>
      <c r="BR17" s="38">
        <f t="shared" si="28"/>
        <v>13077.896999999999</v>
      </c>
      <c r="BS17" s="38">
        <f t="shared" si="29"/>
        <v>325540.3095</v>
      </c>
      <c r="BT17" s="38">
        <v>2719</v>
      </c>
      <c r="BU17" s="38">
        <v>2628</v>
      </c>
      <c r="BV17" s="55"/>
      <c r="BW17" s="38">
        <f>C17*1.80534/100</f>
        <v>95412.219</v>
      </c>
      <c r="BX17" s="38">
        <f t="shared" si="30"/>
        <v>3993.41208</v>
      </c>
      <c r="BY17" s="38">
        <f t="shared" si="31"/>
        <v>99405.63107999999</v>
      </c>
      <c r="BZ17" s="38">
        <v>830</v>
      </c>
      <c r="CA17" s="38">
        <v>803</v>
      </c>
      <c r="CB17" s="55"/>
      <c r="CC17" s="38">
        <f>C17*5.15053/100</f>
        <v>272205.51050000003</v>
      </c>
      <c r="CD17" s="38">
        <f t="shared" si="32"/>
        <v>11392.97236</v>
      </c>
      <c r="CE17" s="38">
        <f t="shared" si="33"/>
        <v>283598.48286000005</v>
      </c>
      <c r="CF17" s="38">
        <v>2369</v>
      </c>
      <c r="CG17" s="38">
        <v>2289</v>
      </c>
      <c r="CH17" s="55"/>
      <c r="CI17" s="38">
        <f>C17*14.16042/100</f>
        <v>748378.197</v>
      </c>
      <c r="CJ17" s="38">
        <f t="shared" si="34"/>
        <v>31322.84904</v>
      </c>
      <c r="CK17" s="38">
        <f t="shared" si="35"/>
        <v>779701.04604</v>
      </c>
      <c r="CL17" s="38">
        <v>6513</v>
      </c>
      <c r="CM17" s="38">
        <v>6294</v>
      </c>
      <c r="CN17" s="38"/>
      <c r="CO17" s="38">
        <f>C17*6.15602/100</f>
        <v>325345.657</v>
      </c>
      <c r="CP17" s="38">
        <f t="shared" si="36"/>
        <v>13617.116240000001</v>
      </c>
      <c r="CQ17" s="38">
        <f t="shared" si="37"/>
        <v>338962.77324</v>
      </c>
      <c r="CR17" s="38">
        <v>2831</v>
      </c>
      <c r="CS17" s="38">
        <v>2736</v>
      </c>
      <c r="CT17" s="55"/>
      <c r="CU17" s="38">
        <f>C17*5.37414/100</f>
        <v>284023.299</v>
      </c>
      <c r="CV17" s="38">
        <f t="shared" si="38"/>
        <v>11887.597679999999</v>
      </c>
      <c r="CW17" s="38">
        <f t="shared" si="39"/>
        <v>295910.89668</v>
      </c>
      <c r="CX17" s="38">
        <v>2472</v>
      </c>
      <c r="CY17" s="38">
        <v>2389</v>
      </c>
      <c r="CZ17" s="55"/>
      <c r="DA17" s="89">
        <f>C17*0.69717/100</f>
        <v>36845.434499999996</v>
      </c>
      <c r="DB17" s="89">
        <f t="shared" si="40"/>
        <v>1542.1400399999998</v>
      </c>
      <c r="DC17" s="89">
        <f t="shared" si="41"/>
        <v>38387.574539999994</v>
      </c>
      <c r="DD17" s="89">
        <v>321</v>
      </c>
      <c r="DE17" s="89">
        <v>310</v>
      </c>
      <c r="DF17" s="55"/>
      <c r="DG17" s="38">
        <f>C17*0.02011/100</f>
        <v>1062.8135</v>
      </c>
      <c r="DH17" s="38">
        <f t="shared" si="42"/>
        <v>44.48331999999999</v>
      </c>
      <c r="DI17" s="38">
        <f t="shared" si="43"/>
        <v>1107.29682</v>
      </c>
      <c r="DJ17" s="38">
        <v>9</v>
      </c>
      <c r="DK17" s="38">
        <v>9</v>
      </c>
      <c r="DL17" s="55"/>
      <c r="DM17" s="38">
        <f>C17*4.70981/100</f>
        <v>248913.4585</v>
      </c>
      <c r="DN17" s="38">
        <f t="shared" si="44"/>
        <v>10418.09972</v>
      </c>
      <c r="DO17" s="38">
        <f t="shared" si="45"/>
        <v>259331.55822</v>
      </c>
      <c r="DP17" s="38">
        <v>2166</v>
      </c>
      <c r="DQ17" s="38">
        <v>2094</v>
      </c>
      <c r="DR17" s="55"/>
      <c r="DS17" s="38">
        <f>C17*0.28727/100</f>
        <v>15182.219500000001</v>
      </c>
      <c r="DT17" s="38">
        <f t="shared" si="46"/>
        <v>635.44124</v>
      </c>
      <c r="DU17" s="38">
        <f t="shared" si="47"/>
        <v>15817.660740000001</v>
      </c>
      <c r="DV17" s="38">
        <v>132</v>
      </c>
      <c r="DW17" s="38">
        <v>128</v>
      </c>
      <c r="DX17" s="55"/>
      <c r="DY17" s="38">
        <f>C17*4.87421/100</f>
        <v>257601.9985</v>
      </c>
      <c r="DZ17" s="38">
        <f t="shared" si="48"/>
        <v>10781.752519999998</v>
      </c>
      <c r="EA17" s="38">
        <f t="shared" si="49"/>
        <v>268383.75101999997</v>
      </c>
      <c r="EB17" s="38">
        <v>2242</v>
      </c>
      <c r="EC17" s="38">
        <v>2167</v>
      </c>
      <c r="ED17" s="55"/>
      <c r="EE17" s="38">
        <f>C17*0.60754/100</f>
        <v>32108.488999999998</v>
      </c>
      <c r="EF17" s="38">
        <f t="shared" si="50"/>
        <v>1343.87848</v>
      </c>
      <c r="EG17" s="38">
        <f t="shared" si="51"/>
        <v>33452.36748</v>
      </c>
      <c r="EH17" s="38">
        <v>279</v>
      </c>
      <c r="EI17" s="38">
        <v>270</v>
      </c>
      <c r="EJ17" s="55"/>
      <c r="EK17" s="38">
        <f>C17*0.26185/100</f>
        <v>13838.772500000003</v>
      </c>
      <c r="EL17" s="38">
        <f t="shared" si="52"/>
        <v>579.2122</v>
      </c>
      <c r="EM17" s="38">
        <f t="shared" si="53"/>
        <v>14417.984700000003</v>
      </c>
      <c r="EN17" s="38">
        <v>120</v>
      </c>
      <c r="EO17" s="38">
        <v>116</v>
      </c>
      <c r="EP17" s="55"/>
      <c r="EQ17" s="38"/>
      <c r="ER17" s="38"/>
      <c r="ES17" s="38"/>
      <c r="ET17" s="38"/>
      <c r="EU17" s="38"/>
      <c r="EV17" s="55"/>
      <c r="EW17" s="55">
        <f t="shared" si="54"/>
        <v>4596.893</v>
      </c>
      <c r="EX17" s="55">
        <f t="shared" si="55"/>
        <v>192.39976</v>
      </c>
      <c r="EY17" s="38">
        <f t="shared" si="56"/>
        <v>4789.29276</v>
      </c>
      <c r="EZ17" s="38">
        <v>40</v>
      </c>
      <c r="FA17" s="38">
        <v>39</v>
      </c>
      <c r="FB17" s="55"/>
      <c r="FC17" s="38">
        <f t="shared" si="57"/>
        <v>10308.3925</v>
      </c>
      <c r="FD17" s="38">
        <f t="shared" si="58"/>
        <v>431.45059999999995</v>
      </c>
      <c r="FE17" s="38">
        <f t="shared" si="59"/>
        <v>10739.8431</v>
      </c>
      <c r="FF17" s="38">
        <v>90</v>
      </c>
      <c r="FG17" s="38">
        <v>87</v>
      </c>
      <c r="FH17" s="55"/>
      <c r="FI17" s="55"/>
      <c r="FJ17" s="55"/>
      <c r="FK17" s="55"/>
      <c r="FL17" s="55"/>
      <c r="FM17" s="55"/>
      <c r="FN17" s="55"/>
      <c r="FO17" s="55"/>
      <c r="FP17" s="55"/>
      <c r="FQ17" s="55"/>
    </row>
    <row r="18" spans="1:173" s="57" customFormat="1" ht="12.75">
      <c r="A18" s="56">
        <v>44105</v>
      </c>
      <c r="C18" s="55"/>
      <c r="D18" s="55">
        <v>115500</v>
      </c>
      <c r="E18" s="41">
        <f t="shared" si="0"/>
        <v>115500</v>
      </c>
      <c r="F18" s="41">
        <f t="shared" si="1"/>
        <v>45991</v>
      </c>
      <c r="G18" s="41">
        <f t="shared" si="2"/>
        <v>44450</v>
      </c>
      <c r="H18" s="55"/>
      <c r="I18" s="41">
        <f t="shared" si="3"/>
        <v>0</v>
      </c>
      <c r="J18" s="47">
        <f t="shared" si="4"/>
        <v>325.74465000000004</v>
      </c>
      <c r="K18" s="41">
        <f t="shared" si="5"/>
        <v>325.74465000000004</v>
      </c>
      <c r="L18" s="41">
        <f t="shared" si="6"/>
        <v>130</v>
      </c>
      <c r="M18" s="41">
        <f t="shared" si="7"/>
        <v>126</v>
      </c>
      <c r="O18" s="38"/>
      <c r="P18" s="38">
        <f t="shared" si="8"/>
        <v>115174.25534999999</v>
      </c>
      <c r="Q18" s="38">
        <f t="shared" si="9"/>
        <v>115174.25534999999</v>
      </c>
      <c r="R18" s="38">
        <f t="shared" si="10"/>
        <v>45861</v>
      </c>
      <c r="S18" s="38">
        <f t="shared" si="11"/>
        <v>44324</v>
      </c>
      <c r="U18" s="55"/>
      <c r="V18" s="55">
        <f t="shared" si="12"/>
        <v>17382.8193</v>
      </c>
      <c r="W18" s="38">
        <f t="shared" si="13"/>
        <v>17382.8193</v>
      </c>
      <c r="X18" s="38">
        <v>6912</v>
      </c>
      <c r="Y18" s="38">
        <v>6680</v>
      </c>
      <c r="Z18" s="55"/>
      <c r="AA18" s="38"/>
      <c r="AB18" s="38">
        <f t="shared" si="14"/>
        <v>19549.3452</v>
      </c>
      <c r="AC18" s="38">
        <f t="shared" si="15"/>
        <v>19549.3452</v>
      </c>
      <c r="AD18" s="38">
        <v>7794</v>
      </c>
      <c r="AE18" s="38">
        <v>7533</v>
      </c>
      <c r="AF18" s="55"/>
      <c r="AG18" s="38"/>
      <c r="AH18" s="38">
        <f t="shared" si="16"/>
        <v>11270.0973</v>
      </c>
      <c r="AI18" s="38">
        <f t="shared" si="17"/>
        <v>11270.0973</v>
      </c>
      <c r="AJ18" s="38">
        <v>4488</v>
      </c>
      <c r="AK18" s="38">
        <v>4337</v>
      </c>
      <c r="AL18" s="55"/>
      <c r="AM18" s="38"/>
      <c r="AN18" s="38">
        <f t="shared" si="18"/>
        <v>8640.91305</v>
      </c>
      <c r="AO18" s="38">
        <f t="shared" si="19"/>
        <v>8640.91305</v>
      </c>
      <c r="AP18" s="38">
        <v>3441</v>
      </c>
      <c r="AQ18" s="38">
        <v>3325</v>
      </c>
      <c r="AR18" s="55"/>
      <c r="AS18" s="38"/>
      <c r="AT18" s="38">
        <f t="shared" si="20"/>
        <v>249.61860000000001</v>
      </c>
      <c r="AU18" s="38">
        <f t="shared" si="21"/>
        <v>249.61860000000001</v>
      </c>
      <c r="AV18" s="38">
        <v>99</v>
      </c>
      <c r="AW18" s="38">
        <v>96</v>
      </c>
      <c r="AX18" s="55"/>
      <c r="AY18" s="38"/>
      <c r="AZ18" s="38">
        <f t="shared" si="22"/>
        <v>22.014300000000002</v>
      </c>
      <c r="BA18" s="38">
        <f t="shared" si="23"/>
        <v>22.014300000000002</v>
      </c>
      <c r="BB18" s="38">
        <v>9</v>
      </c>
      <c r="BC18" s="38">
        <v>8</v>
      </c>
      <c r="BD18" s="55"/>
      <c r="BE18" s="38"/>
      <c r="BF18" s="38">
        <f t="shared" si="24"/>
        <v>15.811950000000001</v>
      </c>
      <c r="BG18" s="38">
        <f t="shared" si="25"/>
        <v>15.811950000000001</v>
      </c>
      <c r="BH18" s="38">
        <v>6</v>
      </c>
      <c r="BI18" s="38">
        <v>6</v>
      </c>
      <c r="BJ18" s="55"/>
      <c r="BK18" s="38"/>
      <c r="BL18" s="38">
        <f t="shared" si="26"/>
        <v>274.39335</v>
      </c>
      <c r="BM18" s="38">
        <f t="shared" si="27"/>
        <v>274.39335</v>
      </c>
      <c r="BN18" s="38">
        <v>109</v>
      </c>
      <c r="BO18" s="38">
        <v>106</v>
      </c>
      <c r="BP18" s="55"/>
      <c r="BQ18" s="38"/>
      <c r="BR18" s="38">
        <f t="shared" si="28"/>
        <v>6828.64875</v>
      </c>
      <c r="BS18" s="38">
        <f t="shared" si="29"/>
        <v>6828.64875</v>
      </c>
      <c r="BT18" s="38">
        <v>2719</v>
      </c>
      <c r="BU18" s="38">
        <v>2628</v>
      </c>
      <c r="BV18" s="55"/>
      <c r="BW18" s="38"/>
      <c r="BX18" s="38">
        <f t="shared" si="30"/>
        <v>2085.1677</v>
      </c>
      <c r="BY18" s="38">
        <f t="shared" si="31"/>
        <v>2085.1677</v>
      </c>
      <c r="BZ18" s="38">
        <v>830</v>
      </c>
      <c r="CA18" s="38">
        <v>803</v>
      </c>
      <c r="CB18" s="55"/>
      <c r="CC18" s="38"/>
      <c r="CD18" s="38">
        <f t="shared" si="32"/>
        <v>5948.86215</v>
      </c>
      <c r="CE18" s="38">
        <f t="shared" si="33"/>
        <v>5948.86215</v>
      </c>
      <c r="CF18" s="38">
        <v>2369</v>
      </c>
      <c r="CG18" s="38">
        <v>2289</v>
      </c>
      <c r="CH18" s="55"/>
      <c r="CI18" s="38"/>
      <c r="CJ18" s="38">
        <f t="shared" si="34"/>
        <v>16355.285100000001</v>
      </c>
      <c r="CK18" s="38">
        <f t="shared" si="35"/>
        <v>16355.285100000001</v>
      </c>
      <c r="CL18" s="38">
        <v>6513</v>
      </c>
      <c r="CM18" s="38">
        <v>6294</v>
      </c>
      <c r="CN18" s="38"/>
      <c r="CO18" s="38"/>
      <c r="CP18" s="38">
        <f t="shared" si="36"/>
        <v>7110.2031</v>
      </c>
      <c r="CQ18" s="38">
        <f t="shared" si="37"/>
        <v>7110.2031</v>
      </c>
      <c r="CR18" s="38">
        <v>2831</v>
      </c>
      <c r="CS18" s="38">
        <v>2736</v>
      </c>
      <c r="CT18" s="55"/>
      <c r="CU18" s="38"/>
      <c r="CV18" s="38">
        <f t="shared" si="38"/>
        <v>6207.131699999999</v>
      </c>
      <c r="CW18" s="38">
        <f t="shared" si="39"/>
        <v>6207.131699999999</v>
      </c>
      <c r="CX18" s="38">
        <v>2472</v>
      </c>
      <c r="CY18" s="38">
        <v>2389</v>
      </c>
      <c r="CZ18" s="55"/>
      <c r="DA18" s="89"/>
      <c r="DB18" s="89">
        <f t="shared" si="40"/>
        <v>805.2313499999999</v>
      </c>
      <c r="DC18" s="89">
        <f t="shared" si="41"/>
        <v>805.2313499999999</v>
      </c>
      <c r="DD18" s="89">
        <v>321</v>
      </c>
      <c r="DE18" s="89">
        <v>310</v>
      </c>
      <c r="DF18" s="55"/>
      <c r="DG18" s="38"/>
      <c r="DH18" s="38">
        <f t="shared" si="42"/>
        <v>23.22705</v>
      </c>
      <c r="DI18" s="38">
        <f t="shared" si="43"/>
        <v>23.22705</v>
      </c>
      <c r="DJ18" s="38">
        <v>9</v>
      </c>
      <c r="DK18" s="38">
        <v>9</v>
      </c>
      <c r="DL18" s="55"/>
      <c r="DM18" s="38"/>
      <c r="DN18" s="38">
        <f t="shared" si="44"/>
        <v>5439.830550000001</v>
      </c>
      <c r="DO18" s="38">
        <f t="shared" si="45"/>
        <v>5439.830550000001</v>
      </c>
      <c r="DP18" s="38">
        <v>2166</v>
      </c>
      <c r="DQ18" s="38">
        <v>2094</v>
      </c>
      <c r="DR18" s="55"/>
      <c r="DS18" s="38"/>
      <c r="DT18" s="38">
        <f t="shared" si="46"/>
        <v>331.79685000000006</v>
      </c>
      <c r="DU18" s="38">
        <f t="shared" si="47"/>
        <v>331.79685000000006</v>
      </c>
      <c r="DV18" s="38">
        <v>132</v>
      </c>
      <c r="DW18" s="38">
        <v>128</v>
      </c>
      <c r="DX18" s="55"/>
      <c r="DY18" s="38"/>
      <c r="DZ18" s="38">
        <f t="shared" si="48"/>
        <v>5629.71255</v>
      </c>
      <c r="EA18" s="38">
        <f t="shared" si="49"/>
        <v>5629.71255</v>
      </c>
      <c r="EB18" s="38">
        <v>2242</v>
      </c>
      <c r="EC18" s="38">
        <v>2167</v>
      </c>
      <c r="ED18" s="55"/>
      <c r="EE18" s="38"/>
      <c r="EF18" s="38">
        <f t="shared" si="50"/>
        <v>701.7086999999999</v>
      </c>
      <c r="EG18" s="38">
        <f t="shared" si="51"/>
        <v>701.7086999999999</v>
      </c>
      <c r="EH18" s="38">
        <v>279</v>
      </c>
      <c r="EI18" s="38">
        <v>270</v>
      </c>
      <c r="EJ18" s="55"/>
      <c r="EK18" s="38"/>
      <c r="EL18" s="38">
        <f t="shared" si="52"/>
        <v>302.43675</v>
      </c>
      <c r="EM18" s="38">
        <f t="shared" si="53"/>
        <v>302.43675</v>
      </c>
      <c r="EN18" s="38">
        <v>120</v>
      </c>
      <c r="EO18" s="38">
        <v>116</v>
      </c>
      <c r="EP18" s="55"/>
      <c r="EQ18" s="38"/>
      <c r="ER18" s="38"/>
      <c r="ES18" s="38"/>
      <c r="ET18" s="38"/>
      <c r="EU18" s="38"/>
      <c r="EV18" s="55"/>
      <c r="EW18" s="55">
        <f t="shared" si="54"/>
        <v>0</v>
      </c>
      <c r="EX18" s="55">
        <f t="shared" si="55"/>
        <v>100.4619</v>
      </c>
      <c r="EY18" s="38">
        <f t="shared" si="56"/>
        <v>100.4619</v>
      </c>
      <c r="EZ18" s="38">
        <v>40</v>
      </c>
      <c r="FA18" s="38">
        <v>39</v>
      </c>
      <c r="FB18" s="55"/>
      <c r="FC18" s="38">
        <f t="shared" si="57"/>
        <v>0</v>
      </c>
      <c r="FD18" s="38">
        <f t="shared" si="58"/>
        <v>225.28275000000002</v>
      </c>
      <c r="FE18" s="38">
        <f t="shared" si="59"/>
        <v>225.28275000000002</v>
      </c>
      <c r="FF18" s="38">
        <v>90</v>
      </c>
      <c r="FG18" s="38">
        <v>87</v>
      </c>
      <c r="FH18" s="55"/>
      <c r="FI18" s="55"/>
      <c r="FJ18" s="55"/>
      <c r="FK18" s="55"/>
      <c r="FL18" s="55"/>
      <c r="FM18" s="55"/>
      <c r="FN18" s="55"/>
      <c r="FO18" s="55"/>
      <c r="FP18" s="55"/>
      <c r="FQ18" s="55"/>
    </row>
    <row r="19" spans="1:173" s="57" customFormat="1" ht="12.75">
      <c r="A19" s="56">
        <v>44287</v>
      </c>
      <c r="C19" s="55">
        <v>5500000</v>
      </c>
      <c r="D19" s="55">
        <v>115500</v>
      </c>
      <c r="E19" s="41">
        <f t="shared" si="0"/>
        <v>5615500</v>
      </c>
      <c r="F19" s="41">
        <f t="shared" si="1"/>
        <v>46013</v>
      </c>
      <c r="G19" s="41">
        <f t="shared" si="2"/>
        <v>44463</v>
      </c>
      <c r="H19" s="55"/>
      <c r="I19" s="41">
        <f t="shared" si="3"/>
        <v>15511.65</v>
      </c>
      <c r="J19" s="47">
        <f t="shared" si="4"/>
        <v>325.74465000000004</v>
      </c>
      <c r="K19" s="41">
        <f t="shared" si="5"/>
        <v>15837.39465</v>
      </c>
      <c r="L19" s="41">
        <f t="shared" si="6"/>
        <v>122</v>
      </c>
      <c r="M19" s="41">
        <f t="shared" si="7"/>
        <v>109</v>
      </c>
      <c r="O19" s="38">
        <f t="shared" si="60"/>
        <v>5484488.349999999</v>
      </c>
      <c r="P19" s="38">
        <f t="shared" si="8"/>
        <v>115174.25534999999</v>
      </c>
      <c r="Q19" s="38">
        <f t="shared" si="9"/>
        <v>5599662.605349999</v>
      </c>
      <c r="R19" s="38">
        <f t="shared" si="10"/>
        <v>45891</v>
      </c>
      <c r="S19" s="38">
        <f t="shared" si="11"/>
        <v>44354</v>
      </c>
      <c r="U19" s="55">
        <f>C19*15.05006/100</f>
        <v>827753.3</v>
      </c>
      <c r="V19" s="55">
        <f t="shared" si="12"/>
        <v>17382.8193</v>
      </c>
      <c r="W19" s="38">
        <f t="shared" si="13"/>
        <v>845136.1193</v>
      </c>
      <c r="X19" s="38">
        <v>6911</v>
      </c>
      <c r="Y19" s="38">
        <v>6689</v>
      </c>
      <c r="Z19" s="55"/>
      <c r="AA19" s="38">
        <f>C19*16.92584/100</f>
        <v>930921.2</v>
      </c>
      <c r="AB19" s="38">
        <f t="shared" si="14"/>
        <v>19549.3452</v>
      </c>
      <c r="AC19" s="38">
        <f t="shared" si="15"/>
        <v>950470.5451999999</v>
      </c>
      <c r="AD19" s="38">
        <v>7803</v>
      </c>
      <c r="AE19" s="38">
        <v>7536</v>
      </c>
      <c r="AF19" s="55"/>
      <c r="AG19" s="38">
        <f>C19*9.75766/100</f>
        <v>536671.3</v>
      </c>
      <c r="AH19" s="38">
        <f t="shared" si="16"/>
        <v>11270.0973</v>
      </c>
      <c r="AI19" s="38">
        <f t="shared" si="17"/>
        <v>547941.3973000001</v>
      </c>
      <c r="AJ19" s="38">
        <v>4481</v>
      </c>
      <c r="AK19" s="38">
        <v>4346</v>
      </c>
      <c r="AL19" s="55"/>
      <c r="AM19" s="38">
        <f>C19*7.48131/100</f>
        <v>411472.05</v>
      </c>
      <c r="AN19" s="38">
        <f t="shared" si="18"/>
        <v>8640.91305</v>
      </c>
      <c r="AO19" s="38">
        <f t="shared" si="19"/>
        <v>420112.96304999996</v>
      </c>
      <c r="AP19" s="38">
        <v>3436</v>
      </c>
      <c r="AQ19" s="38">
        <v>3337</v>
      </c>
      <c r="AR19" s="55"/>
      <c r="AS19" s="38">
        <f>C19*0.21612/100</f>
        <v>11886.6</v>
      </c>
      <c r="AT19" s="38">
        <f t="shared" si="20"/>
        <v>249.61860000000001</v>
      </c>
      <c r="AU19" s="38">
        <f t="shared" si="21"/>
        <v>12136.2186</v>
      </c>
      <c r="AV19" s="38">
        <v>109</v>
      </c>
      <c r="AW19" s="38">
        <v>98</v>
      </c>
      <c r="AX19" s="55"/>
      <c r="AY19" s="38">
        <f>C19*0.01906/100</f>
        <v>1048.3</v>
      </c>
      <c r="AZ19" s="38">
        <f t="shared" si="22"/>
        <v>22.014300000000002</v>
      </c>
      <c r="BA19" s="38">
        <f t="shared" si="23"/>
        <v>1070.3143</v>
      </c>
      <c r="BB19" s="38">
        <v>3</v>
      </c>
      <c r="BC19" s="38">
        <v>20</v>
      </c>
      <c r="BD19" s="55"/>
      <c r="BE19" s="38">
        <f>C19*0.01369/100</f>
        <v>752.95</v>
      </c>
      <c r="BF19" s="38">
        <f t="shared" si="24"/>
        <v>15.811950000000001</v>
      </c>
      <c r="BG19" s="38">
        <f t="shared" si="25"/>
        <v>768.7619500000001</v>
      </c>
      <c r="BH19" s="38">
        <v>14</v>
      </c>
      <c r="BI19" s="38">
        <v>8</v>
      </c>
      <c r="BJ19" s="55"/>
      <c r="BK19" s="38">
        <f>C19*0.23757/100</f>
        <v>13066.35</v>
      </c>
      <c r="BL19" s="38">
        <f t="shared" si="26"/>
        <v>274.39335</v>
      </c>
      <c r="BM19" s="38">
        <f t="shared" si="27"/>
        <v>13340.74335</v>
      </c>
      <c r="BN19" s="38">
        <v>116</v>
      </c>
      <c r="BO19" s="38">
        <v>96</v>
      </c>
      <c r="BP19" s="55"/>
      <c r="BQ19" s="38">
        <f>C19*5.91225/100</f>
        <v>325173.75</v>
      </c>
      <c r="BR19" s="38">
        <f t="shared" si="28"/>
        <v>6828.64875</v>
      </c>
      <c r="BS19" s="38">
        <f t="shared" si="29"/>
        <v>332002.39875</v>
      </c>
      <c r="BT19" s="38">
        <v>2723</v>
      </c>
      <c r="BU19" s="38">
        <v>2629</v>
      </c>
      <c r="BV19" s="55"/>
      <c r="BW19" s="38">
        <f>C19*1.80534/100</f>
        <v>99293.7</v>
      </c>
      <c r="BX19" s="38">
        <f t="shared" si="30"/>
        <v>2085.1677</v>
      </c>
      <c r="BY19" s="38">
        <f t="shared" si="31"/>
        <v>101378.8677</v>
      </c>
      <c r="BZ19" s="38">
        <v>838</v>
      </c>
      <c r="CA19" s="38">
        <v>790</v>
      </c>
      <c r="CB19" s="55"/>
      <c r="CC19" s="38">
        <f>C19*5.15053/100</f>
        <v>283279.15</v>
      </c>
      <c r="CD19" s="38">
        <f t="shared" si="32"/>
        <v>5948.86215</v>
      </c>
      <c r="CE19" s="38">
        <f t="shared" si="33"/>
        <v>289228.01215</v>
      </c>
      <c r="CF19" s="38">
        <v>2364</v>
      </c>
      <c r="CG19" s="38">
        <v>2300</v>
      </c>
      <c r="CH19" s="55"/>
      <c r="CI19" s="38">
        <f>C19*14.16042/100</f>
        <v>778823.1</v>
      </c>
      <c r="CJ19" s="38">
        <f t="shared" si="34"/>
        <v>16355.285100000001</v>
      </c>
      <c r="CK19" s="38">
        <f t="shared" si="35"/>
        <v>795178.3851</v>
      </c>
      <c r="CL19" s="38">
        <v>6504</v>
      </c>
      <c r="CM19" s="38">
        <v>6304</v>
      </c>
      <c r="CN19" s="38"/>
      <c r="CO19" s="38">
        <f>C19*6.15602/100</f>
        <v>338581.1</v>
      </c>
      <c r="CP19" s="38">
        <f t="shared" si="36"/>
        <v>7110.2031</v>
      </c>
      <c r="CQ19" s="38">
        <f t="shared" si="37"/>
        <v>345691.30309999996</v>
      </c>
      <c r="CR19" s="38">
        <v>2838</v>
      </c>
      <c r="CS19" s="38">
        <v>2746</v>
      </c>
      <c r="CT19" s="55"/>
      <c r="CU19" s="38">
        <f>C19*5.37414/100</f>
        <v>295577.7</v>
      </c>
      <c r="CV19" s="38">
        <f t="shared" si="38"/>
        <v>6207.131699999999</v>
      </c>
      <c r="CW19" s="38">
        <f t="shared" si="39"/>
        <v>301784.83170000004</v>
      </c>
      <c r="CX19" s="38">
        <v>2464</v>
      </c>
      <c r="CY19" s="38">
        <v>2385</v>
      </c>
      <c r="CZ19" s="55"/>
      <c r="DA19" s="89">
        <f>C19*0.69717/100</f>
        <v>38344.35</v>
      </c>
      <c r="DB19" s="89">
        <f t="shared" si="40"/>
        <v>805.2313499999999</v>
      </c>
      <c r="DC19" s="89">
        <f t="shared" si="41"/>
        <v>39149.58135</v>
      </c>
      <c r="DD19" s="89">
        <v>312</v>
      </c>
      <c r="DE19" s="89">
        <v>307</v>
      </c>
      <c r="DF19" s="55"/>
      <c r="DG19" s="38">
        <f>C19*0.02011/100</f>
        <v>1106.05</v>
      </c>
      <c r="DH19" s="38">
        <f t="shared" si="42"/>
        <v>23.22705</v>
      </c>
      <c r="DI19" s="38">
        <f t="shared" si="43"/>
        <v>1129.27705</v>
      </c>
      <c r="DJ19" s="38">
        <v>15</v>
      </c>
      <c r="DK19" s="38">
        <v>7</v>
      </c>
      <c r="DL19" s="55"/>
      <c r="DM19" s="38">
        <f>C19*4.70981/100</f>
        <v>259039.55</v>
      </c>
      <c r="DN19" s="38">
        <f t="shared" si="44"/>
        <v>5439.830550000001</v>
      </c>
      <c r="DO19" s="38">
        <f t="shared" si="45"/>
        <v>264479.38055</v>
      </c>
      <c r="DP19" s="38">
        <v>2169</v>
      </c>
      <c r="DQ19" s="38">
        <v>2082</v>
      </c>
      <c r="DR19" s="55"/>
      <c r="DS19" s="38">
        <f>C19*0.28727/100</f>
        <v>15799.850000000002</v>
      </c>
      <c r="DT19" s="38">
        <f t="shared" si="46"/>
        <v>331.79685000000006</v>
      </c>
      <c r="DU19" s="38">
        <f t="shared" si="47"/>
        <v>16131.646850000003</v>
      </c>
      <c r="DV19" s="38">
        <v>135</v>
      </c>
      <c r="DW19" s="38">
        <v>120</v>
      </c>
      <c r="DX19" s="55"/>
      <c r="DY19" s="38">
        <f>C19*4.87421/100</f>
        <v>268081.55</v>
      </c>
      <c r="DZ19" s="38">
        <f t="shared" si="48"/>
        <v>5629.71255</v>
      </c>
      <c r="EA19" s="38">
        <f t="shared" si="49"/>
        <v>273711.26255</v>
      </c>
      <c r="EB19" s="38">
        <v>2235</v>
      </c>
      <c r="EC19" s="38">
        <v>2157</v>
      </c>
      <c r="ED19" s="55"/>
      <c r="EE19" s="38">
        <f>C19*0.60754/100</f>
        <v>33414.7</v>
      </c>
      <c r="EF19" s="38">
        <f t="shared" si="50"/>
        <v>701.7086999999999</v>
      </c>
      <c r="EG19" s="38">
        <f t="shared" si="51"/>
        <v>34116.4087</v>
      </c>
      <c r="EH19" s="38">
        <v>290</v>
      </c>
      <c r="EI19" s="38">
        <v>271</v>
      </c>
      <c r="EJ19" s="55"/>
      <c r="EK19" s="38">
        <f>C19*0.26185/100</f>
        <v>14401.750000000002</v>
      </c>
      <c r="EL19" s="38">
        <f t="shared" si="52"/>
        <v>302.43675</v>
      </c>
      <c r="EM19" s="38">
        <f t="shared" si="53"/>
        <v>14704.186750000003</v>
      </c>
      <c r="EN19" s="38">
        <v>131</v>
      </c>
      <c r="EO19" s="38">
        <v>126</v>
      </c>
      <c r="EP19" s="55"/>
      <c r="EQ19" s="38"/>
      <c r="ER19" s="38"/>
      <c r="ES19" s="38"/>
      <c r="ET19" s="38"/>
      <c r="EU19" s="38"/>
      <c r="EV19" s="55"/>
      <c r="EW19" s="55">
        <f t="shared" si="54"/>
        <v>4783.9</v>
      </c>
      <c r="EX19" s="55">
        <f t="shared" si="55"/>
        <v>100.4619</v>
      </c>
      <c r="EY19" s="38">
        <f t="shared" si="56"/>
        <v>4884.3619</v>
      </c>
      <c r="EZ19" s="38">
        <v>40</v>
      </c>
      <c r="FA19" s="38">
        <v>30</v>
      </c>
      <c r="FB19" s="55"/>
      <c r="FC19" s="38">
        <f t="shared" si="57"/>
        <v>10727.75</v>
      </c>
      <c r="FD19" s="38">
        <f t="shared" si="58"/>
        <v>225.28275000000002</v>
      </c>
      <c r="FE19" s="38">
        <f t="shared" si="59"/>
        <v>10953.03275</v>
      </c>
      <c r="FF19" s="38">
        <v>82</v>
      </c>
      <c r="FG19" s="38">
        <v>79</v>
      </c>
      <c r="FH19" s="55"/>
      <c r="FI19" s="55"/>
      <c r="FJ19" s="55"/>
      <c r="FK19" s="55"/>
      <c r="FL19" s="55"/>
      <c r="FM19" s="55"/>
      <c r="FN19" s="55"/>
      <c r="FO19" s="55"/>
      <c r="FP19" s="55"/>
      <c r="FQ19" s="55"/>
    </row>
    <row r="20" spans="3:173" ht="12.75">
      <c r="C20" s="47"/>
      <c r="D20" s="47"/>
      <c r="E20" s="47"/>
      <c r="F20" s="47"/>
      <c r="G20" s="47"/>
      <c r="I20" s="47"/>
      <c r="J20" s="47"/>
      <c r="K20" s="47"/>
      <c r="L20" s="47"/>
      <c r="M20" s="47"/>
      <c r="U20" s="55"/>
      <c r="V20" s="55"/>
      <c r="W20" s="55"/>
      <c r="X20" s="55"/>
      <c r="Y20" s="55"/>
      <c r="Z20" s="38"/>
      <c r="AA20" s="38"/>
      <c r="AB20" s="38"/>
      <c r="AC20" s="38"/>
      <c r="AD20" s="38"/>
      <c r="AE20" s="38"/>
      <c r="AF20" s="38"/>
      <c r="AG20" s="55"/>
      <c r="AH20" s="55"/>
      <c r="AI20" s="55"/>
      <c r="AJ20" s="55"/>
      <c r="AK20" s="55"/>
      <c r="AL20" s="38"/>
      <c r="AM20" s="55"/>
      <c r="AN20" s="55"/>
      <c r="AO20" s="55"/>
      <c r="AP20" s="55"/>
      <c r="AQ20" s="55"/>
      <c r="AR20" s="38"/>
      <c r="AS20" s="55"/>
      <c r="AT20" s="55"/>
      <c r="AU20" s="55"/>
      <c r="AV20" s="55"/>
      <c r="AW20" s="55"/>
      <c r="AX20" s="38"/>
      <c r="AY20" s="55"/>
      <c r="AZ20" s="55"/>
      <c r="BA20" s="55"/>
      <c r="BB20" s="55"/>
      <c r="BC20" s="55"/>
      <c r="BD20" s="38"/>
      <c r="BE20" s="55"/>
      <c r="BF20" s="55"/>
      <c r="BG20" s="55"/>
      <c r="BH20" s="55"/>
      <c r="BI20" s="55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55"/>
      <c r="CV20" s="55"/>
      <c r="CW20" s="55"/>
      <c r="CX20" s="55"/>
      <c r="CY20" s="55"/>
      <c r="CZ20" s="55"/>
      <c r="DA20" s="90"/>
      <c r="DB20" s="90"/>
      <c r="DC20" s="90"/>
      <c r="DD20" s="90"/>
      <c r="DE20" s="90"/>
      <c r="DF20" s="55"/>
      <c r="DG20" s="55"/>
      <c r="DH20" s="55"/>
      <c r="DI20" s="55"/>
      <c r="DJ20" s="55"/>
      <c r="DK20" s="55"/>
      <c r="DL20" s="38"/>
      <c r="DM20" s="38"/>
      <c r="DN20" s="38"/>
      <c r="DO20" s="38"/>
      <c r="DP20" s="38" t="s">
        <v>85</v>
      </c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55"/>
      <c r="ER20" s="55"/>
      <c r="ES20" s="55"/>
      <c r="ET20" s="55"/>
      <c r="EU20" s="55"/>
      <c r="EV20" s="38"/>
      <c r="EW20" s="55"/>
      <c r="EX20" s="55"/>
      <c r="EY20" s="55"/>
      <c r="EZ20" s="55"/>
      <c r="FA20" s="55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</row>
    <row r="21" spans="1:173" ht="13.5" thickBot="1">
      <c r="A21" s="36" t="s">
        <v>4</v>
      </c>
      <c r="C21" s="54">
        <f>SUM(C8:C19)</f>
        <v>25180000</v>
      </c>
      <c r="D21" s="54">
        <f>SUM(D8:D19)</f>
        <v>4625750</v>
      </c>
      <c r="E21" s="54">
        <f>SUM(E8:E19)</f>
        <v>29805750</v>
      </c>
      <c r="F21" s="54">
        <f>SUM(F8:F19)</f>
        <v>551914</v>
      </c>
      <c r="G21" s="54">
        <f>SUM(G8:G19)</f>
        <v>533413</v>
      </c>
      <c r="I21" s="54">
        <f>SUM(I8:I19)</f>
        <v>71015.154</v>
      </c>
      <c r="J21" s="54">
        <f>SUM(J8:J19)</f>
        <v>13046.002725</v>
      </c>
      <c r="K21" s="54">
        <f>SUM(K8:K19)</f>
        <v>84061.15672499998</v>
      </c>
      <c r="L21" s="54">
        <f>SUM(L8:L19)</f>
        <v>1552</v>
      </c>
      <c r="M21" s="54">
        <f>SUM(M8:M19)</f>
        <v>1495</v>
      </c>
      <c r="O21" s="54">
        <f>SUM(O8:O19)</f>
        <v>25108984.845999997</v>
      </c>
      <c r="P21" s="54">
        <f>SUM(P8:P19)</f>
        <v>4612703.9972749995</v>
      </c>
      <c r="Q21" s="54">
        <f>SUM(Q8:Q19)</f>
        <v>29721688.843275003</v>
      </c>
      <c r="R21" s="54">
        <f>SUM(R8:R19)</f>
        <v>550362</v>
      </c>
      <c r="S21" s="54">
        <f>SUM(S8:S19)</f>
        <v>531918</v>
      </c>
      <c r="U21" s="54">
        <f>SUM(U8:U19)</f>
        <v>3789605.108</v>
      </c>
      <c r="V21" s="54">
        <f>SUM(V8:V19)</f>
        <v>696178.1504499998</v>
      </c>
      <c r="W21" s="54">
        <v>17251907</v>
      </c>
      <c r="X21" s="54">
        <f>SUM(X8:X20)</f>
        <v>82943</v>
      </c>
      <c r="Y21" s="54">
        <f>SUM(Y8:Y20)</f>
        <v>80169</v>
      </c>
      <c r="Z21" s="38"/>
      <c r="AA21" s="54">
        <f>SUM(AA8:AA19)</f>
        <v>4261926.512</v>
      </c>
      <c r="AB21" s="54">
        <f>SUM(AB8:AB19)</f>
        <v>782947.0438</v>
      </c>
      <c r="AC21" s="54">
        <f>SUM(AC8:AC19)</f>
        <v>5044873.5558</v>
      </c>
      <c r="AD21" s="54">
        <f>SUM(AD8:AD19)</f>
        <v>93537</v>
      </c>
      <c r="AE21" s="54">
        <f>SUM(AE8:AE19)</f>
        <v>90399</v>
      </c>
      <c r="AF21" s="38"/>
      <c r="AG21" s="54">
        <f>SUM(AG8:AG19)</f>
        <v>2456978.7879999997</v>
      </c>
      <c r="AH21" s="54">
        <f>SUM(AH8:AH19)</f>
        <v>451364.95745000005</v>
      </c>
      <c r="AI21" s="54">
        <f>SUM(AI8:AI19)</f>
        <v>2908343.7454499993</v>
      </c>
      <c r="AJ21" s="54">
        <f>SUM(AJ8:AJ19)</f>
        <v>53849</v>
      </c>
      <c r="AK21" s="54">
        <f>SUM(AK8:AK19)</f>
        <v>52053</v>
      </c>
      <c r="AL21" s="38"/>
      <c r="AM21" s="54">
        <f>SUM(AM8:AM19)</f>
        <v>1883793.858</v>
      </c>
      <c r="AN21" s="54">
        <f>SUM(AN8:AN19)</f>
        <v>346066.697325</v>
      </c>
      <c r="AO21" s="54">
        <f>SUM(AO8:AO19)</f>
        <v>2229860.555325</v>
      </c>
      <c r="AP21" s="54">
        <f>SUM(AP8:AP19)</f>
        <v>41287</v>
      </c>
      <c r="AQ21" s="54">
        <f>SUM(AQ8:AQ19)</f>
        <v>39912</v>
      </c>
      <c r="AR21" s="38"/>
      <c r="AS21" s="54">
        <f>SUM(AS8:AS19)</f>
        <v>54419.015999999996</v>
      </c>
      <c r="AT21" s="54">
        <f>SUM(AT8:AT19)</f>
        <v>9997.170900000001</v>
      </c>
      <c r="AU21" s="54">
        <f>SUM(AU8:AU19)</f>
        <v>64416.1869</v>
      </c>
      <c r="AV21" s="54">
        <f>SUM(AV8:AV19)</f>
        <v>1198</v>
      </c>
      <c r="AW21" s="54">
        <f>SUM(AW8:AW19)</f>
        <v>1154</v>
      </c>
      <c r="AX21" s="38"/>
      <c r="AY21" s="54">
        <f>SUM(AY8:AY19)</f>
        <v>4799.308</v>
      </c>
      <c r="AZ21" s="54">
        <f>SUM(AZ8:AZ19)</f>
        <v>881.6679500000001</v>
      </c>
      <c r="BA21" s="54">
        <f>SUM(BA8:BA19)</f>
        <v>5680.97595</v>
      </c>
      <c r="BB21" s="54">
        <f>SUM(BB8:BB19)</f>
        <v>102</v>
      </c>
      <c r="BC21" s="54">
        <f>SUM(BC8:BC19)</f>
        <v>108</v>
      </c>
      <c r="BD21" s="38"/>
      <c r="BE21" s="54">
        <f>SUM(BE8:BE19)</f>
        <v>3447.142</v>
      </c>
      <c r="BF21" s="54">
        <f>SUM(BF8:BF19)</f>
        <v>633.2651750000001</v>
      </c>
      <c r="BG21" s="54">
        <f>SUM(BG8:BG19)</f>
        <v>4080.4071750000003</v>
      </c>
      <c r="BH21" s="54">
        <f>SUM(BH8:BH19)</f>
        <v>80</v>
      </c>
      <c r="BI21" s="54">
        <f>SUM(BI8:BI19)</f>
        <v>74</v>
      </c>
      <c r="BJ21" s="38"/>
      <c r="BK21" s="54">
        <f>SUM(BK8:BK19)</f>
        <v>59820.126</v>
      </c>
      <c r="BL21" s="54">
        <f>SUM(BL8:BL19)</f>
        <v>10989.394274999997</v>
      </c>
      <c r="BM21" s="54">
        <f>SUM(BM8:BM19)</f>
        <v>70809.52027499999</v>
      </c>
      <c r="BN21" s="54">
        <f>SUM(BN8:BN19)</f>
        <v>1315</v>
      </c>
      <c r="BO21" s="54">
        <f>SUM(BO8:BO19)</f>
        <v>1262</v>
      </c>
      <c r="BP21" s="38"/>
      <c r="BQ21" s="54">
        <f>SUM(BQ8:BQ19)</f>
        <v>1488704.55</v>
      </c>
      <c r="BR21" s="54">
        <f>SUM(BR8:BR19)</f>
        <v>273485.904375</v>
      </c>
      <c r="BS21" s="54">
        <f>SUM(BS8:BS19)</f>
        <v>1762190.454375</v>
      </c>
      <c r="BT21" s="54">
        <f>SUM(BT8:BT19)</f>
        <v>32632</v>
      </c>
      <c r="BU21" s="54">
        <f>SUM(BU8:BU19)</f>
        <v>31537</v>
      </c>
      <c r="BV21" s="38"/>
      <c r="BW21" s="54">
        <f>SUM(BW8:BW19)</f>
        <v>454584.61199999996</v>
      </c>
      <c r="BX21" s="54">
        <f>SUM(BX8:BX19)</f>
        <v>83510.51504999999</v>
      </c>
      <c r="BY21" s="54">
        <f>SUM(BY8:BY19)</f>
        <v>538095.12705</v>
      </c>
      <c r="BZ21" s="54">
        <f>SUM(BZ8:BZ19)</f>
        <v>9968</v>
      </c>
      <c r="CA21" s="54">
        <f>SUM(CA8:CA19)</f>
        <v>9623</v>
      </c>
      <c r="CB21" s="38"/>
      <c r="CC21" s="54">
        <f>SUM(CC8:CC19)</f>
        <v>1296903.454</v>
      </c>
      <c r="CD21" s="54">
        <f>SUM(CD8:CD19)</f>
        <v>238250.641475</v>
      </c>
      <c r="CE21" s="54">
        <f>SUM(CE8:CE19)</f>
        <v>1535154.095475</v>
      </c>
      <c r="CF21" s="54">
        <f>SUM(CF8:CF19)</f>
        <v>28423</v>
      </c>
      <c r="CG21" s="54">
        <f>SUM(CG8:CG19)</f>
        <v>27479</v>
      </c>
      <c r="CH21" s="38"/>
      <c r="CI21" s="54">
        <f>SUM(CI8:CI19)</f>
        <v>3565593.7560000005</v>
      </c>
      <c r="CJ21" s="54">
        <f>SUM(CJ8:CJ19)</f>
        <v>655025.6281499999</v>
      </c>
      <c r="CK21" s="54">
        <f>SUM(CK8:CK19)</f>
        <v>4220619.38415</v>
      </c>
      <c r="CL21" s="54">
        <f>SUM(CL8:CL19)</f>
        <v>78147</v>
      </c>
      <c r="CM21" s="54">
        <f>SUM(CM8:CM19)</f>
        <v>75538</v>
      </c>
      <c r="CN21" s="47"/>
      <c r="CO21" s="54">
        <f>SUM(CO8:CO19)</f>
        <v>1550085.8360000001</v>
      </c>
      <c r="CP21" s="54">
        <f>SUM(CP8:CP19)</f>
        <v>284762.09515</v>
      </c>
      <c r="CQ21" s="54">
        <f>SUM(CQ8:CQ19)</f>
        <v>1834847.9311499998</v>
      </c>
      <c r="CR21" s="54">
        <f>SUM(CR8:CR19)</f>
        <v>33979</v>
      </c>
      <c r="CS21" s="54">
        <f>SUM(CS8:CS19)</f>
        <v>32842</v>
      </c>
      <c r="CT21" s="38"/>
      <c r="CU21" s="54">
        <f>SUM(CU8:CU19)</f>
        <v>1353208.4519999998</v>
      </c>
      <c r="CV21" s="54">
        <f>SUM(CV8:CV19)</f>
        <v>248594.28105000002</v>
      </c>
      <c r="CW21" s="54">
        <f>SUM(CW8:CW19)</f>
        <v>1601802.73305</v>
      </c>
      <c r="CX21" s="54">
        <f>SUM(CX8:CX19)</f>
        <v>29656</v>
      </c>
      <c r="CY21" s="54">
        <f>SUM(CY8:CY19)</f>
        <v>28664</v>
      </c>
      <c r="CZ21" s="47"/>
      <c r="DA21" s="91">
        <f>SUM(DA8:DA19)</f>
        <v>175547.40600000002</v>
      </c>
      <c r="DB21" s="91">
        <f>SUM(DB8:DB19)</f>
        <v>32249.341274999988</v>
      </c>
      <c r="DC21" s="91">
        <f>SUM(DC8:DC19)</f>
        <v>207796.74727499997</v>
      </c>
      <c r="DD21" s="91">
        <f>SUM(DD8:DD19)</f>
        <v>3843</v>
      </c>
      <c r="DE21" s="91">
        <f>SUM(DE8:DE19)</f>
        <v>3717</v>
      </c>
      <c r="DF21" s="47"/>
      <c r="DG21" s="54">
        <f>SUM(DG8:DG19)</f>
        <v>5063.698</v>
      </c>
      <c r="DH21" s="54">
        <f>SUM(DH8:DH19)</f>
        <v>930.238325</v>
      </c>
      <c r="DI21" s="54">
        <f>SUM(DI8:DI19)</f>
        <v>5993.936325</v>
      </c>
      <c r="DJ21" s="54">
        <f>SUM(DJ8:DJ19)</f>
        <v>114</v>
      </c>
      <c r="DK21" s="54">
        <f>SUM(DK8:DK19)</f>
        <v>106</v>
      </c>
      <c r="DL21" s="38"/>
      <c r="DM21" s="54">
        <f>SUM(DM8:DM19)</f>
        <v>1185930.158</v>
      </c>
      <c r="DN21" s="54">
        <f>SUM(DN8:DN19)</f>
        <v>217864.036075</v>
      </c>
      <c r="DO21" s="54">
        <f>SUM(DO8:DO19)</f>
        <v>1403794.194075</v>
      </c>
      <c r="DP21" s="54">
        <f>SUM(DP8:DP19)</f>
        <v>25995</v>
      </c>
      <c r="DQ21" s="54">
        <f>SUM(DQ8:DQ19)</f>
        <v>25116</v>
      </c>
      <c r="DR21" s="38"/>
      <c r="DS21" s="54">
        <f>SUM(DS8:DS19)</f>
        <v>72334.58600000001</v>
      </c>
      <c r="DT21" s="54">
        <f>SUM(DT8:DT19)</f>
        <v>13288.392025000003</v>
      </c>
      <c r="DU21" s="54">
        <f>SUM(DU8:DU19)</f>
        <v>85622.97802500002</v>
      </c>
      <c r="DV21" s="54">
        <f>SUM(DV8:DV19)</f>
        <v>1587</v>
      </c>
      <c r="DW21" s="54">
        <f>SUM(DW8:DW19)</f>
        <v>1528</v>
      </c>
      <c r="DX21" s="38"/>
      <c r="DY21" s="54">
        <f>SUM(DY8:DY19)</f>
        <v>1227326.078</v>
      </c>
      <c r="DZ21" s="54">
        <f>SUM(DZ8:DZ19)</f>
        <v>225468.76907500002</v>
      </c>
      <c r="EA21" s="54">
        <f>SUM(EA8:EA19)</f>
        <v>1452794.847075</v>
      </c>
      <c r="EB21" s="54">
        <f>SUM(EB8:EB19)</f>
        <v>26897</v>
      </c>
      <c r="EC21" s="54">
        <f>SUM(EC8:EC19)</f>
        <v>25994</v>
      </c>
      <c r="ED21" s="38"/>
      <c r="EE21" s="54">
        <f>SUM(EE8:EE19)</f>
        <v>152978.572</v>
      </c>
      <c r="EF21" s="54">
        <f>SUM(EF8:EF19)</f>
        <v>28103.281549999992</v>
      </c>
      <c r="EG21" s="54">
        <f>SUM(EG8:EG19)</f>
        <v>181081.85355</v>
      </c>
      <c r="EH21" s="54">
        <f>SUM(EH8:EH19)</f>
        <v>3359</v>
      </c>
      <c r="EI21" s="54">
        <f>SUM(EI8:EI19)</f>
        <v>3241</v>
      </c>
      <c r="EJ21" s="38"/>
      <c r="EK21" s="54">
        <f>SUM(EK8:EK19)</f>
        <v>65933.83000000002</v>
      </c>
      <c r="EL21" s="54">
        <f>SUM(EL8:EL19)</f>
        <v>12112.526375000005</v>
      </c>
      <c r="EM21" s="54">
        <f>SUM(EM8:EM19)</f>
        <v>78046.35637500002</v>
      </c>
      <c r="EN21" s="54">
        <f>SUM(EN8:EN19)</f>
        <v>1451</v>
      </c>
      <c r="EO21" s="54">
        <f>SUM(EO8:EO19)</f>
        <v>1402</v>
      </c>
      <c r="EP21" s="38"/>
      <c r="EQ21" s="54">
        <f>SUM(EQ8:EQ19)</f>
        <v>0</v>
      </c>
      <c r="ER21" s="54">
        <f>SUM(ER8:ER19)</f>
        <v>0</v>
      </c>
      <c r="ES21" s="54">
        <f>SUM(ES8:ES19)</f>
        <v>0</v>
      </c>
      <c r="ET21" s="47"/>
      <c r="EU21" s="47"/>
      <c r="EV21" s="38"/>
      <c r="EW21" s="54">
        <f>SUM(EW8:EW20)</f>
        <v>21901.564</v>
      </c>
      <c r="EX21" s="54">
        <f>SUM(EX8:EX20)</f>
        <v>4023.4773499999997</v>
      </c>
      <c r="EY21" s="54">
        <v>17251907</v>
      </c>
      <c r="EZ21" s="54">
        <f>SUM(EZ8:EZ20)</f>
        <v>480</v>
      </c>
      <c r="FA21" s="54">
        <f>SUM(FA8:FA20)</f>
        <v>459</v>
      </c>
      <c r="FB21" s="38"/>
      <c r="FC21" s="54">
        <f>SUM(FC8:FC20)</f>
        <v>49113.590000000004</v>
      </c>
      <c r="FD21" s="54">
        <f>SUM(FD8:FD20)</f>
        <v>9022.525375000001</v>
      </c>
      <c r="FE21" s="54">
        <f>SUM(FE8:FE20)</f>
        <v>58136.115374999994</v>
      </c>
      <c r="FF21" s="54">
        <f>SUM(FF8:FF20)</f>
        <v>1072</v>
      </c>
      <c r="FG21" s="54">
        <f>SUM(FG8:FG20)</f>
        <v>1036</v>
      </c>
      <c r="FH21" s="38"/>
      <c r="FI21" s="38"/>
      <c r="FJ21" s="38"/>
      <c r="FK21" s="38"/>
      <c r="FL21" s="38"/>
      <c r="FM21" s="38"/>
      <c r="FN21" s="38"/>
      <c r="FO21" s="38"/>
      <c r="FP21" s="38"/>
      <c r="FQ21" s="38"/>
    </row>
    <row r="22" spans="105:109" ht="13.5" thickTop="1">
      <c r="DA22" s="92"/>
      <c r="DB22" s="92"/>
      <c r="DC22" s="92"/>
      <c r="DD22" s="92"/>
      <c r="DE22" s="92"/>
    </row>
    <row r="23" spans="21:109" ht="12.75">
      <c r="U23" s="23">
        <f>SUM(U8:U20)</f>
        <v>3789605.108</v>
      </c>
      <c r="AA23" s="23">
        <f>SUM(AA8:AA20)</f>
        <v>4261926.512</v>
      </c>
      <c r="DA23" s="92"/>
      <c r="DB23" s="92"/>
      <c r="DC23" s="92"/>
      <c r="DD23" s="92"/>
      <c r="DE23" s="92"/>
    </row>
    <row r="24" spans="105:109" ht="12.75">
      <c r="DA24" s="92"/>
      <c r="DB24" s="92"/>
      <c r="DC24" s="92"/>
      <c r="DD24" s="92"/>
      <c r="DE24" s="92"/>
    </row>
  </sheetData>
  <sheetProtection/>
  <printOptions/>
  <pageMargins left="0.75" right="0.75" top="1" bottom="1" header="0.5" footer="0.5"/>
  <pageSetup horizontalDpi="600" verticalDpi="600" orientation="landscape" scale="65"/>
  <colBreaks count="12" manualBreakCount="12">
    <brk id="14" max="65535" man="1"/>
    <brk id="26" max="65535" man="1"/>
    <brk id="38" max="65535" man="1"/>
    <brk id="50" max="65535" man="1"/>
    <brk id="62" max="65535" man="1"/>
    <brk id="74" max="65535" man="1"/>
    <brk id="98" max="65535" man="1"/>
    <brk id="110" max="65535" man="1"/>
    <brk id="122" max="65535" man="1"/>
    <brk id="134" max="65535" man="1"/>
    <brk id="146" max="65535" man="1"/>
    <brk id="1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23"/>
  <sheetViews>
    <sheetView zoomScale="150" zoomScaleNormal="150" zoomScalePageLayoutView="0" workbookViewId="0" topLeftCell="A1">
      <pane xSplit="2" ySplit="7" topLeftCell="ER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Y21" sqref="EY21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92" customWidth="1"/>
    <col min="109" max="109" width="15.7109375" style="92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89"/>
      <c r="DB1" s="94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75" t="s">
        <v>88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95" t="s">
        <v>77</v>
      </c>
      <c r="DB2" s="89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76" t="s">
        <v>89</v>
      </c>
      <c r="AA3" s="50"/>
      <c r="AG3" s="38"/>
      <c r="AH3" s="50" t="s">
        <v>81</v>
      </c>
      <c r="AM3" s="50"/>
      <c r="AS3" s="50"/>
      <c r="AY3" s="38"/>
      <c r="AZ3" s="50" t="s">
        <v>81</v>
      </c>
      <c r="BE3" s="50"/>
      <c r="BK3" s="50"/>
      <c r="BQ3" s="38"/>
      <c r="BR3" s="50" t="s">
        <v>81</v>
      </c>
      <c r="BW3" s="50"/>
      <c r="CC3" s="50"/>
      <c r="CI3" s="38"/>
      <c r="CJ3" s="50" t="s">
        <v>81</v>
      </c>
      <c r="CO3" s="50"/>
      <c r="CU3" s="50"/>
      <c r="DA3" s="89"/>
      <c r="DB3" s="94" t="s">
        <v>81</v>
      </c>
      <c r="DM3" s="50"/>
      <c r="DS3" s="38"/>
      <c r="DT3" s="50" t="s">
        <v>81</v>
      </c>
      <c r="EE3" s="50"/>
      <c r="EK3" s="38"/>
      <c r="EL3" s="50" t="s">
        <v>81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3" t="s">
        <v>86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93" t="s">
        <v>90</v>
      </c>
      <c r="DB5" s="82"/>
      <c r="DC5" s="83"/>
      <c r="DD5" s="84"/>
      <c r="DE5" s="84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74" t="s">
        <v>87</v>
      </c>
      <c r="D6" s="69"/>
      <c r="E6" s="70"/>
      <c r="F6" s="46" t="s">
        <v>82</v>
      </c>
      <c r="G6" s="46" t="s">
        <v>82</v>
      </c>
      <c r="H6" s="38"/>
      <c r="I6" s="45"/>
      <c r="J6" s="58">
        <f>1-P6</f>
        <v>0.00282030000000022</v>
      </c>
      <c r="K6" s="44"/>
      <c r="L6" s="46" t="s">
        <v>82</v>
      </c>
      <c r="M6" s="46" t="s">
        <v>82</v>
      </c>
      <c r="O6" s="45"/>
      <c r="P6" s="63">
        <f>V6+AB6+AH6+AN6+AT6+AZ6+BF6+BL6+BR6+BX6+CD6+CJ6+CP6+CV6+DB6+DH6+DN6+DT6+DZ6+EF6+ER6+EL6</f>
        <v>0.9971796999999998</v>
      </c>
      <c r="Q6" s="44"/>
      <c r="R6" s="46" t="s">
        <v>82</v>
      </c>
      <c r="S6" s="46" t="s">
        <v>82</v>
      </c>
      <c r="U6" s="52"/>
      <c r="V6" s="37">
        <v>0.1505006</v>
      </c>
      <c r="W6" s="53"/>
      <c r="X6" s="46" t="s">
        <v>82</v>
      </c>
      <c r="Y6" s="46" t="s">
        <v>82</v>
      </c>
      <c r="AA6" s="52"/>
      <c r="AB6" s="37">
        <v>0.1692584</v>
      </c>
      <c r="AC6" s="53"/>
      <c r="AD6" s="46" t="s">
        <v>82</v>
      </c>
      <c r="AE6" s="46" t="s">
        <v>82</v>
      </c>
      <c r="AG6" s="52"/>
      <c r="AH6" s="37">
        <v>0.0975766</v>
      </c>
      <c r="AI6" s="53"/>
      <c r="AJ6" s="46" t="s">
        <v>82</v>
      </c>
      <c r="AK6" s="46" t="s">
        <v>82</v>
      </c>
      <c r="AM6" s="52"/>
      <c r="AN6" s="37">
        <v>0.0748131</v>
      </c>
      <c r="AO6" s="53"/>
      <c r="AP6" s="46" t="s">
        <v>82</v>
      </c>
      <c r="AQ6" s="46" t="s">
        <v>82</v>
      </c>
      <c r="AR6" s="31"/>
      <c r="AS6" s="52"/>
      <c r="AT6" s="37">
        <v>0.0021612</v>
      </c>
      <c r="AU6" s="53"/>
      <c r="AV6" s="46" t="s">
        <v>82</v>
      </c>
      <c r="AW6" s="46" t="s">
        <v>82</v>
      </c>
      <c r="AX6" s="31"/>
      <c r="AY6" s="52"/>
      <c r="AZ6" s="37">
        <v>0.0001906</v>
      </c>
      <c r="BA6" s="53"/>
      <c r="BB6" s="46" t="s">
        <v>82</v>
      </c>
      <c r="BC6" s="46" t="s">
        <v>82</v>
      </c>
      <c r="BD6" s="31"/>
      <c r="BE6" s="52"/>
      <c r="BF6" s="37">
        <v>0.0001369</v>
      </c>
      <c r="BG6" s="53"/>
      <c r="BH6" s="46" t="s">
        <v>82</v>
      </c>
      <c r="BI6" s="46" t="s">
        <v>82</v>
      </c>
      <c r="BK6" s="52"/>
      <c r="BL6" s="37">
        <v>0.0023757</v>
      </c>
      <c r="BM6" s="53"/>
      <c r="BN6" s="46" t="s">
        <v>82</v>
      </c>
      <c r="BO6" s="46" t="s">
        <v>82</v>
      </c>
      <c r="BQ6" s="52"/>
      <c r="BR6" s="37">
        <v>0.0591225</v>
      </c>
      <c r="BS6" s="53"/>
      <c r="BT6" s="46" t="s">
        <v>82</v>
      </c>
      <c r="BU6" s="46" t="s">
        <v>82</v>
      </c>
      <c r="BW6" s="62"/>
      <c r="BX6" s="63">
        <v>0.0180534</v>
      </c>
      <c r="BY6" s="64"/>
      <c r="BZ6" s="46" t="s">
        <v>82</v>
      </c>
      <c r="CA6" s="46" t="s">
        <v>82</v>
      </c>
      <c r="CC6" s="52"/>
      <c r="CD6" s="37">
        <v>0.0515053</v>
      </c>
      <c r="CE6" s="53"/>
      <c r="CF6" s="46" t="s">
        <v>82</v>
      </c>
      <c r="CG6" s="46" t="s">
        <v>82</v>
      </c>
      <c r="CI6" s="52"/>
      <c r="CJ6" s="37">
        <v>0.1416042</v>
      </c>
      <c r="CK6" s="53"/>
      <c r="CL6" s="46" t="s">
        <v>82</v>
      </c>
      <c r="CM6" s="46" t="s">
        <v>82</v>
      </c>
      <c r="CN6" s="31"/>
      <c r="CO6" s="52"/>
      <c r="CP6" s="37">
        <v>0.0615602</v>
      </c>
      <c r="CQ6" s="53"/>
      <c r="CR6" s="46" t="s">
        <v>82</v>
      </c>
      <c r="CS6" s="46" t="s">
        <v>82</v>
      </c>
      <c r="CU6" s="52"/>
      <c r="CV6" s="37">
        <v>0.0537414</v>
      </c>
      <c r="CW6" s="53"/>
      <c r="CX6" s="46" t="s">
        <v>82</v>
      </c>
      <c r="CY6" s="46" t="s">
        <v>82</v>
      </c>
      <c r="CZ6" s="31"/>
      <c r="DA6" s="85"/>
      <c r="DB6" s="86">
        <v>0.0069717</v>
      </c>
      <c r="DC6" s="87"/>
      <c r="DD6" s="84" t="s">
        <v>82</v>
      </c>
      <c r="DE6" s="84" t="s">
        <v>82</v>
      </c>
      <c r="DF6" s="31"/>
      <c r="DG6" s="52"/>
      <c r="DH6" s="37">
        <v>0.0002011</v>
      </c>
      <c r="DI6" s="53"/>
      <c r="DJ6" s="46" t="s">
        <v>82</v>
      </c>
      <c r="DK6" s="46" t="s">
        <v>82</v>
      </c>
      <c r="DM6" s="52"/>
      <c r="DN6" s="37">
        <v>0.0470981</v>
      </c>
      <c r="DO6" s="53"/>
      <c r="DP6" s="46" t="s">
        <v>82</v>
      </c>
      <c r="DQ6" s="46" t="s">
        <v>82</v>
      </c>
      <c r="DS6" s="52"/>
      <c r="DT6" s="37">
        <v>0.0028727</v>
      </c>
      <c r="DU6" s="53"/>
      <c r="DV6" s="46" t="s">
        <v>82</v>
      </c>
      <c r="DW6" s="46" t="s">
        <v>82</v>
      </c>
      <c r="DY6" s="52"/>
      <c r="DZ6" s="37">
        <v>0.0487421</v>
      </c>
      <c r="EA6" s="53"/>
      <c r="EB6" s="46" t="s">
        <v>82</v>
      </c>
      <c r="EC6" s="46" t="s">
        <v>82</v>
      </c>
      <c r="EE6" s="52"/>
      <c r="EF6" s="37">
        <v>0.0060754</v>
      </c>
      <c r="EG6" s="53"/>
      <c r="EH6" s="46" t="s">
        <v>82</v>
      </c>
      <c r="EI6" s="46" t="s">
        <v>82</v>
      </c>
      <c r="EJ6" s="31"/>
      <c r="EK6" s="52"/>
      <c r="EL6" s="37">
        <v>0.0026185</v>
      </c>
      <c r="EM6" s="53"/>
      <c r="EN6" s="46" t="s">
        <v>82</v>
      </c>
      <c r="EO6" s="46" t="s">
        <v>82</v>
      </c>
      <c r="EP6" s="31"/>
      <c r="EQ6" s="52"/>
      <c r="ER6" s="37"/>
      <c r="ES6" s="53"/>
      <c r="ET6" s="46" t="s">
        <v>82</v>
      </c>
      <c r="EU6" s="46" t="s">
        <v>82</v>
      </c>
      <c r="EV6" s="31"/>
      <c r="EW6" s="52"/>
      <c r="EX6" s="37">
        <v>0.0008698</v>
      </c>
      <c r="EY6" s="53"/>
      <c r="EZ6" s="46" t="s">
        <v>82</v>
      </c>
      <c r="FA6" s="46" t="s">
        <v>82</v>
      </c>
      <c r="FC6" s="52"/>
      <c r="FD6" s="37">
        <v>0.0019505</v>
      </c>
      <c r="FE6" s="53"/>
      <c r="FF6" s="46" t="s">
        <v>82</v>
      </c>
      <c r="FG6" s="46" t="s">
        <v>82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83</v>
      </c>
      <c r="G7" s="46" t="s">
        <v>84</v>
      </c>
      <c r="I7" s="46" t="s">
        <v>15</v>
      </c>
      <c r="J7" s="46" t="s">
        <v>16</v>
      </c>
      <c r="K7" s="46" t="s">
        <v>4</v>
      </c>
      <c r="L7" s="46" t="s">
        <v>83</v>
      </c>
      <c r="M7" s="46" t="s">
        <v>84</v>
      </c>
      <c r="O7" s="46" t="s">
        <v>15</v>
      </c>
      <c r="P7" s="46" t="s">
        <v>16</v>
      </c>
      <c r="Q7" s="46" t="s">
        <v>4</v>
      </c>
      <c r="R7" s="46" t="s">
        <v>83</v>
      </c>
      <c r="S7" s="46" t="s">
        <v>84</v>
      </c>
      <c r="U7" s="30" t="s">
        <v>15</v>
      </c>
      <c r="V7" s="30" t="s">
        <v>16</v>
      </c>
      <c r="W7" s="30" t="s">
        <v>4</v>
      </c>
      <c r="X7" s="46" t="s">
        <v>83</v>
      </c>
      <c r="Y7" s="46" t="s">
        <v>84</v>
      </c>
      <c r="AA7" s="30" t="s">
        <v>15</v>
      </c>
      <c r="AB7" s="30" t="s">
        <v>16</v>
      </c>
      <c r="AC7" s="30" t="s">
        <v>4</v>
      </c>
      <c r="AD7" s="46" t="s">
        <v>83</v>
      </c>
      <c r="AE7" s="46" t="s">
        <v>84</v>
      </c>
      <c r="AG7" s="30" t="s">
        <v>15</v>
      </c>
      <c r="AH7" s="30" t="s">
        <v>16</v>
      </c>
      <c r="AI7" s="30" t="s">
        <v>4</v>
      </c>
      <c r="AJ7" s="46" t="s">
        <v>83</v>
      </c>
      <c r="AK7" s="46" t="s">
        <v>84</v>
      </c>
      <c r="AM7" s="30" t="s">
        <v>15</v>
      </c>
      <c r="AN7" s="30" t="s">
        <v>16</v>
      </c>
      <c r="AO7" s="30" t="s">
        <v>4</v>
      </c>
      <c r="AP7" s="46" t="s">
        <v>83</v>
      </c>
      <c r="AQ7" s="46" t="s">
        <v>84</v>
      </c>
      <c r="AR7" s="35"/>
      <c r="AS7" s="30" t="s">
        <v>15</v>
      </c>
      <c r="AT7" s="30" t="s">
        <v>16</v>
      </c>
      <c r="AU7" s="30" t="s">
        <v>4</v>
      </c>
      <c r="AV7" s="46" t="s">
        <v>83</v>
      </c>
      <c r="AW7" s="46" t="s">
        <v>84</v>
      </c>
      <c r="AX7" s="35"/>
      <c r="AY7" s="30" t="s">
        <v>15</v>
      </c>
      <c r="AZ7" s="30" t="s">
        <v>16</v>
      </c>
      <c r="BA7" s="30" t="s">
        <v>4</v>
      </c>
      <c r="BB7" s="46" t="s">
        <v>83</v>
      </c>
      <c r="BC7" s="46" t="s">
        <v>84</v>
      </c>
      <c r="BD7" s="35"/>
      <c r="BE7" s="30" t="s">
        <v>15</v>
      </c>
      <c r="BF7" s="30" t="s">
        <v>16</v>
      </c>
      <c r="BG7" s="30" t="s">
        <v>4</v>
      </c>
      <c r="BH7" s="46" t="s">
        <v>83</v>
      </c>
      <c r="BI7" s="46" t="s">
        <v>84</v>
      </c>
      <c r="BK7" s="30" t="s">
        <v>15</v>
      </c>
      <c r="BL7" s="30" t="s">
        <v>16</v>
      </c>
      <c r="BM7" s="30" t="s">
        <v>4</v>
      </c>
      <c r="BN7" s="46" t="s">
        <v>83</v>
      </c>
      <c r="BO7" s="46" t="s">
        <v>84</v>
      </c>
      <c r="BQ7" s="30" t="s">
        <v>15</v>
      </c>
      <c r="BR7" s="30" t="s">
        <v>16</v>
      </c>
      <c r="BS7" s="30" t="s">
        <v>4</v>
      </c>
      <c r="BT7" s="46" t="s">
        <v>83</v>
      </c>
      <c r="BU7" s="46" t="s">
        <v>84</v>
      </c>
      <c r="BW7" s="30" t="s">
        <v>15</v>
      </c>
      <c r="BX7" s="30" t="s">
        <v>16</v>
      </c>
      <c r="BY7" s="30" t="s">
        <v>4</v>
      </c>
      <c r="BZ7" s="46" t="s">
        <v>83</v>
      </c>
      <c r="CA7" s="46" t="s">
        <v>84</v>
      </c>
      <c r="CC7" s="30" t="s">
        <v>15</v>
      </c>
      <c r="CD7" s="30" t="s">
        <v>16</v>
      </c>
      <c r="CE7" s="30" t="s">
        <v>4</v>
      </c>
      <c r="CF7" s="46" t="s">
        <v>83</v>
      </c>
      <c r="CG7" s="46" t="s">
        <v>84</v>
      </c>
      <c r="CI7" s="30" t="s">
        <v>15</v>
      </c>
      <c r="CJ7" s="30" t="s">
        <v>16</v>
      </c>
      <c r="CK7" s="30" t="s">
        <v>4</v>
      </c>
      <c r="CL7" s="46" t="s">
        <v>83</v>
      </c>
      <c r="CM7" s="46" t="s">
        <v>84</v>
      </c>
      <c r="CN7" s="35"/>
      <c r="CO7" s="30" t="s">
        <v>15</v>
      </c>
      <c r="CP7" s="30" t="s">
        <v>16</v>
      </c>
      <c r="CQ7" s="30" t="s">
        <v>4</v>
      </c>
      <c r="CR7" s="46" t="s">
        <v>83</v>
      </c>
      <c r="CS7" s="46" t="s">
        <v>84</v>
      </c>
      <c r="CU7" s="30" t="s">
        <v>15</v>
      </c>
      <c r="CV7" s="30" t="s">
        <v>16</v>
      </c>
      <c r="CW7" s="30" t="s">
        <v>4</v>
      </c>
      <c r="CX7" s="46" t="s">
        <v>83</v>
      </c>
      <c r="CY7" s="46" t="s">
        <v>84</v>
      </c>
      <c r="CZ7" s="35"/>
      <c r="DA7" s="88" t="s">
        <v>15</v>
      </c>
      <c r="DB7" s="88" t="s">
        <v>16</v>
      </c>
      <c r="DC7" s="88" t="s">
        <v>4</v>
      </c>
      <c r="DD7" s="84" t="s">
        <v>83</v>
      </c>
      <c r="DE7" s="84" t="s">
        <v>84</v>
      </c>
      <c r="DF7" s="35"/>
      <c r="DG7" s="30" t="s">
        <v>15</v>
      </c>
      <c r="DH7" s="30" t="s">
        <v>16</v>
      </c>
      <c r="DI7" s="30" t="s">
        <v>4</v>
      </c>
      <c r="DJ7" s="46" t="s">
        <v>83</v>
      </c>
      <c r="DK7" s="46" t="s">
        <v>84</v>
      </c>
      <c r="DM7" s="30" t="s">
        <v>15</v>
      </c>
      <c r="DN7" s="30" t="s">
        <v>16</v>
      </c>
      <c r="DO7" s="30" t="s">
        <v>4</v>
      </c>
      <c r="DP7" s="46" t="s">
        <v>83</v>
      </c>
      <c r="DQ7" s="46" t="s">
        <v>84</v>
      </c>
      <c r="DS7" s="30" t="s">
        <v>15</v>
      </c>
      <c r="DT7" s="30" t="s">
        <v>16</v>
      </c>
      <c r="DU7" s="30" t="s">
        <v>4</v>
      </c>
      <c r="DV7" s="46" t="s">
        <v>83</v>
      </c>
      <c r="DW7" s="46" t="s">
        <v>84</v>
      </c>
      <c r="DY7" s="30" t="s">
        <v>15</v>
      </c>
      <c r="DZ7" s="30" t="s">
        <v>16</v>
      </c>
      <c r="EA7" s="30" t="s">
        <v>4</v>
      </c>
      <c r="EB7" s="46" t="s">
        <v>83</v>
      </c>
      <c r="EC7" s="46" t="s">
        <v>84</v>
      </c>
      <c r="EE7" s="30" t="s">
        <v>15</v>
      </c>
      <c r="EF7" s="30" t="s">
        <v>16</v>
      </c>
      <c r="EG7" s="30" t="s">
        <v>4</v>
      </c>
      <c r="EH7" s="46" t="s">
        <v>83</v>
      </c>
      <c r="EI7" s="46" t="s">
        <v>84</v>
      </c>
      <c r="EJ7" s="35"/>
      <c r="EK7" s="30" t="s">
        <v>15</v>
      </c>
      <c r="EL7" s="30" t="s">
        <v>16</v>
      </c>
      <c r="EM7" s="30" t="s">
        <v>4</v>
      </c>
      <c r="EN7" s="46" t="s">
        <v>83</v>
      </c>
      <c r="EO7" s="46" t="s">
        <v>84</v>
      </c>
      <c r="EP7" s="35"/>
      <c r="EQ7" s="30" t="s">
        <v>15</v>
      </c>
      <c r="ER7" s="30" t="s">
        <v>16</v>
      </c>
      <c r="ES7" s="30" t="s">
        <v>4</v>
      </c>
      <c r="ET7" s="46" t="s">
        <v>83</v>
      </c>
      <c r="EU7" s="46" t="s">
        <v>84</v>
      </c>
      <c r="EV7" s="35"/>
      <c r="EW7" s="30" t="s">
        <v>15</v>
      </c>
      <c r="EX7" s="30" t="s">
        <v>16</v>
      </c>
      <c r="EY7" s="30" t="s">
        <v>4</v>
      </c>
      <c r="EZ7" s="46" t="s">
        <v>83</v>
      </c>
      <c r="FA7" s="46" t="s">
        <v>84</v>
      </c>
      <c r="FB7" s="23"/>
      <c r="FC7" s="30" t="s">
        <v>15</v>
      </c>
      <c r="FD7" s="30" t="s">
        <v>16</v>
      </c>
      <c r="FE7" s="30" t="s">
        <v>4</v>
      </c>
      <c r="FF7" s="46" t="s">
        <v>83</v>
      </c>
      <c r="FG7" s="46" t="s">
        <v>84</v>
      </c>
    </row>
    <row r="8" spans="1:173" ht="12.75">
      <c r="A8" s="22">
        <v>42278</v>
      </c>
      <c r="C8" s="77"/>
      <c r="D8" s="77">
        <v>85200</v>
      </c>
      <c r="E8" s="78">
        <f aca="true" t="shared" si="0" ref="E8:E19">C8+D8</f>
        <v>85200</v>
      </c>
      <c r="F8" s="78">
        <v>87801</v>
      </c>
      <c r="G8" s="78">
        <v>86061</v>
      </c>
      <c r="H8" s="77"/>
      <c r="I8" s="78">
        <f aca="true" t="shared" si="1" ref="I8:J19">EW8+FC8</f>
        <v>0</v>
      </c>
      <c r="J8" s="79">
        <f t="shared" si="1"/>
        <v>240.28956</v>
      </c>
      <c r="K8" s="78">
        <f aca="true" t="shared" si="2" ref="K8:K19">I8+J8</f>
        <v>240.28956</v>
      </c>
      <c r="L8" s="78">
        <f aca="true" t="shared" si="3" ref="L8:M19">EZ8+FF8</f>
        <v>247.6251603</v>
      </c>
      <c r="M8" s="78">
        <f t="shared" si="3"/>
        <v>242.71783829999998</v>
      </c>
      <c r="N8" s="77"/>
      <c r="O8" s="77"/>
      <c r="P8" s="77">
        <f aca="true" t="shared" si="4" ref="P8:P19">V8+AB8+AH8+AN8+AT8+AZ8+BF8+BL8+BR8+BX8+CD8+CJ8+CP8+CV8+DB8+DH8+DN8+DT8+DZ8+EF8+ER8+EL8</f>
        <v>84959.71043999998</v>
      </c>
      <c r="Q8" s="77">
        <f aca="true" t="shared" si="5" ref="Q8:Q19">O8+P8</f>
        <v>84959.71043999998</v>
      </c>
      <c r="R8" s="77">
        <f aca="true" t="shared" si="6" ref="R8:S19">X8+AD8+AJ8+AP8+AV8+BB8+BH8+BN8+BT8+BZ8+CF8+CL8+CR8+CX8+DD8+DJ8+DP8+DV8+EB8+EH8+EN8+ET8</f>
        <v>87553.3748397</v>
      </c>
      <c r="S8" s="77">
        <f t="shared" si="6"/>
        <v>85818.28216170002</v>
      </c>
      <c r="T8" s="77"/>
      <c r="U8" s="80"/>
      <c r="V8" s="80">
        <f aca="true" t="shared" si="7" ref="V8:V19">D8*15.05006/100</f>
        <v>12822.65112</v>
      </c>
      <c r="W8" s="77">
        <f aca="true" t="shared" si="8" ref="W8:W19">U8+V8</f>
        <v>12822.65112</v>
      </c>
      <c r="X8" s="77">
        <f aca="true" t="shared" si="9" ref="X8:X19">V$6*$F8</f>
        <v>13214.103180600001</v>
      </c>
      <c r="Y8" s="77">
        <f aca="true" t="shared" si="10" ref="Y8:Y19">V$6*$G8</f>
        <v>12952.232136600001</v>
      </c>
      <c r="Z8" s="77"/>
      <c r="AA8" s="77"/>
      <c r="AB8" s="77">
        <f aca="true" t="shared" si="11" ref="AB8:AB19">D8*16.92584/100</f>
        <v>14420.81568</v>
      </c>
      <c r="AC8" s="77">
        <f aca="true" t="shared" si="12" ref="AC8:AC19">AA8+AB8</f>
        <v>14420.81568</v>
      </c>
      <c r="AD8" s="77">
        <f aca="true" t="shared" si="13" ref="AD8:AD19">AB$6*$F8</f>
        <v>14861.0567784</v>
      </c>
      <c r="AE8" s="77">
        <f aca="true" t="shared" si="14" ref="AE8:AE19">AB$6*$G8</f>
        <v>14566.5471624</v>
      </c>
      <c r="AF8" s="77"/>
      <c r="AG8" s="77"/>
      <c r="AH8" s="77">
        <f aca="true" t="shared" si="15" ref="AH8:AH19">D8*9.75766/100</f>
        <v>8313.526319999999</v>
      </c>
      <c r="AI8" s="77">
        <f aca="true" t="shared" si="16" ref="AI8:AI19">AG8+AH8</f>
        <v>8313.526319999999</v>
      </c>
      <c r="AJ8" s="77">
        <f aca="true" t="shared" si="17" ref="AJ8:AJ19">AH$6*$F8</f>
        <v>8567.3230566</v>
      </c>
      <c r="AK8" s="77">
        <f aca="true" t="shared" si="18" ref="AK8:AK19">AH$6*$G8</f>
        <v>8397.5397726</v>
      </c>
      <c r="AL8" s="77"/>
      <c r="AM8" s="77"/>
      <c r="AN8" s="77">
        <f aca="true" t="shared" si="19" ref="AN8:AN19">D8*7.48131/100</f>
        <v>6374.07612</v>
      </c>
      <c r="AO8" s="77">
        <f aca="true" t="shared" si="20" ref="AO8:AO19">AM8+AN8</f>
        <v>6374.07612</v>
      </c>
      <c r="AP8" s="77">
        <f aca="true" t="shared" si="21" ref="AP8:AP19">AN$6*$F8</f>
        <v>6568.664993099999</v>
      </c>
      <c r="AQ8" s="77">
        <f aca="true" t="shared" si="22" ref="AQ8:AQ19">AN$6*$G8</f>
        <v>6438.4901991</v>
      </c>
      <c r="AR8" s="77"/>
      <c r="AS8" s="77"/>
      <c r="AT8" s="77">
        <f aca="true" t="shared" si="23" ref="AT8:AT19">D8*0.21612/100</f>
        <v>184.13423999999998</v>
      </c>
      <c r="AU8" s="77">
        <f aca="true" t="shared" si="24" ref="AU8:AU19">AS8+AT8</f>
        <v>184.13423999999998</v>
      </c>
      <c r="AV8" s="77">
        <f aca="true" t="shared" si="25" ref="AV8:AV19">AT$6*$F8</f>
        <v>189.75552119999998</v>
      </c>
      <c r="AW8" s="77">
        <f aca="true" t="shared" si="26" ref="AW8:AW19">AT$6*$G8</f>
        <v>185.9950332</v>
      </c>
      <c r="AX8" s="77"/>
      <c r="AY8" s="77"/>
      <c r="AZ8" s="77">
        <f aca="true" t="shared" si="27" ref="AZ8:AZ19">D8*0.01906/100</f>
        <v>16.23912</v>
      </c>
      <c r="BA8" s="77">
        <f aca="true" t="shared" si="28" ref="BA8:BA19">AY8+AZ8</f>
        <v>16.23912</v>
      </c>
      <c r="BB8" s="77">
        <f aca="true" t="shared" si="29" ref="BB8:BB19">AZ$6*$F8</f>
        <v>16.7348706</v>
      </c>
      <c r="BC8" s="77">
        <f aca="true" t="shared" si="30" ref="BC8:BC19">AZ$6*$G8</f>
        <v>16.4032266</v>
      </c>
      <c r="BD8" s="77"/>
      <c r="BE8" s="77"/>
      <c r="BF8" s="77">
        <f aca="true" t="shared" si="31" ref="BF8:BF19">D8*0.01369/100</f>
        <v>11.66388</v>
      </c>
      <c r="BG8" s="77">
        <f aca="true" t="shared" si="32" ref="BG8:BG19">BE8+BF8</f>
        <v>11.66388</v>
      </c>
      <c r="BH8" s="77">
        <f aca="true" t="shared" si="33" ref="BH8:BH19">BF$6*$F8</f>
        <v>12.019956899999999</v>
      </c>
      <c r="BI8" s="77">
        <f aca="true" t="shared" si="34" ref="BI8:BI19">BF$6*$G8</f>
        <v>11.781750899999999</v>
      </c>
      <c r="BJ8" s="77"/>
      <c r="BK8" s="77"/>
      <c r="BL8" s="77">
        <f aca="true" t="shared" si="35" ref="BL8:BL19">D8*0.23757/100</f>
        <v>202.40964</v>
      </c>
      <c r="BM8" s="77">
        <f aca="true" t="shared" si="36" ref="BM8:BM19">BK8+BL8</f>
        <v>202.40964</v>
      </c>
      <c r="BN8" s="77">
        <f aca="true" t="shared" si="37" ref="BN8:BN19">BL$6*$F8</f>
        <v>208.5888357</v>
      </c>
      <c r="BO8" s="77">
        <f aca="true" t="shared" si="38" ref="BO8:BO19">BL$6*$G8</f>
        <v>204.45511770000002</v>
      </c>
      <c r="BP8" s="77"/>
      <c r="BQ8" s="77"/>
      <c r="BR8" s="77">
        <f aca="true" t="shared" si="39" ref="BR8:BR19">D8*5.91225/100</f>
        <v>5037.237</v>
      </c>
      <c r="BS8" s="77">
        <f aca="true" t="shared" si="40" ref="BS8:BS19">BQ8+BR8</f>
        <v>5037.237</v>
      </c>
      <c r="BT8" s="77">
        <f aca="true" t="shared" si="41" ref="BT8:BT19">BR$6*$F8</f>
        <v>5191.0146225</v>
      </c>
      <c r="BU8" s="77">
        <f aca="true" t="shared" si="42" ref="BU8:BU19">BR$6*$G8</f>
        <v>5088.1414725</v>
      </c>
      <c r="BV8" s="77"/>
      <c r="BW8" s="77"/>
      <c r="BX8" s="77">
        <f aca="true" t="shared" si="43" ref="BX8:BX19">D8*1.80534/100</f>
        <v>1538.14968</v>
      </c>
      <c r="BY8" s="77">
        <f aca="true" t="shared" si="44" ref="BY8:BY19">BW8+BX8</f>
        <v>1538.14968</v>
      </c>
      <c r="BZ8" s="77">
        <f aca="true" t="shared" si="45" ref="BZ8:BZ19">BX$6*$F8</f>
        <v>1585.1065734000001</v>
      </c>
      <c r="CA8" s="77">
        <f aca="true" t="shared" si="46" ref="CA8:CA19">BX$6*$G8</f>
        <v>1553.6936574000001</v>
      </c>
      <c r="CB8" s="77"/>
      <c r="CC8" s="77"/>
      <c r="CD8" s="77">
        <f aca="true" t="shared" si="47" ref="CD8:CD19">D8*5.15053/100</f>
        <v>4388.25156</v>
      </c>
      <c r="CE8" s="77">
        <f aca="true" t="shared" si="48" ref="CE8:CE19">CC8+CD8</f>
        <v>4388.25156</v>
      </c>
      <c r="CF8" s="77">
        <f aca="true" t="shared" si="49" ref="CF8:CF19">CD$6*$F8</f>
        <v>4522.2168452999995</v>
      </c>
      <c r="CG8" s="77">
        <f aca="true" t="shared" si="50" ref="CG8:CG19">CD$6*$G8</f>
        <v>4432.5976233</v>
      </c>
      <c r="CH8" s="77"/>
      <c r="CI8" s="77"/>
      <c r="CJ8" s="77">
        <f aca="true" t="shared" si="51" ref="CJ8:CJ19">D8*14.16042/100</f>
        <v>12064.67784</v>
      </c>
      <c r="CK8" s="77">
        <f aca="true" t="shared" si="52" ref="CK8:CK19">CI8+CJ8</f>
        <v>12064.67784</v>
      </c>
      <c r="CL8" s="77">
        <f aca="true" t="shared" si="53" ref="CL8:CL19">CJ$6*$F8</f>
        <v>12432.9903642</v>
      </c>
      <c r="CM8" s="77">
        <f aca="true" t="shared" si="54" ref="CM8:CM19">CJ$6*$G8</f>
        <v>12186.5990562</v>
      </c>
      <c r="CN8" s="77"/>
      <c r="CO8" s="77"/>
      <c r="CP8" s="77">
        <f aca="true" t="shared" si="55" ref="CP8:CP19">D8*6.15602/100</f>
        <v>5244.92904</v>
      </c>
      <c r="CQ8" s="77">
        <f aca="true" t="shared" si="56" ref="CQ8:CQ19">CO8+CP8</f>
        <v>5244.92904</v>
      </c>
      <c r="CR8" s="77">
        <f aca="true" t="shared" si="57" ref="CR8:CR19">CP$6*$F8</f>
        <v>5405.0471202</v>
      </c>
      <c r="CS8" s="77">
        <f aca="true" t="shared" si="58" ref="CS8:CS19">CP$6*$G8</f>
        <v>5297.9323722</v>
      </c>
      <c r="CT8" s="77"/>
      <c r="CU8" s="77"/>
      <c r="CV8" s="77">
        <f aca="true" t="shared" si="59" ref="CV8:CV19">D8*5.37414/100</f>
        <v>4578.76728</v>
      </c>
      <c r="CW8" s="77">
        <f aca="true" t="shared" si="60" ref="CW8:CW19">CU8+CV8</f>
        <v>4578.76728</v>
      </c>
      <c r="CX8" s="77">
        <f aca="true" t="shared" si="61" ref="CX8:CX19">CV$6*$F8</f>
        <v>4718.5486614</v>
      </c>
      <c r="CY8" s="77">
        <f aca="true" t="shared" si="62" ref="CY8:CY19">CV$6*$G8</f>
        <v>4625.0386254000005</v>
      </c>
      <c r="CZ8" s="77"/>
      <c r="DA8" s="96"/>
      <c r="DB8" s="96">
        <f aca="true" t="shared" si="63" ref="DB8:DB19">D8*0.69717/100</f>
        <v>593.98884</v>
      </c>
      <c r="DC8" s="96">
        <f aca="true" t="shared" si="64" ref="DC8:DC19">DA8+DB8</f>
        <v>593.98884</v>
      </c>
      <c r="DD8" s="96">
        <f aca="true" t="shared" si="65" ref="DD8:DD19">DB$6*$F8</f>
        <v>612.1222317</v>
      </c>
      <c r="DE8" s="96">
        <f aca="true" t="shared" si="66" ref="DE8:DE19">DB$6*$G8</f>
        <v>599.9914737</v>
      </c>
      <c r="DF8" s="77"/>
      <c r="DG8" s="77"/>
      <c r="DH8" s="77">
        <f aca="true" t="shared" si="67" ref="DH8:DH19">D8*0.02011/100</f>
        <v>17.133719999999997</v>
      </c>
      <c r="DI8" s="77">
        <f aca="true" t="shared" si="68" ref="DI8:DI19">DG8+DH8</f>
        <v>17.133719999999997</v>
      </c>
      <c r="DJ8" s="77">
        <f aca="true" t="shared" si="69" ref="DJ8:DJ19">DH$6*$F8</f>
        <v>17.6567811</v>
      </c>
      <c r="DK8" s="77">
        <f aca="true" t="shared" si="70" ref="DK8:DK19">DH$6*$G8</f>
        <v>17.3068671</v>
      </c>
      <c r="DL8" s="77"/>
      <c r="DM8" s="77"/>
      <c r="DN8" s="77">
        <f aca="true" t="shared" si="71" ref="DN8:DN19">D8*4.70981/100</f>
        <v>4012.75812</v>
      </c>
      <c r="DO8" s="77">
        <f aca="true" t="shared" si="72" ref="DO8:DO19">DM8+DN8</f>
        <v>4012.75812</v>
      </c>
      <c r="DP8" s="77">
        <f aca="true" t="shared" si="73" ref="DP8:DP19">DN$6*$F8</f>
        <v>4135.2602781</v>
      </c>
      <c r="DQ8" s="77">
        <f aca="true" t="shared" si="74" ref="DQ8:DQ19">DN$6*$G8</f>
        <v>4053.3095841</v>
      </c>
      <c r="DR8" s="77"/>
      <c r="DS8" s="77"/>
      <c r="DT8" s="77">
        <f aca="true" t="shared" si="75" ref="DT8:DT19">D8*0.28727/100</f>
        <v>244.75404000000003</v>
      </c>
      <c r="DU8" s="77">
        <f aca="true" t="shared" si="76" ref="DU8:DU19">DS8+DT8</f>
        <v>244.75404000000003</v>
      </c>
      <c r="DV8" s="77">
        <f aca="true" t="shared" si="77" ref="DV8:DV19">DT$6*$F8</f>
        <v>252.22593270000002</v>
      </c>
      <c r="DW8" s="77">
        <f aca="true" t="shared" si="78" ref="DW8:DW19">DT$6*$G8</f>
        <v>247.2274347</v>
      </c>
      <c r="DX8" s="77"/>
      <c r="DY8" s="77"/>
      <c r="DZ8" s="77">
        <f aca="true" t="shared" si="79" ref="DZ8:DZ19">D8*4.87421/100</f>
        <v>4152.8269199999995</v>
      </c>
      <c r="EA8" s="77">
        <f aca="true" t="shared" si="80" ref="EA8:EA19">DY8+DZ8</f>
        <v>4152.8269199999995</v>
      </c>
      <c r="EB8" s="77">
        <f aca="true" t="shared" si="81" ref="EB8:EB19">DZ$6*$F8</f>
        <v>4279.6051221</v>
      </c>
      <c r="EC8" s="77">
        <f aca="true" t="shared" si="82" ref="EC8:EC19">DZ$6*$G8</f>
        <v>4194.7938681</v>
      </c>
      <c r="ED8" s="77"/>
      <c r="EE8" s="77"/>
      <c r="EF8" s="77">
        <f aca="true" t="shared" si="83" ref="EF8:EF19">D8*0.60754/100</f>
        <v>517.6240799999999</v>
      </c>
      <c r="EG8" s="77">
        <f aca="true" t="shared" si="84" ref="EG8:EG19">EE8+EF8</f>
        <v>517.6240799999999</v>
      </c>
      <c r="EH8" s="77">
        <f aca="true" t="shared" si="85" ref="EH8:EH19">EF$6*$F8</f>
        <v>533.4261954</v>
      </c>
      <c r="EI8" s="77">
        <f aca="true" t="shared" si="86" ref="EI8:EI19">EF$6*$G8</f>
        <v>522.8549994</v>
      </c>
      <c r="EJ8" s="77"/>
      <c r="EK8" s="77"/>
      <c r="EL8" s="77">
        <f aca="true" t="shared" si="87" ref="EL8:EL19">D8*0.26185/100</f>
        <v>223.09620000000004</v>
      </c>
      <c r="EM8" s="77">
        <f aca="true" t="shared" si="88" ref="EM8:EM19">EK8+EL8</f>
        <v>223.09620000000004</v>
      </c>
      <c r="EN8" s="77">
        <f aca="true" t="shared" si="89" ref="EN8:EN19">EL$6*$F8</f>
        <v>229.90691850000002</v>
      </c>
      <c r="EO8" s="77">
        <f aca="true" t="shared" si="90" ref="EO8:EO19">EL$6*$G8</f>
        <v>225.3507285</v>
      </c>
      <c r="EP8" s="77"/>
      <c r="EQ8" s="77"/>
      <c r="ER8" s="77"/>
      <c r="ES8" s="77"/>
      <c r="ET8" s="77"/>
      <c r="EU8" s="77"/>
      <c r="EV8" s="77"/>
      <c r="EW8" s="80">
        <f aca="true" t="shared" si="91" ref="EW8:EX19">C8*0.08698/100</f>
        <v>0</v>
      </c>
      <c r="EX8" s="80">
        <f t="shared" si="91"/>
        <v>74.10696</v>
      </c>
      <c r="EY8" s="77">
        <f aca="true" t="shared" si="92" ref="EY8:EY19">EW8+EX8</f>
        <v>74.10696</v>
      </c>
      <c r="EZ8" s="77">
        <f aca="true" t="shared" si="93" ref="EZ8:EZ19">EX$6*$F8</f>
        <v>76.3693098</v>
      </c>
      <c r="FA8" s="77">
        <f aca="true" t="shared" si="94" ref="FA8:FA19">EX$6*$G8</f>
        <v>74.8558578</v>
      </c>
      <c r="FB8" s="77"/>
      <c r="FC8" s="77">
        <f aca="true" t="shared" si="95" ref="FC8:FD19">C8*0.19505/100</f>
        <v>0</v>
      </c>
      <c r="FD8" s="77">
        <f t="shared" si="95"/>
        <v>166.18259999999998</v>
      </c>
      <c r="FE8" s="77">
        <f aca="true" t="shared" si="96" ref="FE8:FE19">FC8+FD8</f>
        <v>166.18259999999998</v>
      </c>
      <c r="FF8" s="77">
        <f aca="true" t="shared" si="97" ref="FF8:FF19">FD$6*$F8</f>
        <v>171.2558505</v>
      </c>
      <c r="FG8" s="77">
        <f aca="true" t="shared" si="98" ref="FG8:FG19">FD$6*$G8</f>
        <v>167.8619805</v>
      </c>
      <c r="FH8" s="77"/>
      <c r="FI8" s="77"/>
      <c r="FJ8" s="77"/>
      <c r="FK8" s="77"/>
      <c r="FL8" s="38"/>
      <c r="FM8" s="38"/>
      <c r="FN8" s="38"/>
      <c r="FO8" s="38"/>
      <c r="FP8" s="38"/>
      <c r="FQ8" s="38"/>
    </row>
    <row r="9" spans="1:173" ht="12.75">
      <c r="A9" s="22">
        <v>42461</v>
      </c>
      <c r="C9" s="77">
        <v>4260000</v>
      </c>
      <c r="D9" s="77">
        <v>85200</v>
      </c>
      <c r="E9" s="78">
        <f t="shared" si="0"/>
        <v>4345200</v>
      </c>
      <c r="F9" s="78">
        <v>87796</v>
      </c>
      <c r="G9" s="78">
        <v>86065</v>
      </c>
      <c r="H9" s="77"/>
      <c r="I9" s="78">
        <f t="shared" si="1"/>
        <v>12014.478</v>
      </c>
      <c r="J9" s="79">
        <f t="shared" si="1"/>
        <v>240.28956</v>
      </c>
      <c r="K9" s="78">
        <f t="shared" si="2"/>
        <v>12254.767559999998</v>
      </c>
      <c r="L9" s="78">
        <f t="shared" si="3"/>
        <v>247.6110588</v>
      </c>
      <c r="M9" s="78">
        <f t="shared" si="3"/>
        <v>242.72911949999997</v>
      </c>
      <c r="N9" s="77"/>
      <c r="O9" s="77">
        <f aca="true" t="shared" si="99" ref="O9:O19">U9+AA9+AG9+AM9+AS9+AY9+BE9+BK9+BQ9+BW9+CC9+CI9+CO9+CU9+DA9+DG9+DM9+DS9+DY9+EE9+EQ9+EK9</f>
        <v>4247985.522</v>
      </c>
      <c r="P9" s="77">
        <f t="shared" si="4"/>
        <v>84959.71043999998</v>
      </c>
      <c r="Q9" s="77">
        <f t="shared" si="5"/>
        <v>4332945.2324399995</v>
      </c>
      <c r="R9" s="77">
        <f t="shared" si="6"/>
        <v>87548.38894119998</v>
      </c>
      <c r="S9" s="77">
        <f t="shared" si="6"/>
        <v>85822.2708805</v>
      </c>
      <c r="T9" s="77"/>
      <c r="U9" s="80">
        <f>C9*15.05006/100</f>
        <v>641132.556</v>
      </c>
      <c r="V9" s="80">
        <f t="shared" si="7"/>
        <v>12822.65112</v>
      </c>
      <c r="W9" s="77">
        <f t="shared" si="8"/>
        <v>653955.20712</v>
      </c>
      <c r="X9" s="77">
        <f t="shared" si="9"/>
        <v>13213.350677600001</v>
      </c>
      <c r="Y9" s="77">
        <f t="shared" si="10"/>
        <v>12952.834139</v>
      </c>
      <c r="Z9" s="77"/>
      <c r="AA9" s="77">
        <f>C9*16.92584/100</f>
        <v>721040.7840000001</v>
      </c>
      <c r="AB9" s="77">
        <f t="shared" si="11"/>
        <v>14420.81568</v>
      </c>
      <c r="AC9" s="77">
        <f t="shared" si="12"/>
        <v>735461.5996800001</v>
      </c>
      <c r="AD9" s="77">
        <f t="shared" si="13"/>
        <v>14860.210486400001</v>
      </c>
      <c r="AE9" s="77">
        <f t="shared" si="14"/>
        <v>14567.224196000001</v>
      </c>
      <c r="AF9" s="77"/>
      <c r="AG9" s="77">
        <f>C9*9.75766/100</f>
        <v>415676.316</v>
      </c>
      <c r="AH9" s="77">
        <f t="shared" si="15"/>
        <v>8313.526319999999</v>
      </c>
      <c r="AI9" s="77">
        <f t="shared" si="16"/>
        <v>423989.84232</v>
      </c>
      <c r="AJ9" s="77">
        <f t="shared" si="17"/>
        <v>8566.8351736</v>
      </c>
      <c r="AK9" s="77">
        <f t="shared" si="18"/>
        <v>8397.930079</v>
      </c>
      <c r="AL9" s="77"/>
      <c r="AM9" s="77">
        <f>C9*7.48131/100</f>
        <v>318703.806</v>
      </c>
      <c r="AN9" s="77">
        <f t="shared" si="19"/>
        <v>6374.07612</v>
      </c>
      <c r="AO9" s="77">
        <f t="shared" si="20"/>
        <v>325077.88211999997</v>
      </c>
      <c r="AP9" s="77">
        <f t="shared" si="21"/>
        <v>6568.290927599999</v>
      </c>
      <c r="AQ9" s="77">
        <f t="shared" si="22"/>
        <v>6438.7894515</v>
      </c>
      <c r="AR9" s="77"/>
      <c r="AS9" s="77">
        <f>C9*0.21612/100</f>
        <v>9206.712000000001</v>
      </c>
      <c r="AT9" s="77">
        <f t="shared" si="23"/>
        <v>184.13423999999998</v>
      </c>
      <c r="AU9" s="77">
        <f t="shared" si="24"/>
        <v>9390.84624</v>
      </c>
      <c r="AV9" s="77">
        <f t="shared" si="25"/>
        <v>189.74471519999997</v>
      </c>
      <c r="AW9" s="77">
        <f t="shared" si="26"/>
        <v>186.00367799999998</v>
      </c>
      <c r="AX9" s="77"/>
      <c r="AY9" s="77">
        <f>C9*0.01906/100</f>
        <v>811.956</v>
      </c>
      <c r="AZ9" s="77">
        <f t="shared" si="27"/>
        <v>16.23912</v>
      </c>
      <c r="BA9" s="77">
        <f t="shared" si="28"/>
        <v>828.19512</v>
      </c>
      <c r="BB9" s="77">
        <f t="shared" si="29"/>
        <v>16.733917599999998</v>
      </c>
      <c r="BC9" s="77">
        <f t="shared" si="30"/>
        <v>16.403989</v>
      </c>
      <c r="BD9" s="77"/>
      <c r="BE9" s="77">
        <f>C9*0.01369/100</f>
        <v>583.194</v>
      </c>
      <c r="BF9" s="77">
        <f t="shared" si="31"/>
        <v>11.66388</v>
      </c>
      <c r="BG9" s="77">
        <f t="shared" si="32"/>
        <v>594.8578799999999</v>
      </c>
      <c r="BH9" s="77">
        <f t="shared" si="33"/>
        <v>12.0192724</v>
      </c>
      <c r="BI9" s="77">
        <f t="shared" si="34"/>
        <v>11.7822985</v>
      </c>
      <c r="BJ9" s="77"/>
      <c r="BK9" s="77">
        <f>C9*0.23757/100</f>
        <v>10120.482</v>
      </c>
      <c r="BL9" s="77">
        <f t="shared" si="35"/>
        <v>202.40964</v>
      </c>
      <c r="BM9" s="77">
        <f t="shared" si="36"/>
        <v>10322.89164</v>
      </c>
      <c r="BN9" s="77">
        <f t="shared" si="37"/>
        <v>208.5769572</v>
      </c>
      <c r="BO9" s="77">
        <f t="shared" si="38"/>
        <v>204.46462050000002</v>
      </c>
      <c r="BP9" s="77"/>
      <c r="BQ9" s="77">
        <f>C9*5.91225/100</f>
        <v>251861.85</v>
      </c>
      <c r="BR9" s="77">
        <f t="shared" si="39"/>
        <v>5037.237</v>
      </c>
      <c r="BS9" s="77">
        <f t="shared" si="40"/>
        <v>256899.087</v>
      </c>
      <c r="BT9" s="77">
        <f t="shared" si="41"/>
        <v>5190.71901</v>
      </c>
      <c r="BU9" s="77">
        <f t="shared" si="42"/>
        <v>5088.3779625</v>
      </c>
      <c r="BV9" s="77"/>
      <c r="BW9" s="77">
        <f>C9*1.80534/100</f>
        <v>76907.484</v>
      </c>
      <c r="BX9" s="77">
        <f t="shared" si="43"/>
        <v>1538.14968</v>
      </c>
      <c r="BY9" s="77">
        <f t="shared" si="44"/>
        <v>78445.63368</v>
      </c>
      <c r="BZ9" s="77">
        <f t="shared" si="45"/>
        <v>1585.0163064</v>
      </c>
      <c r="CA9" s="77">
        <f t="shared" si="46"/>
        <v>1553.765871</v>
      </c>
      <c r="CB9" s="77"/>
      <c r="CC9" s="77">
        <f>C9*5.15053/100</f>
        <v>219412.578</v>
      </c>
      <c r="CD9" s="77">
        <f t="shared" si="47"/>
        <v>4388.25156</v>
      </c>
      <c r="CE9" s="77">
        <f t="shared" si="48"/>
        <v>223800.82956</v>
      </c>
      <c r="CF9" s="77">
        <f t="shared" si="49"/>
        <v>4521.9593188</v>
      </c>
      <c r="CG9" s="77">
        <f t="shared" si="50"/>
        <v>4432.8036445</v>
      </c>
      <c r="CH9" s="77"/>
      <c r="CI9" s="77">
        <f>C9*14.16042/100</f>
        <v>603233.892</v>
      </c>
      <c r="CJ9" s="77">
        <f t="shared" si="51"/>
        <v>12064.67784</v>
      </c>
      <c r="CK9" s="77">
        <f t="shared" si="52"/>
        <v>615298.56984</v>
      </c>
      <c r="CL9" s="77">
        <f t="shared" si="53"/>
        <v>12432.2823432</v>
      </c>
      <c r="CM9" s="77">
        <f t="shared" si="54"/>
        <v>12187.165473000001</v>
      </c>
      <c r="CN9" s="77"/>
      <c r="CO9" s="77">
        <f>C9*6.15602/100</f>
        <v>262246.452</v>
      </c>
      <c r="CP9" s="77">
        <f t="shared" si="55"/>
        <v>5244.92904</v>
      </c>
      <c r="CQ9" s="77">
        <f t="shared" si="56"/>
        <v>267491.38104</v>
      </c>
      <c r="CR9" s="77">
        <f t="shared" si="57"/>
        <v>5404.7393192</v>
      </c>
      <c r="CS9" s="77">
        <f t="shared" si="58"/>
        <v>5298.178613</v>
      </c>
      <c r="CT9" s="77"/>
      <c r="CU9" s="77">
        <f>C9*5.37414/100</f>
        <v>228938.36399999997</v>
      </c>
      <c r="CV9" s="77">
        <f t="shared" si="59"/>
        <v>4578.76728</v>
      </c>
      <c r="CW9" s="77">
        <f t="shared" si="60"/>
        <v>233517.13127999997</v>
      </c>
      <c r="CX9" s="77">
        <f t="shared" si="61"/>
        <v>4718.2799544</v>
      </c>
      <c r="CY9" s="77">
        <f t="shared" si="62"/>
        <v>4625.253591000001</v>
      </c>
      <c r="CZ9" s="77"/>
      <c r="DA9" s="96">
        <f>C9*0.69717/100</f>
        <v>29699.441999999995</v>
      </c>
      <c r="DB9" s="96">
        <f t="shared" si="63"/>
        <v>593.98884</v>
      </c>
      <c r="DC9" s="96">
        <f t="shared" si="64"/>
        <v>30293.430839999994</v>
      </c>
      <c r="DD9" s="96">
        <f t="shared" si="65"/>
        <v>612.0873732</v>
      </c>
      <c r="DE9" s="96">
        <f t="shared" si="66"/>
        <v>600.0193605</v>
      </c>
      <c r="DF9" s="77"/>
      <c r="DG9" s="77">
        <f>C9*0.02011/100</f>
        <v>856.6859999999999</v>
      </c>
      <c r="DH9" s="77">
        <f t="shared" si="67"/>
        <v>17.133719999999997</v>
      </c>
      <c r="DI9" s="77">
        <f t="shared" si="68"/>
        <v>873.81972</v>
      </c>
      <c r="DJ9" s="77">
        <f t="shared" si="69"/>
        <v>17.655775600000002</v>
      </c>
      <c r="DK9" s="77">
        <f t="shared" si="70"/>
        <v>17.3076715</v>
      </c>
      <c r="DL9" s="77"/>
      <c r="DM9" s="77">
        <f>C9*4.70981/100</f>
        <v>200637.90600000002</v>
      </c>
      <c r="DN9" s="77">
        <f t="shared" si="71"/>
        <v>4012.75812</v>
      </c>
      <c r="DO9" s="77">
        <f t="shared" si="72"/>
        <v>204650.66412000003</v>
      </c>
      <c r="DP9" s="77">
        <f t="shared" si="73"/>
        <v>4135.024787599999</v>
      </c>
      <c r="DQ9" s="77">
        <f t="shared" si="74"/>
        <v>4053.4979765</v>
      </c>
      <c r="DR9" s="77"/>
      <c r="DS9" s="77">
        <f>C9*0.28727/100</f>
        <v>12237.702000000001</v>
      </c>
      <c r="DT9" s="77">
        <f t="shared" si="75"/>
        <v>244.75404000000003</v>
      </c>
      <c r="DU9" s="77">
        <f t="shared" si="76"/>
        <v>12482.456040000001</v>
      </c>
      <c r="DV9" s="77">
        <f t="shared" si="77"/>
        <v>252.2115692</v>
      </c>
      <c r="DW9" s="77">
        <f t="shared" si="78"/>
        <v>247.23892550000002</v>
      </c>
      <c r="DX9" s="77"/>
      <c r="DY9" s="77">
        <f>C9*4.87421/100</f>
        <v>207641.346</v>
      </c>
      <c r="DZ9" s="77">
        <f t="shared" si="79"/>
        <v>4152.8269199999995</v>
      </c>
      <c r="EA9" s="77">
        <f t="shared" si="80"/>
        <v>211794.17291999998</v>
      </c>
      <c r="EB9" s="77">
        <f t="shared" si="81"/>
        <v>4279.3614116</v>
      </c>
      <c r="EC9" s="77">
        <f t="shared" si="82"/>
        <v>4194.9888365</v>
      </c>
      <c r="ED9" s="77"/>
      <c r="EE9" s="77">
        <f>C9*0.60754/100</f>
        <v>25881.203999999998</v>
      </c>
      <c r="EF9" s="77">
        <f t="shared" si="83"/>
        <v>517.6240799999999</v>
      </c>
      <c r="EG9" s="77">
        <f t="shared" si="84"/>
        <v>26398.82808</v>
      </c>
      <c r="EH9" s="77">
        <f t="shared" si="85"/>
        <v>533.3958183999999</v>
      </c>
      <c r="EI9" s="77">
        <f t="shared" si="86"/>
        <v>522.8793009999999</v>
      </c>
      <c r="EJ9" s="77"/>
      <c r="EK9" s="77">
        <f>C9*0.26185/100</f>
        <v>11154.81</v>
      </c>
      <c r="EL9" s="77">
        <f t="shared" si="87"/>
        <v>223.09620000000004</v>
      </c>
      <c r="EM9" s="77">
        <f t="shared" si="88"/>
        <v>11377.9062</v>
      </c>
      <c r="EN9" s="77">
        <f t="shared" si="89"/>
        <v>229.89382600000002</v>
      </c>
      <c r="EO9" s="77">
        <f t="shared" si="90"/>
        <v>225.36120250000002</v>
      </c>
      <c r="EP9" s="77"/>
      <c r="EQ9" s="77"/>
      <c r="ER9" s="77"/>
      <c r="ES9" s="77"/>
      <c r="ET9" s="77"/>
      <c r="EU9" s="77"/>
      <c r="EV9" s="77"/>
      <c r="EW9" s="80">
        <f t="shared" si="91"/>
        <v>3705.348</v>
      </c>
      <c r="EX9" s="80">
        <f t="shared" si="91"/>
        <v>74.10696</v>
      </c>
      <c r="EY9" s="77">
        <f t="shared" si="92"/>
        <v>3779.45496</v>
      </c>
      <c r="EZ9" s="77">
        <f t="shared" si="93"/>
        <v>76.3649608</v>
      </c>
      <c r="FA9" s="77">
        <f t="shared" si="94"/>
        <v>74.859337</v>
      </c>
      <c r="FB9" s="77"/>
      <c r="FC9" s="77">
        <f t="shared" si="95"/>
        <v>8309.13</v>
      </c>
      <c r="FD9" s="77">
        <f t="shared" si="95"/>
        <v>166.18259999999998</v>
      </c>
      <c r="FE9" s="77">
        <f t="shared" si="96"/>
        <v>8475.3126</v>
      </c>
      <c r="FF9" s="77">
        <f t="shared" si="97"/>
        <v>171.246098</v>
      </c>
      <c r="FG9" s="77">
        <f t="shared" si="98"/>
        <v>167.86978249999999</v>
      </c>
      <c r="FH9" s="77"/>
      <c r="FI9" s="77"/>
      <c r="FJ9" s="77"/>
      <c r="FK9" s="77"/>
      <c r="FL9" s="38"/>
      <c r="FM9" s="38"/>
      <c r="FN9" s="38"/>
      <c r="FO9" s="38"/>
      <c r="FP9" s="38"/>
      <c r="FQ9" s="38"/>
    </row>
    <row r="10" spans="1:173" ht="12.75" hidden="1">
      <c r="A10" s="22">
        <v>42644</v>
      </c>
      <c r="C10" s="77"/>
      <c r="D10" s="77"/>
      <c r="E10" s="78">
        <f t="shared" si="0"/>
        <v>0</v>
      </c>
      <c r="F10" s="78"/>
      <c r="G10" s="78"/>
      <c r="H10" s="77"/>
      <c r="I10" s="78">
        <f t="shared" si="1"/>
        <v>0</v>
      </c>
      <c r="J10" s="79">
        <f t="shared" si="1"/>
        <v>0</v>
      </c>
      <c r="K10" s="78">
        <f t="shared" si="2"/>
        <v>0</v>
      </c>
      <c r="L10" s="78">
        <f t="shared" si="3"/>
        <v>0</v>
      </c>
      <c r="M10" s="78">
        <f t="shared" si="3"/>
        <v>0</v>
      </c>
      <c r="N10" s="77"/>
      <c r="O10" s="77"/>
      <c r="P10" s="77">
        <f t="shared" si="4"/>
        <v>0</v>
      </c>
      <c r="Q10" s="77">
        <f t="shared" si="5"/>
        <v>0</v>
      </c>
      <c r="R10" s="77">
        <f t="shared" si="6"/>
        <v>0</v>
      </c>
      <c r="S10" s="77">
        <f t="shared" si="6"/>
        <v>0</v>
      </c>
      <c r="T10" s="77"/>
      <c r="U10" s="80"/>
      <c r="V10" s="80">
        <f t="shared" si="7"/>
        <v>0</v>
      </c>
      <c r="W10" s="77">
        <f t="shared" si="8"/>
        <v>0</v>
      </c>
      <c r="X10" s="77">
        <f t="shared" si="9"/>
        <v>0</v>
      </c>
      <c r="Y10" s="77">
        <f t="shared" si="10"/>
        <v>0</v>
      </c>
      <c r="Z10" s="77"/>
      <c r="AA10" s="77"/>
      <c r="AB10" s="77">
        <f t="shared" si="11"/>
        <v>0</v>
      </c>
      <c r="AC10" s="77">
        <f t="shared" si="12"/>
        <v>0</v>
      </c>
      <c r="AD10" s="77">
        <f t="shared" si="13"/>
        <v>0</v>
      </c>
      <c r="AE10" s="77">
        <f t="shared" si="14"/>
        <v>0</v>
      </c>
      <c r="AF10" s="77"/>
      <c r="AG10" s="77"/>
      <c r="AH10" s="77">
        <f t="shared" si="15"/>
        <v>0</v>
      </c>
      <c r="AI10" s="77">
        <f t="shared" si="16"/>
        <v>0</v>
      </c>
      <c r="AJ10" s="77">
        <f t="shared" si="17"/>
        <v>0</v>
      </c>
      <c r="AK10" s="77">
        <f t="shared" si="18"/>
        <v>0</v>
      </c>
      <c r="AL10" s="77"/>
      <c r="AM10" s="77"/>
      <c r="AN10" s="77">
        <f t="shared" si="19"/>
        <v>0</v>
      </c>
      <c r="AO10" s="77">
        <f t="shared" si="20"/>
        <v>0</v>
      </c>
      <c r="AP10" s="77">
        <f t="shared" si="21"/>
        <v>0</v>
      </c>
      <c r="AQ10" s="77">
        <f t="shared" si="22"/>
        <v>0</v>
      </c>
      <c r="AR10" s="77"/>
      <c r="AS10" s="77"/>
      <c r="AT10" s="77">
        <f t="shared" si="23"/>
        <v>0</v>
      </c>
      <c r="AU10" s="77">
        <f t="shared" si="24"/>
        <v>0</v>
      </c>
      <c r="AV10" s="77">
        <f t="shared" si="25"/>
        <v>0</v>
      </c>
      <c r="AW10" s="77">
        <f t="shared" si="26"/>
        <v>0</v>
      </c>
      <c r="AX10" s="77"/>
      <c r="AY10" s="77"/>
      <c r="AZ10" s="77">
        <f t="shared" si="27"/>
        <v>0</v>
      </c>
      <c r="BA10" s="77">
        <f t="shared" si="28"/>
        <v>0</v>
      </c>
      <c r="BB10" s="77">
        <f t="shared" si="29"/>
        <v>0</v>
      </c>
      <c r="BC10" s="77">
        <f t="shared" si="30"/>
        <v>0</v>
      </c>
      <c r="BD10" s="77"/>
      <c r="BE10" s="77"/>
      <c r="BF10" s="77">
        <f t="shared" si="31"/>
        <v>0</v>
      </c>
      <c r="BG10" s="77">
        <f t="shared" si="32"/>
        <v>0</v>
      </c>
      <c r="BH10" s="77">
        <f t="shared" si="33"/>
        <v>0</v>
      </c>
      <c r="BI10" s="77">
        <f t="shared" si="34"/>
        <v>0</v>
      </c>
      <c r="BJ10" s="77"/>
      <c r="BK10" s="77"/>
      <c r="BL10" s="77">
        <f t="shared" si="35"/>
        <v>0</v>
      </c>
      <c r="BM10" s="77">
        <f t="shared" si="36"/>
        <v>0</v>
      </c>
      <c r="BN10" s="77">
        <f t="shared" si="37"/>
        <v>0</v>
      </c>
      <c r="BO10" s="77">
        <f t="shared" si="38"/>
        <v>0</v>
      </c>
      <c r="BP10" s="77"/>
      <c r="BQ10" s="77"/>
      <c r="BR10" s="77">
        <f t="shared" si="39"/>
        <v>0</v>
      </c>
      <c r="BS10" s="77">
        <f t="shared" si="40"/>
        <v>0</v>
      </c>
      <c r="BT10" s="77">
        <f t="shared" si="41"/>
        <v>0</v>
      </c>
      <c r="BU10" s="77">
        <f t="shared" si="42"/>
        <v>0</v>
      </c>
      <c r="BV10" s="77"/>
      <c r="BW10" s="77"/>
      <c r="BX10" s="77">
        <f t="shared" si="43"/>
        <v>0</v>
      </c>
      <c r="BY10" s="77">
        <f t="shared" si="44"/>
        <v>0</v>
      </c>
      <c r="BZ10" s="77">
        <f t="shared" si="45"/>
        <v>0</v>
      </c>
      <c r="CA10" s="77">
        <f t="shared" si="46"/>
        <v>0</v>
      </c>
      <c r="CB10" s="77"/>
      <c r="CC10" s="77"/>
      <c r="CD10" s="77">
        <f t="shared" si="47"/>
        <v>0</v>
      </c>
      <c r="CE10" s="77">
        <f t="shared" si="48"/>
        <v>0</v>
      </c>
      <c r="CF10" s="77">
        <f t="shared" si="49"/>
        <v>0</v>
      </c>
      <c r="CG10" s="77">
        <f t="shared" si="50"/>
        <v>0</v>
      </c>
      <c r="CH10" s="77"/>
      <c r="CI10" s="77"/>
      <c r="CJ10" s="77">
        <f t="shared" si="51"/>
        <v>0</v>
      </c>
      <c r="CK10" s="77">
        <f t="shared" si="52"/>
        <v>0</v>
      </c>
      <c r="CL10" s="77">
        <f t="shared" si="53"/>
        <v>0</v>
      </c>
      <c r="CM10" s="77">
        <f t="shared" si="54"/>
        <v>0</v>
      </c>
      <c r="CN10" s="77"/>
      <c r="CO10" s="77"/>
      <c r="CP10" s="77">
        <f t="shared" si="55"/>
        <v>0</v>
      </c>
      <c r="CQ10" s="77">
        <f t="shared" si="56"/>
        <v>0</v>
      </c>
      <c r="CR10" s="77">
        <f t="shared" si="57"/>
        <v>0</v>
      </c>
      <c r="CS10" s="77">
        <f t="shared" si="58"/>
        <v>0</v>
      </c>
      <c r="CT10" s="77"/>
      <c r="CU10" s="77"/>
      <c r="CV10" s="77">
        <f t="shared" si="59"/>
        <v>0</v>
      </c>
      <c r="CW10" s="77">
        <f t="shared" si="60"/>
        <v>0</v>
      </c>
      <c r="CX10" s="77">
        <f t="shared" si="61"/>
        <v>0</v>
      </c>
      <c r="CY10" s="77">
        <f t="shared" si="62"/>
        <v>0</v>
      </c>
      <c r="CZ10" s="77"/>
      <c r="DA10" s="96"/>
      <c r="DB10" s="96">
        <f t="shared" si="63"/>
        <v>0</v>
      </c>
      <c r="DC10" s="96">
        <f t="shared" si="64"/>
        <v>0</v>
      </c>
      <c r="DD10" s="96">
        <f t="shared" si="65"/>
        <v>0</v>
      </c>
      <c r="DE10" s="96">
        <f t="shared" si="66"/>
        <v>0</v>
      </c>
      <c r="DF10" s="77"/>
      <c r="DG10" s="77"/>
      <c r="DH10" s="77">
        <f t="shared" si="67"/>
        <v>0</v>
      </c>
      <c r="DI10" s="77">
        <f t="shared" si="68"/>
        <v>0</v>
      </c>
      <c r="DJ10" s="77">
        <f t="shared" si="69"/>
        <v>0</v>
      </c>
      <c r="DK10" s="77">
        <f t="shared" si="70"/>
        <v>0</v>
      </c>
      <c r="DL10" s="77"/>
      <c r="DM10" s="77"/>
      <c r="DN10" s="77">
        <f t="shared" si="71"/>
        <v>0</v>
      </c>
      <c r="DO10" s="77">
        <f t="shared" si="72"/>
        <v>0</v>
      </c>
      <c r="DP10" s="77">
        <f t="shared" si="73"/>
        <v>0</v>
      </c>
      <c r="DQ10" s="77">
        <f t="shared" si="74"/>
        <v>0</v>
      </c>
      <c r="DR10" s="77"/>
      <c r="DS10" s="77"/>
      <c r="DT10" s="77">
        <f t="shared" si="75"/>
        <v>0</v>
      </c>
      <c r="DU10" s="77">
        <f t="shared" si="76"/>
        <v>0</v>
      </c>
      <c r="DV10" s="77">
        <f t="shared" si="77"/>
        <v>0</v>
      </c>
      <c r="DW10" s="77">
        <f t="shared" si="78"/>
        <v>0</v>
      </c>
      <c r="DX10" s="77"/>
      <c r="DY10" s="77"/>
      <c r="DZ10" s="77">
        <f t="shared" si="79"/>
        <v>0</v>
      </c>
      <c r="EA10" s="77">
        <f t="shared" si="80"/>
        <v>0</v>
      </c>
      <c r="EB10" s="77">
        <f t="shared" si="81"/>
        <v>0</v>
      </c>
      <c r="EC10" s="77">
        <f t="shared" si="82"/>
        <v>0</v>
      </c>
      <c r="ED10" s="77"/>
      <c r="EE10" s="77"/>
      <c r="EF10" s="77">
        <f t="shared" si="83"/>
        <v>0</v>
      </c>
      <c r="EG10" s="77">
        <f t="shared" si="84"/>
        <v>0</v>
      </c>
      <c r="EH10" s="77">
        <f t="shared" si="85"/>
        <v>0</v>
      </c>
      <c r="EI10" s="77">
        <f t="shared" si="86"/>
        <v>0</v>
      </c>
      <c r="EJ10" s="77"/>
      <c r="EK10" s="77"/>
      <c r="EL10" s="77">
        <f t="shared" si="87"/>
        <v>0</v>
      </c>
      <c r="EM10" s="77">
        <f t="shared" si="88"/>
        <v>0</v>
      </c>
      <c r="EN10" s="77">
        <f t="shared" si="89"/>
        <v>0</v>
      </c>
      <c r="EO10" s="77">
        <f t="shared" si="90"/>
        <v>0</v>
      </c>
      <c r="EP10" s="77"/>
      <c r="EQ10" s="77"/>
      <c r="ER10" s="77"/>
      <c r="ES10" s="77"/>
      <c r="ET10" s="77"/>
      <c r="EU10" s="77"/>
      <c r="EV10" s="77"/>
      <c r="EW10" s="80">
        <f t="shared" si="91"/>
        <v>0</v>
      </c>
      <c r="EX10" s="80">
        <f t="shared" si="91"/>
        <v>0</v>
      </c>
      <c r="EY10" s="77">
        <f t="shared" si="92"/>
        <v>0</v>
      </c>
      <c r="EZ10" s="77">
        <f t="shared" si="93"/>
        <v>0</v>
      </c>
      <c r="FA10" s="77">
        <f t="shared" si="94"/>
        <v>0</v>
      </c>
      <c r="FB10" s="77"/>
      <c r="FC10" s="77">
        <f t="shared" si="95"/>
        <v>0</v>
      </c>
      <c r="FD10" s="77">
        <f t="shared" si="95"/>
        <v>0</v>
      </c>
      <c r="FE10" s="77">
        <f t="shared" si="96"/>
        <v>0</v>
      </c>
      <c r="FF10" s="77">
        <f t="shared" si="97"/>
        <v>0</v>
      </c>
      <c r="FG10" s="77">
        <f t="shared" si="98"/>
        <v>0</v>
      </c>
      <c r="FH10" s="77"/>
      <c r="FI10" s="77"/>
      <c r="FJ10" s="77"/>
      <c r="FK10" s="77"/>
      <c r="FL10" s="38"/>
      <c r="FM10" s="38"/>
      <c r="FN10" s="38"/>
      <c r="FO10" s="38"/>
      <c r="FP10" s="38"/>
      <c r="FQ10" s="38"/>
    </row>
    <row r="11" spans="1:173" ht="12.75" hidden="1">
      <c r="A11" s="22">
        <v>42826</v>
      </c>
      <c r="C11" s="77"/>
      <c r="D11" s="77"/>
      <c r="E11" s="78">
        <f t="shared" si="0"/>
        <v>0</v>
      </c>
      <c r="F11" s="78"/>
      <c r="G11" s="78"/>
      <c r="H11" s="77"/>
      <c r="I11" s="78">
        <f t="shared" si="1"/>
        <v>0</v>
      </c>
      <c r="J11" s="79">
        <f t="shared" si="1"/>
        <v>0</v>
      </c>
      <c r="K11" s="78">
        <f t="shared" si="2"/>
        <v>0</v>
      </c>
      <c r="L11" s="78">
        <f t="shared" si="3"/>
        <v>0</v>
      </c>
      <c r="M11" s="78">
        <f t="shared" si="3"/>
        <v>0</v>
      </c>
      <c r="N11" s="77"/>
      <c r="O11" s="77">
        <f t="shared" si="99"/>
        <v>0</v>
      </c>
      <c r="P11" s="77">
        <f t="shared" si="4"/>
        <v>0</v>
      </c>
      <c r="Q11" s="77">
        <f t="shared" si="5"/>
        <v>0</v>
      </c>
      <c r="R11" s="77">
        <f t="shared" si="6"/>
        <v>0</v>
      </c>
      <c r="S11" s="77">
        <f t="shared" si="6"/>
        <v>0</v>
      </c>
      <c r="T11" s="77"/>
      <c r="U11" s="80">
        <f>C11*15.05006/100</f>
        <v>0</v>
      </c>
      <c r="V11" s="80">
        <f t="shared" si="7"/>
        <v>0</v>
      </c>
      <c r="W11" s="77">
        <f t="shared" si="8"/>
        <v>0</v>
      </c>
      <c r="X11" s="77">
        <f t="shared" si="9"/>
        <v>0</v>
      </c>
      <c r="Y11" s="77">
        <f t="shared" si="10"/>
        <v>0</v>
      </c>
      <c r="Z11" s="77"/>
      <c r="AA11" s="77">
        <f>C11*16.92584/100</f>
        <v>0</v>
      </c>
      <c r="AB11" s="77">
        <f t="shared" si="11"/>
        <v>0</v>
      </c>
      <c r="AC11" s="77">
        <f t="shared" si="12"/>
        <v>0</v>
      </c>
      <c r="AD11" s="77">
        <f t="shared" si="13"/>
        <v>0</v>
      </c>
      <c r="AE11" s="77">
        <f t="shared" si="14"/>
        <v>0</v>
      </c>
      <c r="AF11" s="77"/>
      <c r="AG11" s="77">
        <f>C11*9.75766/100</f>
        <v>0</v>
      </c>
      <c r="AH11" s="77">
        <f t="shared" si="15"/>
        <v>0</v>
      </c>
      <c r="AI11" s="77">
        <f t="shared" si="16"/>
        <v>0</v>
      </c>
      <c r="AJ11" s="77">
        <f t="shared" si="17"/>
        <v>0</v>
      </c>
      <c r="AK11" s="77">
        <f t="shared" si="18"/>
        <v>0</v>
      </c>
      <c r="AL11" s="77"/>
      <c r="AM11" s="77">
        <f>C11*7.48131/100</f>
        <v>0</v>
      </c>
      <c r="AN11" s="77">
        <f t="shared" si="19"/>
        <v>0</v>
      </c>
      <c r="AO11" s="77">
        <f t="shared" si="20"/>
        <v>0</v>
      </c>
      <c r="AP11" s="77">
        <f t="shared" si="21"/>
        <v>0</v>
      </c>
      <c r="AQ11" s="77">
        <f t="shared" si="22"/>
        <v>0</v>
      </c>
      <c r="AR11" s="77"/>
      <c r="AS11" s="77">
        <f>C11*0.21612/100</f>
        <v>0</v>
      </c>
      <c r="AT11" s="77">
        <f t="shared" si="23"/>
        <v>0</v>
      </c>
      <c r="AU11" s="77">
        <f t="shared" si="24"/>
        <v>0</v>
      </c>
      <c r="AV11" s="77">
        <f t="shared" si="25"/>
        <v>0</v>
      </c>
      <c r="AW11" s="77">
        <f t="shared" si="26"/>
        <v>0</v>
      </c>
      <c r="AX11" s="77"/>
      <c r="AY11" s="77">
        <f>C11*0.01906/100</f>
        <v>0</v>
      </c>
      <c r="AZ11" s="77">
        <f t="shared" si="27"/>
        <v>0</v>
      </c>
      <c r="BA11" s="77">
        <f t="shared" si="28"/>
        <v>0</v>
      </c>
      <c r="BB11" s="77">
        <f t="shared" si="29"/>
        <v>0</v>
      </c>
      <c r="BC11" s="77">
        <f t="shared" si="30"/>
        <v>0</v>
      </c>
      <c r="BD11" s="77"/>
      <c r="BE11" s="77">
        <f>C11*0.01369/100</f>
        <v>0</v>
      </c>
      <c r="BF11" s="77">
        <f t="shared" si="31"/>
        <v>0</v>
      </c>
      <c r="BG11" s="77">
        <f t="shared" si="32"/>
        <v>0</v>
      </c>
      <c r="BH11" s="77">
        <f t="shared" si="33"/>
        <v>0</v>
      </c>
      <c r="BI11" s="77">
        <f t="shared" si="34"/>
        <v>0</v>
      </c>
      <c r="BJ11" s="77"/>
      <c r="BK11" s="77">
        <f>C11*0.23757/100</f>
        <v>0</v>
      </c>
      <c r="BL11" s="77">
        <f t="shared" si="35"/>
        <v>0</v>
      </c>
      <c r="BM11" s="77">
        <f t="shared" si="36"/>
        <v>0</v>
      </c>
      <c r="BN11" s="77">
        <f t="shared" si="37"/>
        <v>0</v>
      </c>
      <c r="BO11" s="77">
        <f t="shared" si="38"/>
        <v>0</v>
      </c>
      <c r="BP11" s="77"/>
      <c r="BQ11" s="77">
        <f>C11*5.91225/100</f>
        <v>0</v>
      </c>
      <c r="BR11" s="77">
        <f t="shared" si="39"/>
        <v>0</v>
      </c>
      <c r="BS11" s="77">
        <f t="shared" si="40"/>
        <v>0</v>
      </c>
      <c r="BT11" s="77">
        <f t="shared" si="41"/>
        <v>0</v>
      </c>
      <c r="BU11" s="77">
        <f t="shared" si="42"/>
        <v>0</v>
      </c>
      <c r="BV11" s="77"/>
      <c r="BW11" s="77">
        <f>C11*1.80534/100</f>
        <v>0</v>
      </c>
      <c r="BX11" s="77">
        <f t="shared" si="43"/>
        <v>0</v>
      </c>
      <c r="BY11" s="77">
        <f t="shared" si="44"/>
        <v>0</v>
      </c>
      <c r="BZ11" s="77">
        <f t="shared" si="45"/>
        <v>0</v>
      </c>
      <c r="CA11" s="77">
        <f t="shared" si="46"/>
        <v>0</v>
      </c>
      <c r="CB11" s="77"/>
      <c r="CC11" s="77">
        <f>C11*5.15053/100</f>
        <v>0</v>
      </c>
      <c r="CD11" s="77">
        <f t="shared" si="47"/>
        <v>0</v>
      </c>
      <c r="CE11" s="77">
        <f t="shared" si="48"/>
        <v>0</v>
      </c>
      <c r="CF11" s="77">
        <f t="shared" si="49"/>
        <v>0</v>
      </c>
      <c r="CG11" s="77">
        <f t="shared" si="50"/>
        <v>0</v>
      </c>
      <c r="CH11" s="77"/>
      <c r="CI11" s="77">
        <f>C11*14.16042/100</f>
        <v>0</v>
      </c>
      <c r="CJ11" s="77">
        <f t="shared" si="51"/>
        <v>0</v>
      </c>
      <c r="CK11" s="77">
        <f t="shared" si="52"/>
        <v>0</v>
      </c>
      <c r="CL11" s="77">
        <f t="shared" si="53"/>
        <v>0</v>
      </c>
      <c r="CM11" s="77">
        <f t="shared" si="54"/>
        <v>0</v>
      </c>
      <c r="CN11" s="77"/>
      <c r="CO11" s="77">
        <f>C11*6.15602/100</f>
        <v>0</v>
      </c>
      <c r="CP11" s="77">
        <f t="shared" si="55"/>
        <v>0</v>
      </c>
      <c r="CQ11" s="77">
        <f t="shared" si="56"/>
        <v>0</v>
      </c>
      <c r="CR11" s="77">
        <f t="shared" si="57"/>
        <v>0</v>
      </c>
      <c r="CS11" s="77">
        <f t="shared" si="58"/>
        <v>0</v>
      </c>
      <c r="CT11" s="77"/>
      <c r="CU11" s="77">
        <f>C11*5.37414/100</f>
        <v>0</v>
      </c>
      <c r="CV11" s="77">
        <f t="shared" si="59"/>
        <v>0</v>
      </c>
      <c r="CW11" s="77">
        <f t="shared" si="60"/>
        <v>0</v>
      </c>
      <c r="CX11" s="77">
        <f t="shared" si="61"/>
        <v>0</v>
      </c>
      <c r="CY11" s="77">
        <f t="shared" si="62"/>
        <v>0</v>
      </c>
      <c r="CZ11" s="77"/>
      <c r="DA11" s="96">
        <f>C11*0.69717/100</f>
        <v>0</v>
      </c>
      <c r="DB11" s="96">
        <f t="shared" si="63"/>
        <v>0</v>
      </c>
      <c r="DC11" s="96">
        <f t="shared" si="64"/>
        <v>0</v>
      </c>
      <c r="DD11" s="96">
        <f t="shared" si="65"/>
        <v>0</v>
      </c>
      <c r="DE11" s="96">
        <f t="shared" si="66"/>
        <v>0</v>
      </c>
      <c r="DF11" s="77"/>
      <c r="DG11" s="77">
        <f>C11*0.02011/100</f>
        <v>0</v>
      </c>
      <c r="DH11" s="77">
        <f t="shared" si="67"/>
        <v>0</v>
      </c>
      <c r="DI11" s="77">
        <f t="shared" si="68"/>
        <v>0</v>
      </c>
      <c r="DJ11" s="77">
        <f t="shared" si="69"/>
        <v>0</v>
      </c>
      <c r="DK11" s="77">
        <f t="shared" si="70"/>
        <v>0</v>
      </c>
      <c r="DL11" s="77"/>
      <c r="DM11" s="77">
        <f>C11*4.70981/100</f>
        <v>0</v>
      </c>
      <c r="DN11" s="77">
        <f t="shared" si="71"/>
        <v>0</v>
      </c>
      <c r="DO11" s="77">
        <f t="shared" si="72"/>
        <v>0</v>
      </c>
      <c r="DP11" s="77">
        <f t="shared" si="73"/>
        <v>0</v>
      </c>
      <c r="DQ11" s="77">
        <f t="shared" si="74"/>
        <v>0</v>
      </c>
      <c r="DR11" s="77"/>
      <c r="DS11" s="77">
        <f>C11*0.28727/100</f>
        <v>0</v>
      </c>
      <c r="DT11" s="77">
        <f t="shared" si="75"/>
        <v>0</v>
      </c>
      <c r="DU11" s="77">
        <f t="shared" si="76"/>
        <v>0</v>
      </c>
      <c r="DV11" s="77">
        <f t="shared" si="77"/>
        <v>0</v>
      </c>
      <c r="DW11" s="77">
        <f t="shared" si="78"/>
        <v>0</v>
      </c>
      <c r="DX11" s="77"/>
      <c r="DY11" s="77">
        <f>C11*4.87421/100</f>
        <v>0</v>
      </c>
      <c r="DZ11" s="77">
        <f t="shared" si="79"/>
        <v>0</v>
      </c>
      <c r="EA11" s="77">
        <f t="shared" si="80"/>
        <v>0</v>
      </c>
      <c r="EB11" s="77">
        <f t="shared" si="81"/>
        <v>0</v>
      </c>
      <c r="EC11" s="77">
        <f t="shared" si="82"/>
        <v>0</v>
      </c>
      <c r="ED11" s="77"/>
      <c r="EE11" s="77">
        <f>C11*0.60754/100</f>
        <v>0</v>
      </c>
      <c r="EF11" s="77">
        <f t="shared" si="83"/>
        <v>0</v>
      </c>
      <c r="EG11" s="77">
        <f t="shared" si="84"/>
        <v>0</v>
      </c>
      <c r="EH11" s="77">
        <f t="shared" si="85"/>
        <v>0</v>
      </c>
      <c r="EI11" s="77">
        <f t="shared" si="86"/>
        <v>0</v>
      </c>
      <c r="EJ11" s="77"/>
      <c r="EK11" s="77">
        <f>C11*0.26185/100</f>
        <v>0</v>
      </c>
      <c r="EL11" s="77">
        <f t="shared" si="87"/>
        <v>0</v>
      </c>
      <c r="EM11" s="77">
        <f t="shared" si="88"/>
        <v>0</v>
      </c>
      <c r="EN11" s="77">
        <f t="shared" si="89"/>
        <v>0</v>
      </c>
      <c r="EO11" s="77">
        <f t="shared" si="90"/>
        <v>0</v>
      </c>
      <c r="EP11" s="77"/>
      <c r="EQ11" s="77"/>
      <c r="ER11" s="77"/>
      <c r="ES11" s="77"/>
      <c r="ET11" s="77"/>
      <c r="EU11" s="77"/>
      <c r="EV11" s="77"/>
      <c r="EW11" s="80">
        <f t="shared" si="91"/>
        <v>0</v>
      </c>
      <c r="EX11" s="80">
        <f t="shared" si="91"/>
        <v>0</v>
      </c>
      <c r="EY11" s="77">
        <f t="shared" si="92"/>
        <v>0</v>
      </c>
      <c r="EZ11" s="77">
        <f t="shared" si="93"/>
        <v>0</v>
      </c>
      <c r="FA11" s="77">
        <f t="shared" si="94"/>
        <v>0</v>
      </c>
      <c r="FB11" s="77"/>
      <c r="FC11" s="77">
        <f t="shared" si="95"/>
        <v>0</v>
      </c>
      <c r="FD11" s="77">
        <f t="shared" si="95"/>
        <v>0</v>
      </c>
      <c r="FE11" s="77">
        <f t="shared" si="96"/>
        <v>0</v>
      </c>
      <c r="FF11" s="77">
        <f t="shared" si="97"/>
        <v>0</v>
      </c>
      <c r="FG11" s="77">
        <f t="shared" si="98"/>
        <v>0</v>
      </c>
      <c r="FH11" s="77"/>
      <c r="FI11" s="77"/>
      <c r="FJ11" s="77"/>
      <c r="FK11" s="77"/>
      <c r="FL11" s="38"/>
      <c r="FM11" s="38"/>
      <c r="FN11" s="38"/>
      <c r="FO11" s="38"/>
      <c r="FP11" s="38"/>
      <c r="FQ11" s="38"/>
    </row>
    <row r="12" spans="1:173" ht="12.75" hidden="1">
      <c r="A12" s="22">
        <v>43009</v>
      </c>
      <c r="C12" s="77"/>
      <c r="D12" s="77"/>
      <c r="E12" s="78">
        <f t="shared" si="0"/>
        <v>0</v>
      </c>
      <c r="F12" s="78"/>
      <c r="G12" s="78"/>
      <c r="H12" s="77"/>
      <c r="I12" s="78">
        <f t="shared" si="1"/>
        <v>0</v>
      </c>
      <c r="J12" s="79">
        <f t="shared" si="1"/>
        <v>0</v>
      </c>
      <c r="K12" s="78">
        <f t="shared" si="2"/>
        <v>0</v>
      </c>
      <c r="L12" s="78">
        <f t="shared" si="3"/>
        <v>0</v>
      </c>
      <c r="M12" s="78">
        <f t="shared" si="3"/>
        <v>0</v>
      </c>
      <c r="N12" s="77"/>
      <c r="O12" s="77"/>
      <c r="P12" s="77">
        <f t="shared" si="4"/>
        <v>0</v>
      </c>
      <c r="Q12" s="77">
        <f t="shared" si="5"/>
        <v>0</v>
      </c>
      <c r="R12" s="77">
        <f t="shared" si="6"/>
        <v>0</v>
      </c>
      <c r="S12" s="77">
        <f t="shared" si="6"/>
        <v>0</v>
      </c>
      <c r="T12" s="77"/>
      <c r="U12" s="80"/>
      <c r="V12" s="80">
        <f t="shared" si="7"/>
        <v>0</v>
      </c>
      <c r="W12" s="77">
        <f t="shared" si="8"/>
        <v>0</v>
      </c>
      <c r="X12" s="77">
        <f t="shared" si="9"/>
        <v>0</v>
      </c>
      <c r="Y12" s="77">
        <f t="shared" si="10"/>
        <v>0</v>
      </c>
      <c r="Z12" s="77"/>
      <c r="AA12" s="77"/>
      <c r="AB12" s="77">
        <f t="shared" si="11"/>
        <v>0</v>
      </c>
      <c r="AC12" s="77">
        <f t="shared" si="12"/>
        <v>0</v>
      </c>
      <c r="AD12" s="77">
        <f t="shared" si="13"/>
        <v>0</v>
      </c>
      <c r="AE12" s="77">
        <f t="shared" si="14"/>
        <v>0</v>
      </c>
      <c r="AF12" s="77"/>
      <c r="AG12" s="77"/>
      <c r="AH12" s="77">
        <f t="shared" si="15"/>
        <v>0</v>
      </c>
      <c r="AI12" s="77">
        <f t="shared" si="16"/>
        <v>0</v>
      </c>
      <c r="AJ12" s="77">
        <f t="shared" si="17"/>
        <v>0</v>
      </c>
      <c r="AK12" s="77">
        <f t="shared" si="18"/>
        <v>0</v>
      </c>
      <c r="AL12" s="77"/>
      <c r="AM12" s="77"/>
      <c r="AN12" s="77">
        <f t="shared" si="19"/>
        <v>0</v>
      </c>
      <c r="AO12" s="77">
        <f t="shared" si="20"/>
        <v>0</v>
      </c>
      <c r="AP12" s="77">
        <f t="shared" si="21"/>
        <v>0</v>
      </c>
      <c r="AQ12" s="77">
        <f t="shared" si="22"/>
        <v>0</v>
      </c>
      <c r="AR12" s="77"/>
      <c r="AS12" s="77"/>
      <c r="AT12" s="77">
        <f t="shared" si="23"/>
        <v>0</v>
      </c>
      <c r="AU12" s="77">
        <f t="shared" si="24"/>
        <v>0</v>
      </c>
      <c r="AV12" s="77">
        <f t="shared" si="25"/>
        <v>0</v>
      </c>
      <c r="AW12" s="77">
        <f t="shared" si="26"/>
        <v>0</v>
      </c>
      <c r="AX12" s="77"/>
      <c r="AY12" s="77"/>
      <c r="AZ12" s="77">
        <f t="shared" si="27"/>
        <v>0</v>
      </c>
      <c r="BA12" s="77">
        <f t="shared" si="28"/>
        <v>0</v>
      </c>
      <c r="BB12" s="77">
        <f t="shared" si="29"/>
        <v>0</v>
      </c>
      <c r="BC12" s="77">
        <f t="shared" si="30"/>
        <v>0</v>
      </c>
      <c r="BD12" s="77"/>
      <c r="BE12" s="77"/>
      <c r="BF12" s="77">
        <f t="shared" si="31"/>
        <v>0</v>
      </c>
      <c r="BG12" s="77">
        <f t="shared" si="32"/>
        <v>0</v>
      </c>
      <c r="BH12" s="77">
        <f t="shared" si="33"/>
        <v>0</v>
      </c>
      <c r="BI12" s="77">
        <f t="shared" si="34"/>
        <v>0</v>
      </c>
      <c r="BJ12" s="77"/>
      <c r="BK12" s="77"/>
      <c r="BL12" s="77">
        <f t="shared" si="35"/>
        <v>0</v>
      </c>
      <c r="BM12" s="77">
        <f t="shared" si="36"/>
        <v>0</v>
      </c>
      <c r="BN12" s="77">
        <f t="shared" si="37"/>
        <v>0</v>
      </c>
      <c r="BO12" s="77">
        <f t="shared" si="38"/>
        <v>0</v>
      </c>
      <c r="BP12" s="77"/>
      <c r="BQ12" s="77"/>
      <c r="BR12" s="77">
        <f t="shared" si="39"/>
        <v>0</v>
      </c>
      <c r="BS12" s="77">
        <f t="shared" si="40"/>
        <v>0</v>
      </c>
      <c r="BT12" s="77">
        <f t="shared" si="41"/>
        <v>0</v>
      </c>
      <c r="BU12" s="77">
        <f t="shared" si="42"/>
        <v>0</v>
      </c>
      <c r="BV12" s="77"/>
      <c r="BW12" s="77"/>
      <c r="BX12" s="77">
        <f t="shared" si="43"/>
        <v>0</v>
      </c>
      <c r="BY12" s="77">
        <f t="shared" si="44"/>
        <v>0</v>
      </c>
      <c r="BZ12" s="77">
        <f t="shared" si="45"/>
        <v>0</v>
      </c>
      <c r="CA12" s="77">
        <f t="shared" si="46"/>
        <v>0</v>
      </c>
      <c r="CB12" s="77"/>
      <c r="CC12" s="77"/>
      <c r="CD12" s="77">
        <f t="shared" si="47"/>
        <v>0</v>
      </c>
      <c r="CE12" s="77">
        <f t="shared" si="48"/>
        <v>0</v>
      </c>
      <c r="CF12" s="77">
        <f t="shared" si="49"/>
        <v>0</v>
      </c>
      <c r="CG12" s="77">
        <f t="shared" si="50"/>
        <v>0</v>
      </c>
      <c r="CH12" s="77"/>
      <c r="CI12" s="77"/>
      <c r="CJ12" s="77">
        <f t="shared" si="51"/>
        <v>0</v>
      </c>
      <c r="CK12" s="77">
        <f t="shared" si="52"/>
        <v>0</v>
      </c>
      <c r="CL12" s="77">
        <f t="shared" si="53"/>
        <v>0</v>
      </c>
      <c r="CM12" s="77">
        <f t="shared" si="54"/>
        <v>0</v>
      </c>
      <c r="CN12" s="77"/>
      <c r="CO12" s="77"/>
      <c r="CP12" s="77">
        <f t="shared" si="55"/>
        <v>0</v>
      </c>
      <c r="CQ12" s="77">
        <f t="shared" si="56"/>
        <v>0</v>
      </c>
      <c r="CR12" s="77">
        <f t="shared" si="57"/>
        <v>0</v>
      </c>
      <c r="CS12" s="77">
        <f t="shared" si="58"/>
        <v>0</v>
      </c>
      <c r="CT12" s="77"/>
      <c r="CU12" s="77"/>
      <c r="CV12" s="77">
        <f t="shared" si="59"/>
        <v>0</v>
      </c>
      <c r="CW12" s="77">
        <f t="shared" si="60"/>
        <v>0</v>
      </c>
      <c r="CX12" s="77">
        <f t="shared" si="61"/>
        <v>0</v>
      </c>
      <c r="CY12" s="77">
        <f t="shared" si="62"/>
        <v>0</v>
      </c>
      <c r="CZ12" s="77"/>
      <c r="DA12" s="96"/>
      <c r="DB12" s="96">
        <f t="shared" si="63"/>
        <v>0</v>
      </c>
      <c r="DC12" s="96">
        <f t="shared" si="64"/>
        <v>0</v>
      </c>
      <c r="DD12" s="96">
        <f t="shared" si="65"/>
        <v>0</v>
      </c>
      <c r="DE12" s="96">
        <f t="shared" si="66"/>
        <v>0</v>
      </c>
      <c r="DF12" s="77"/>
      <c r="DG12" s="77"/>
      <c r="DH12" s="77">
        <f t="shared" si="67"/>
        <v>0</v>
      </c>
      <c r="DI12" s="77">
        <f t="shared" si="68"/>
        <v>0</v>
      </c>
      <c r="DJ12" s="77">
        <f t="shared" si="69"/>
        <v>0</v>
      </c>
      <c r="DK12" s="77">
        <f t="shared" si="70"/>
        <v>0</v>
      </c>
      <c r="DL12" s="77"/>
      <c r="DM12" s="77"/>
      <c r="DN12" s="77">
        <f t="shared" si="71"/>
        <v>0</v>
      </c>
      <c r="DO12" s="77">
        <f t="shared" si="72"/>
        <v>0</v>
      </c>
      <c r="DP12" s="77">
        <f t="shared" si="73"/>
        <v>0</v>
      </c>
      <c r="DQ12" s="77">
        <f t="shared" si="74"/>
        <v>0</v>
      </c>
      <c r="DR12" s="77"/>
      <c r="DS12" s="77"/>
      <c r="DT12" s="77">
        <f t="shared" si="75"/>
        <v>0</v>
      </c>
      <c r="DU12" s="77">
        <f t="shared" si="76"/>
        <v>0</v>
      </c>
      <c r="DV12" s="77">
        <f t="shared" si="77"/>
        <v>0</v>
      </c>
      <c r="DW12" s="77">
        <f t="shared" si="78"/>
        <v>0</v>
      </c>
      <c r="DX12" s="77"/>
      <c r="DY12" s="77"/>
      <c r="DZ12" s="77">
        <f t="shared" si="79"/>
        <v>0</v>
      </c>
      <c r="EA12" s="77">
        <f t="shared" si="80"/>
        <v>0</v>
      </c>
      <c r="EB12" s="77">
        <f t="shared" si="81"/>
        <v>0</v>
      </c>
      <c r="EC12" s="77">
        <f t="shared" si="82"/>
        <v>0</v>
      </c>
      <c r="ED12" s="77"/>
      <c r="EE12" s="77"/>
      <c r="EF12" s="77">
        <f t="shared" si="83"/>
        <v>0</v>
      </c>
      <c r="EG12" s="77">
        <f t="shared" si="84"/>
        <v>0</v>
      </c>
      <c r="EH12" s="77">
        <f t="shared" si="85"/>
        <v>0</v>
      </c>
      <c r="EI12" s="77">
        <f t="shared" si="86"/>
        <v>0</v>
      </c>
      <c r="EJ12" s="77"/>
      <c r="EK12" s="77"/>
      <c r="EL12" s="77">
        <f t="shared" si="87"/>
        <v>0</v>
      </c>
      <c r="EM12" s="77">
        <f t="shared" si="88"/>
        <v>0</v>
      </c>
      <c r="EN12" s="77">
        <f t="shared" si="89"/>
        <v>0</v>
      </c>
      <c r="EO12" s="77">
        <f t="shared" si="90"/>
        <v>0</v>
      </c>
      <c r="EP12" s="77"/>
      <c r="EQ12" s="77"/>
      <c r="ER12" s="77"/>
      <c r="ES12" s="77"/>
      <c r="ET12" s="77"/>
      <c r="EU12" s="77"/>
      <c r="EV12" s="77"/>
      <c r="EW12" s="80">
        <f t="shared" si="91"/>
        <v>0</v>
      </c>
      <c r="EX12" s="80">
        <f t="shared" si="91"/>
        <v>0</v>
      </c>
      <c r="EY12" s="77">
        <f t="shared" si="92"/>
        <v>0</v>
      </c>
      <c r="EZ12" s="77">
        <f t="shared" si="93"/>
        <v>0</v>
      </c>
      <c r="FA12" s="77">
        <f t="shared" si="94"/>
        <v>0</v>
      </c>
      <c r="FB12" s="77"/>
      <c r="FC12" s="77">
        <f t="shared" si="95"/>
        <v>0</v>
      </c>
      <c r="FD12" s="77">
        <f t="shared" si="95"/>
        <v>0</v>
      </c>
      <c r="FE12" s="77">
        <f t="shared" si="96"/>
        <v>0</v>
      </c>
      <c r="FF12" s="77">
        <f t="shared" si="97"/>
        <v>0</v>
      </c>
      <c r="FG12" s="77">
        <f t="shared" si="98"/>
        <v>0</v>
      </c>
      <c r="FH12" s="77"/>
      <c r="FI12" s="77"/>
      <c r="FJ12" s="77"/>
      <c r="FK12" s="77"/>
      <c r="FL12" s="38"/>
      <c r="FM12" s="38"/>
      <c r="FN12" s="38"/>
      <c r="FO12" s="38"/>
      <c r="FP12" s="38"/>
      <c r="FQ12" s="38"/>
    </row>
    <row r="13" spans="1:173" ht="12.75" hidden="1">
      <c r="A13" s="56">
        <v>43191</v>
      </c>
      <c r="C13" s="77"/>
      <c r="D13" s="77"/>
      <c r="E13" s="78">
        <f t="shared" si="0"/>
        <v>0</v>
      </c>
      <c r="F13" s="78"/>
      <c r="G13" s="78"/>
      <c r="H13" s="77"/>
      <c r="I13" s="78">
        <f t="shared" si="1"/>
        <v>0</v>
      </c>
      <c r="J13" s="79">
        <f t="shared" si="1"/>
        <v>0</v>
      </c>
      <c r="K13" s="78">
        <f t="shared" si="2"/>
        <v>0</v>
      </c>
      <c r="L13" s="78">
        <f t="shared" si="3"/>
        <v>0</v>
      </c>
      <c r="M13" s="78">
        <f t="shared" si="3"/>
        <v>0</v>
      </c>
      <c r="N13" s="77"/>
      <c r="O13" s="77">
        <f t="shared" si="99"/>
        <v>0</v>
      </c>
      <c r="P13" s="77">
        <f t="shared" si="4"/>
        <v>0</v>
      </c>
      <c r="Q13" s="77">
        <f t="shared" si="5"/>
        <v>0</v>
      </c>
      <c r="R13" s="77">
        <f t="shared" si="6"/>
        <v>0</v>
      </c>
      <c r="S13" s="77">
        <f t="shared" si="6"/>
        <v>0</v>
      </c>
      <c r="T13" s="77"/>
      <c r="U13" s="80">
        <f>C13*15.05006/100</f>
        <v>0</v>
      </c>
      <c r="V13" s="80">
        <f t="shared" si="7"/>
        <v>0</v>
      </c>
      <c r="W13" s="77">
        <f t="shared" si="8"/>
        <v>0</v>
      </c>
      <c r="X13" s="77">
        <f t="shared" si="9"/>
        <v>0</v>
      </c>
      <c r="Y13" s="77">
        <f t="shared" si="10"/>
        <v>0</v>
      </c>
      <c r="Z13" s="77"/>
      <c r="AA13" s="77">
        <f>C13*16.92584/100</f>
        <v>0</v>
      </c>
      <c r="AB13" s="77">
        <f t="shared" si="11"/>
        <v>0</v>
      </c>
      <c r="AC13" s="77">
        <f t="shared" si="12"/>
        <v>0</v>
      </c>
      <c r="AD13" s="77">
        <f t="shared" si="13"/>
        <v>0</v>
      </c>
      <c r="AE13" s="77">
        <f t="shared" si="14"/>
        <v>0</v>
      </c>
      <c r="AF13" s="77"/>
      <c r="AG13" s="77">
        <f>C13*9.75766/100</f>
        <v>0</v>
      </c>
      <c r="AH13" s="77">
        <f t="shared" si="15"/>
        <v>0</v>
      </c>
      <c r="AI13" s="77">
        <f t="shared" si="16"/>
        <v>0</v>
      </c>
      <c r="AJ13" s="77">
        <f t="shared" si="17"/>
        <v>0</v>
      </c>
      <c r="AK13" s="77">
        <f t="shared" si="18"/>
        <v>0</v>
      </c>
      <c r="AL13" s="77"/>
      <c r="AM13" s="77">
        <f>C13*7.48131/100</f>
        <v>0</v>
      </c>
      <c r="AN13" s="77">
        <f t="shared" si="19"/>
        <v>0</v>
      </c>
      <c r="AO13" s="77">
        <f t="shared" si="20"/>
        <v>0</v>
      </c>
      <c r="AP13" s="77">
        <f t="shared" si="21"/>
        <v>0</v>
      </c>
      <c r="AQ13" s="77">
        <f t="shared" si="22"/>
        <v>0</v>
      </c>
      <c r="AR13" s="77"/>
      <c r="AS13" s="77">
        <f>C13*0.21612/100</f>
        <v>0</v>
      </c>
      <c r="AT13" s="77">
        <f t="shared" si="23"/>
        <v>0</v>
      </c>
      <c r="AU13" s="77">
        <f t="shared" si="24"/>
        <v>0</v>
      </c>
      <c r="AV13" s="77">
        <f t="shared" si="25"/>
        <v>0</v>
      </c>
      <c r="AW13" s="77">
        <f t="shared" si="26"/>
        <v>0</v>
      </c>
      <c r="AX13" s="77"/>
      <c r="AY13" s="77">
        <f>C13*0.01906/100</f>
        <v>0</v>
      </c>
      <c r="AZ13" s="77">
        <f t="shared" si="27"/>
        <v>0</v>
      </c>
      <c r="BA13" s="77">
        <f t="shared" si="28"/>
        <v>0</v>
      </c>
      <c r="BB13" s="77">
        <f t="shared" si="29"/>
        <v>0</v>
      </c>
      <c r="BC13" s="77">
        <f t="shared" si="30"/>
        <v>0</v>
      </c>
      <c r="BD13" s="77"/>
      <c r="BE13" s="77">
        <f>C13*0.01369/100</f>
        <v>0</v>
      </c>
      <c r="BF13" s="77">
        <f t="shared" si="31"/>
        <v>0</v>
      </c>
      <c r="BG13" s="77">
        <f t="shared" si="32"/>
        <v>0</v>
      </c>
      <c r="BH13" s="77">
        <f t="shared" si="33"/>
        <v>0</v>
      </c>
      <c r="BI13" s="77">
        <f t="shared" si="34"/>
        <v>0</v>
      </c>
      <c r="BJ13" s="77"/>
      <c r="BK13" s="77">
        <f>C13*0.23757/100</f>
        <v>0</v>
      </c>
      <c r="BL13" s="77">
        <f t="shared" si="35"/>
        <v>0</v>
      </c>
      <c r="BM13" s="77">
        <f t="shared" si="36"/>
        <v>0</v>
      </c>
      <c r="BN13" s="77">
        <f t="shared" si="37"/>
        <v>0</v>
      </c>
      <c r="BO13" s="77">
        <f t="shared" si="38"/>
        <v>0</v>
      </c>
      <c r="BP13" s="77"/>
      <c r="BQ13" s="77">
        <f>C13*5.91225/100</f>
        <v>0</v>
      </c>
      <c r="BR13" s="77">
        <f t="shared" si="39"/>
        <v>0</v>
      </c>
      <c r="BS13" s="77">
        <f t="shared" si="40"/>
        <v>0</v>
      </c>
      <c r="BT13" s="77">
        <f t="shared" si="41"/>
        <v>0</v>
      </c>
      <c r="BU13" s="77">
        <f t="shared" si="42"/>
        <v>0</v>
      </c>
      <c r="BV13" s="77"/>
      <c r="BW13" s="77">
        <f>C13*1.80534/100</f>
        <v>0</v>
      </c>
      <c r="BX13" s="77">
        <f t="shared" si="43"/>
        <v>0</v>
      </c>
      <c r="BY13" s="77">
        <f t="shared" si="44"/>
        <v>0</v>
      </c>
      <c r="BZ13" s="77">
        <f t="shared" si="45"/>
        <v>0</v>
      </c>
      <c r="CA13" s="77">
        <f t="shared" si="46"/>
        <v>0</v>
      </c>
      <c r="CB13" s="77"/>
      <c r="CC13" s="77">
        <f>C13*5.15053/100</f>
        <v>0</v>
      </c>
      <c r="CD13" s="77">
        <f t="shared" si="47"/>
        <v>0</v>
      </c>
      <c r="CE13" s="77">
        <f t="shared" si="48"/>
        <v>0</v>
      </c>
      <c r="CF13" s="77">
        <f t="shared" si="49"/>
        <v>0</v>
      </c>
      <c r="CG13" s="77">
        <f t="shared" si="50"/>
        <v>0</v>
      </c>
      <c r="CH13" s="77"/>
      <c r="CI13" s="77">
        <f>C13*14.16042/100</f>
        <v>0</v>
      </c>
      <c r="CJ13" s="77">
        <f t="shared" si="51"/>
        <v>0</v>
      </c>
      <c r="CK13" s="77">
        <f t="shared" si="52"/>
        <v>0</v>
      </c>
      <c r="CL13" s="77">
        <f t="shared" si="53"/>
        <v>0</v>
      </c>
      <c r="CM13" s="77">
        <f t="shared" si="54"/>
        <v>0</v>
      </c>
      <c r="CN13" s="77"/>
      <c r="CO13" s="77">
        <f>C13*6.15602/100</f>
        <v>0</v>
      </c>
      <c r="CP13" s="77">
        <f t="shared" si="55"/>
        <v>0</v>
      </c>
      <c r="CQ13" s="77">
        <f t="shared" si="56"/>
        <v>0</v>
      </c>
      <c r="CR13" s="77">
        <f t="shared" si="57"/>
        <v>0</v>
      </c>
      <c r="CS13" s="77">
        <f t="shared" si="58"/>
        <v>0</v>
      </c>
      <c r="CT13" s="77"/>
      <c r="CU13" s="77">
        <f>C13*5.37414/100</f>
        <v>0</v>
      </c>
      <c r="CV13" s="77">
        <f t="shared" si="59"/>
        <v>0</v>
      </c>
      <c r="CW13" s="77">
        <f t="shared" si="60"/>
        <v>0</v>
      </c>
      <c r="CX13" s="77">
        <f t="shared" si="61"/>
        <v>0</v>
      </c>
      <c r="CY13" s="77">
        <f t="shared" si="62"/>
        <v>0</v>
      </c>
      <c r="CZ13" s="77"/>
      <c r="DA13" s="96">
        <f>C13*0.69717/100</f>
        <v>0</v>
      </c>
      <c r="DB13" s="96">
        <f t="shared" si="63"/>
        <v>0</v>
      </c>
      <c r="DC13" s="96">
        <f t="shared" si="64"/>
        <v>0</v>
      </c>
      <c r="DD13" s="96">
        <f t="shared" si="65"/>
        <v>0</v>
      </c>
      <c r="DE13" s="96">
        <f t="shared" si="66"/>
        <v>0</v>
      </c>
      <c r="DF13" s="77"/>
      <c r="DG13" s="77">
        <f>C13*0.02011/100</f>
        <v>0</v>
      </c>
      <c r="DH13" s="77">
        <f t="shared" si="67"/>
        <v>0</v>
      </c>
      <c r="DI13" s="77">
        <f t="shared" si="68"/>
        <v>0</v>
      </c>
      <c r="DJ13" s="77">
        <f t="shared" si="69"/>
        <v>0</v>
      </c>
      <c r="DK13" s="77">
        <f t="shared" si="70"/>
        <v>0</v>
      </c>
      <c r="DL13" s="77"/>
      <c r="DM13" s="77">
        <f>C13*4.70981/100</f>
        <v>0</v>
      </c>
      <c r="DN13" s="77">
        <f t="shared" si="71"/>
        <v>0</v>
      </c>
      <c r="DO13" s="77">
        <f t="shared" si="72"/>
        <v>0</v>
      </c>
      <c r="DP13" s="77">
        <f t="shared" si="73"/>
        <v>0</v>
      </c>
      <c r="DQ13" s="77">
        <f t="shared" si="74"/>
        <v>0</v>
      </c>
      <c r="DR13" s="77"/>
      <c r="DS13" s="77">
        <f>C13*0.28727/100</f>
        <v>0</v>
      </c>
      <c r="DT13" s="77">
        <f t="shared" si="75"/>
        <v>0</v>
      </c>
      <c r="DU13" s="77">
        <f t="shared" si="76"/>
        <v>0</v>
      </c>
      <c r="DV13" s="77">
        <f t="shared" si="77"/>
        <v>0</v>
      </c>
      <c r="DW13" s="77">
        <f t="shared" si="78"/>
        <v>0</v>
      </c>
      <c r="DX13" s="77"/>
      <c r="DY13" s="77">
        <f>C13*4.87421/100</f>
        <v>0</v>
      </c>
      <c r="DZ13" s="77">
        <f t="shared" si="79"/>
        <v>0</v>
      </c>
      <c r="EA13" s="77">
        <f t="shared" si="80"/>
        <v>0</v>
      </c>
      <c r="EB13" s="77">
        <f t="shared" si="81"/>
        <v>0</v>
      </c>
      <c r="EC13" s="77">
        <f t="shared" si="82"/>
        <v>0</v>
      </c>
      <c r="ED13" s="77"/>
      <c r="EE13" s="77">
        <f>C13*0.60754/100</f>
        <v>0</v>
      </c>
      <c r="EF13" s="77">
        <f t="shared" si="83"/>
        <v>0</v>
      </c>
      <c r="EG13" s="77">
        <f t="shared" si="84"/>
        <v>0</v>
      </c>
      <c r="EH13" s="77">
        <f t="shared" si="85"/>
        <v>0</v>
      </c>
      <c r="EI13" s="77">
        <f t="shared" si="86"/>
        <v>0</v>
      </c>
      <c r="EJ13" s="77"/>
      <c r="EK13" s="77">
        <f>C13*0.26185/100</f>
        <v>0</v>
      </c>
      <c r="EL13" s="77">
        <f t="shared" si="87"/>
        <v>0</v>
      </c>
      <c r="EM13" s="77">
        <f t="shared" si="88"/>
        <v>0</v>
      </c>
      <c r="EN13" s="77">
        <f t="shared" si="89"/>
        <v>0</v>
      </c>
      <c r="EO13" s="77">
        <f t="shared" si="90"/>
        <v>0</v>
      </c>
      <c r="EP13" s="77"/>
      <c r="EQ13" s="77"/>
      <c r="ER13" s="77"/>
      <c r="ES13" s="77"/>
      <c r="ET13" s="77"/>
      <c r="EU13" s="77"/>
      <c r="EV13" s="77"/>
      <c r="EW13" s="80">
        <f t="shared" si="91"/>
        <v>0</v>
      </c>
      <c r="EX13" s="80">
        <f t="shared" si="91"/>
        <v>0</v>
      </c>
      <c r="EY13" s="77">
        <f t="shared" si="92"/>
        <v>0</v>
      </c>
      <c r="EZ13" s="77">
        <f t="shared" si="93"/>
        <v>0</v>
      </c>
      <c r="FA13" s="77">
        <f t="shared" si="94"/>
        <v>0</v>
      </c>
      <c r="FB13" s="77"/>
      <c r="FC13" s="77">
        <f t="shared" si="95"/>
        <v>0</v>
      </c>
      <c r="FD13" s="77">
        <f t="shared" si="95"/>
        <v>0</v>
      </c>
      <c r="FE13" s="77">
        <f t="shared" si="96"/>
        <v>0</v>
      </c>
      <c r="FF13" s="77">
        <f t="shared" si="97"/>
        <v>0</v>
      </c>
      <c r="FG13" s="77">
        <f t="shared" si="98"/>
        <v>0</v>
      </c>
      <c r="FH13" s="77"/>
      <c r="FI13" s="77"/>
      <c r="FJ13" s="77"/>
      <c r="FK13" s="77"/>
      <c r="FL13" s="38"/>
      <c r="FM13" s="38"/>
      <c r="FN13" s="38"/>
      <c r="FO13" s="38"/>
      <c r="FP13" s="38"/>
      <c r="FQ13" s="38"/>
    </row>
    <row r="14" spans="1:173" ht="12.75" hidden="1">
      <c r="A14" s="56">
        <v>43374</v>
      </c>
      <c r="C14" s="77"/>
      <c r="D14" s="77"/>
      <c r="E14" s="78">
        <f t="shared" si="0"/>
        <v>0</v>
      </c>
      <c r="F14" s="78"/>
      <c r="G14" s="78"/>
      <c r="H14" s="77"/>
      <c r="I14" s="78">
        <f t="shared" si="1"/>
        <v>0</v>
      </c>
      <c r="J14" s="79">
        <f t="shared" si="1"/>
        <v>0</v>
      </c>
      <c r="K14" s="78">
        <f t="shared" si="2"/>
        <v>0</v>
      </c>
      <c r="L14" s="78">
        <f t="shared" si="3"/>
        <v>0</v>
      </c>
      <c r="M14" s="78">
        <f t="shared" si="3"/>
        <v>0</v>
      </c>
      <c r="N14" s="77"/>
      <c r="O14" s="77"/>
      <c r="P14" s="77">
        <f t="shared" si="4"/>
        <v>0</v>
      </c>
      <c r="Q14" s="77">
        <f t="shared" si="5"/>
        <v>0</v>
      </c>
      <c r="R14" s="77">
        <f t="shared" si="6"/>
        <v>0</v>
      </c>
      <c r="S14" s="77">
        <f t="shared" si="6"/>
        <v>0</v>
      </c>
      <c r="T14" s="77"/>
      <c r="U14" s="80"/>
      <c r="V14" s="80">
        <f t="shared" si="7"/>
        <v>0</v>
      </c>
      <c r="W14" s="77">
        <f t="shared" si="8"/>
        <v>0</v>
      </c>
      <c r="X14" s="77">
        <f t="shared" si="9"/>
        <v>0</v>
      </c>
      <c r="Y14" s="77">
        <f t="shared" si="10"/>
        <v>0</v>
      </c>
      <c r="Z14" s="77"/>
      <c r="AA14" s="77"/>
      <c r="AB14" s="77">
        <f t="shared" si="11"/>
        <v>0</v>
      </c>
      <c r="AC14" s="77">
        <f t="shared" si="12"/>
        <v>0</v>
      </c>
      <c r="AD14" s="77">
        <f t="shared" si="13"/>
        <v>0</v>
      </c>
      <c r="AE14" s="77">
        <f t="shared" si="14"/>
        <v>0</v>
      </c>
      <c r="AF14" s="77"/>
      <c r="AG14" s="77"/>
      <c r="AH14" s="77">
        <f t="shared" si="15"/>
        <v>0</v>
      </c>
      <c r="AI14" s="77">
        <f t="shared" si="16"/>
        <v>0</v>
      </c>
      <c r="AJ14" s="77">
        <f t="shared" si="17"/>
        <v>0</v>
      </c>
      <c r="AK14" s="77">
        <f t="shared" si="18"/>
        <v>0</v>
      </c>
      <c r="AL14" s="77"/>
      <c r="AM14" s="77"/>
      <c r="AN14" s="77">
        <f t="shared" si="19"/>
        <v>0</v>
      </c>
      <c r="AO14" s="77">
        <f t="shared" si="20"/>
        <v>0</v>
      </c>
      <c r="AP14" s="77">
        <f t="shared" si="21"/>
        <v>0</v>
      </c>
      <c r="AQ14" s="77">
        <f t="shared" si="22"/>
        <v>0</v>
      </c>
      <c r="AR14" s="77"/>
      <c r="AS14" s="77"/>
      <c r="AT14" s="77">
        <f t="shared" si="23"/>
        <v>0</v>
      </c>
      <c r="AU14" s="77">
        <f t="shared" si="24"/>
        <v>0</v>
      </c>
      <c r="AV14" s="77">
        <f t="shared" si="25"/>
        <v>0</v>
      </c>
      <c r="AW14" s="77">
        <f t="shared" si="26"/>
        <v>0</v>
      </c>
      <c r="AX14" s="77"/>
      <c r="AY14" s="77"/>
      <c r="AZ14" s="77">
        <f t="shared" si="27"/>
        <v>0</v>
      </c>
      <c r="BA14" s="77">
        <f t="shared" si="28"/>
        <v>0</v>
      </c>
      <c r="BB14" s="77">
        <f t="shared" si="29"/>
        <v>0</v>
      </c>
      <c r="BC14" s="77">
        <f t="shared" si="30"/>
        <v>0</v>
      </c>
      <c r="BD14" s="77"/>
      <c r="BE14" s="77"/>
      <c r="BF14" s="77">
        <f t="shared" si="31"/>
        <v>0</v>
      </c>
      <c r="BG14" s="77">
        <f t="shared" si="32"/>
        <v>0</v>
      </c>
      <c r="BH14" s="77">
        <f t="shared" si="33"/>
        <v>0</v>
      </c>
      <c r="BI14" s="77">
        <f t="shared" si="34"/>
        <v>0</v>
      </c>
      <c r="BJ14" s="77"/>
      <c r="BK14" s="77"/>
      <c r="BL14" s="77">
        <f t="shared" si="35"/>
        <v>0</v>
      </c>
      <c r="BM14" s="77">
        <f t="shared" si="36"/>
        <v>0</v>
      </c>
      <c r="BN14" s="77">
        <f t="shared" si="37"/>
        <v>0</v>
      </c>
      <c r="BO14" s="77">
        <f t="shared" si="38"/>
        <v>0</v>
      </c>
      <c r="BP14" s="77"/>
      <c r="BQ14" s="77"/>
      <c r="BR14" s="77">
        <f t="shared" si="39"/>
        <v>0</v>
      </c>
      <c r="BS14" s="77">
        <f t="shared" si="40"/>
        <v>0</v>
      </c>
      <c r="BT14" s="77">
        <f t="shared" si="41"/>
        <v>0</v>
      </c>
      <c r="BU14" s="77">
        <f t="shared" si="42"/>
        <v>0</v>
      </c>
      <c r="BV14" s="77"/>
      <c r="BW14" s="77"/>
      <c r="BX14" s="77">
        <f t="shared" si="43"/>
        <v>0</v>
      </c>
      <c r="BY14" s="77">
        <f t="shared" si="44"/>
        <v>0</v>
      </c>
      <c r="BZ14" s="77">
        <f t="shared" si="45"/>
        <v>0</v>
      </c>
      <c r="CA14" s="77">
        <f t="shared" si="46"/>
        <v>0</v>
      </c>
      <c r="CB14" s="77"/>
      <c r="CC14" s="77"/>
      <c r="CD14" s="77">
        <f t="shared" si="47"/>
        <v>0</v>
      </c>
      <c r="CE14" s="77">
        <f t="shared" si="48"/>
        <v>0</v>
      </c>
      <c r="CF14" s="77">
        <f t="shared" si="49"/>
        <v>0</v>
      </c>
      <c r="CG14" s="77">
        <f t="shared" si="50"/>
        <v>0</v>
      </c>
      <c r="CH14" s="77"/>
      <c r="CI14" s="77"/>
      <c r="CJ14" s="77">
        <f t="shared" si="51"/>
        <v>0</v>
      </c>
      <c r="CK14" s="77">
        <f t="shared" si="52"/>
        <v>0</v>
      </c>
      <c r="CL14" s="77">
        <f t="shared" si="53"/>
        <v>0</v>
      </c>
      <c r="CM14" s="77">
        <f t="shared" si="54"/>
        <v>0</v>
      </c>
      <c r="CN14" s="77"/>
      <c r="CO14" s="77"/>
      <c r="CP14" s="77">
        <f t="shared" si="55"/>
        <v>0</v>
      </c>
      <c r="CQ14" s="77">
        <f t="shared" si="56"/>
        <v>0</v>
      </c>
      <c r="CR14" s="77">
        <f t="shared" si="57"/>
        <v>0</v>
      </c>
      <c r="CS14" s="77">
        <f t="shared" si="58"/>
        <v>0</v>
      </c>
      <c r="CT14" s="77"/>
      <c r="CU14" s="77"/>
      <c r="CV14" s="77">
        <f t="shared" si="59"/>
        <v>0</v>
      </c>
      <c r="CW14" s="77">
        <f t="shared" si="60"/>
        <v>0</v>
      </c>
      <c r="CX14" s="77">
        <f t="shared" si="61"/>
        <v>0</v>
      </c>
      <c r="CY14" s="77">
        <f t="shared" si="62"/>
        <v>0</v>
      </c>
      <c r="CZ14" s="77"/>
      <c r="DA14" s="96"/>
      <c r="DB14" s="96">
        <f t="shared" si="63"/>
        <v>0</v>
      </c>
      <c r="DC14" s="96">
        <f t="shared" si="64"/>
        <v>0</v>
      </c>
      <c r="DD14" s="96">
        <f t="shared" si="65"/>
        <v>0</v>
      </c>
      <c r="DE14" s="96">
        <f t="shared" si="66"/>
        <v>0</v>
      </c>
      <c r="DF14" s="77"/>
      <c r="DG14" s="77"/>
      <c r="DH14" s="77">
        <f t="shared" si="67"/>
        <v>0</v>
      </c>
      <c r="DI14" s="77">
        <f t="shared" si="68"/>
        <v>0</v>
      </c>
      <c r="DJ14" s="77">
        <f t="shared" si="69"/>
        <v>0</v>
      </c>
      <c r="DK14" s="77">
        <f t="shared" si="70"/>
        <v>0</v>
      </c>
      <c r="DL14" s="77"/>
      <c r="DM14" s="77"/>
      <c r="DN14" s="77">
        <f t="shared" si="71"/>
        <v>0</v>
      </c>
      <c r="DO14" s="77">
        <f t="shared" si="72"/>
        <v>0</v>
      </c>
      <c r="DP14" s="77">
        <f t="shared" si="73"/>
        <v>0</v>
      </c>
      <c r="DQ14" s="77">
        <f t="shared" si="74"/>
        <v>0</v>
      </c>
      <c r="DR14" s="77"/>
      <c r="DS14" s="77"/>
      <c r="DT14" s="77">
        <f t="shared" si="75"/>
        <v>0</v>
      </c>
      <c r="DU14" s="77">
        <f t="shared" si="76"/>
        <v>0</v>
      </c>
      <c r="DV14" s="77">
        <f t="shared" si="77"/>
        <v>0</v>
      </c>
      <c r="DW14" s="77">
        <f t="shared" si="78"/>
        <v>0</v>
      </c>
      <c r="DX14" s="77"/>
      <c r="DY14" s="77"/>
      <c r="DZ14" s="77">
        <f t="shared" si="79"/>
        <v>0</v>
      </c>
      <c r="EA14" s="77">
        <f t="shared" si="80"/>
        <v>0</v>
      </c>
      <c r="EB14" s="77">
        <f t="shared" si="81"/>
        <v>0</v>
      </c>
      <c r="EC14" s="77">
        <f t="shared" si="82"/>
        <v>0</v>
      </c>
      <c r="ED14" s="77"/>
      <c r="EE14" s="77"/>
      <c r="EF14" s="77">
        <f t="shared" si="83"/>
        <v>0</v>
      </c>
      <c r="EG14" s="77">
        <f t="shared" si="84"/>
        <v>0</v>
      </c>
      <c r="EH14" s="77">
        <f t="shared" si="85"/>
        <v>0</v>
      </c>
      <c r="EI14" s="77">
        <f t="shared" si="86"/>
        <v>0</v>
      </c>
      <c r="EJ14" s="77"/>
      <c r="EK14" s="77"/>
      <c r="EL14" s="77">
        <f t="shared" si="87"/>
        <v>0</v>
      </c>
      <c r="EM14" s="77">
        <f t="shared" si="88"/>
        <v>0</v>
      </c>
      <c r="EN14" s="77">
        <f t="shared" si="89"/>
        <v>0</v>
      </c>
      <c r="EO14" s="77">
        <f t="shared" si="90"/>
        <v>0</v>
      </c>
      <c r="EP14" s="77"/>
      <c r="EQ14" s="77"/>
      <c r="ER14" s="77"/>
      <c r="ES14" s="77"/>
      <c r="ET14" s="77"/>
      <c r="EU14" s="77"/>
      <c r="EV14" s="77"/>
      <c r="EW14" s="80">
        <f t="shared" si="91"/>
        <v>0</v>
      </c>
      <c r="EX14" s="80">
        <f t="shared" si="91"/>
        <v>0</v>
      </c>
      <c r="EY14" s="77">
        <f t="shared" si="92"/>
        <v>0</v>
      </c>
      <c r="EZ14" s="77">
        <f t="shared" si="93"/>
        <v>0</v>
      </c>
      <c r="FA14" s="77">
        <f t="shared" si="94"/>
        <v>0</v>
      </c>
      <c r="FB14" s="77"/>
      <c r="FC14" s="77">
        <f t="shared" si="95"/>
        <v>0</v>
      </c>
      <c r="FD14" s="77">
        <f t="shared" si="95"/>
        <v>0</v>
      </c>
      <c r="FE14" s="77">
        <f t="shared" si="96"/>
        <v>0</v>
      </c>
      <c r="FF14" s="77">
        <f t="shared" si="97"/>
        <v>0</v>
      </c>
      <c r="FG14" s="77">
        <f t="shared" si="98"/>
        <v>0</v>
      </c>
      <c r="FH14" s="77"/>
      <c r="FI14" s="77"/>
      <c r="FJ14" s="77"/>
      <c r="FK14" s="77"/>
      <c r="FL14" s="38"/>
      <c r="FM14" s="38"/>
      <c r="FN14" s="38"/>
      <c r="FO14" s="38"/>
      <c r="FP14" s="38"/>
      <c r="FQ14" s="38"/>
    </row>
    <row r="15" spans="1:173" s="57" customFormat="1" ht="12.75" hidden="1">
      <c r="A15" s="56">
        <v>43556</v>
      </c>
      <c r="C15" s="80"/>
      <c r="D15" s="80"/>
      <c r="E15" s="78">
        <f t="shared" si="0"/>
        <v>0</v>
      </c>
      <c r="F15" s="78"/>
      <c r="G15" s="78"/>
      <c r="H15" s="80"/>
      <c r="I15" s="78">
        <f t="shared" si="1"/>
        <v>0</v>
      </c>
      <c r="J15" s="79">
        <f t="shared" si="1"/>
        <v>0</v>
      </c>
      <c r="K15" s="78">
        <f t="shared" si="2"/>
        <v>0</v>
      </c>
      <c r="L15" s="78">
        <f t="shared" si="3"/>
        <v>0</v>
      </c>
      <c r="M15" s="78">
        <f t="shared" si="3"/>
        <v>0</v>
      </c>
      <c r="N15" s="80"/>
      <c r="O15" s="77">
        <f t="shared" si="99"/>
        <v>0</v>
      </c>
      <c r="P15" s="77">
        <f t="shared" si="4"/>
        <v>0</v>
      </c>
      <c r="Q15" s="77">
        <f t="shared" si="5"/>
        <v>0</v>
      </c>
      <c r="R15" s="77">
        <f t="shared" si="6"/>
        <v>0</v>
      </c>
      <c r="S15" s="77">
        <f t="shared" si="6"/>
        <v>0</v>
      </c>
      <c r="T15" s="80"/>
      <c r="U15" s="80">
        <f>C15*15.05006/100</f>
        <v>0</v>
      </c>
      <c r="V15" s="80">
        <f t="shared" si="7"/>
        <v>0</v>
      </c>
      <c r="W15" s="77">
        <f t="shared" si="8"/>
        <v>0</v>
      </c>
      <c r="X15" s="77">
        <f t="shared" si="9"/>
        <v>0</v>
      </c>
      <c r="Y15" s="77">
        <f t="shared" si="10"/>
        <v>0</v>
      </c>
      <c r="Z15" s="80"/>
      <c r="AA15" s="77">
        <f>C15*16.92584/100</f>
        <v>0</v>
      </c>
      <c r="AB15" s="77">
        <f t="shared" si="11"/>
        <v>0</v>
      </c>
      <c r="AC15" s="77">
        <f t="shared" si="12"/>
        <v>0</v>
      </c>
      <c r="AD15" s="77">
        <f t="shared" si="13"/>
        <v>0</v>
      </c>
      <c r="AE15" s="77">
        <f t="shared" si="14"/>
        <v>0</v>
      </c>
      <c r="AF15" s="80"/>
      <c r="AG15" s="77">
        <f>C15*9.75766/100</f>
        <v>0</v>
      </c>
      <c r="AH15" s="77">
        <f t="shared" si="15"/>
        <v>0</v>
      </c>
      <c r="AI15" s="77">
        <f t="shared" si="16"/>
        <v>0</v>
      </c>
      <c r="AJ15" s="77">
        <f t="shared" si="17"/>
        <v>0</v>
      </c>
      <c r="AK15" s="77">
        <f t="shared" si="18"/>
        <v>0</v>
      </c>
      <c r="AL15" s="80"/>
      <c r="AM15" s="77">
        <f>C15*7.48131/100</f>
        <v>0</v>
      </c>
      <c r="AN15" s="77">
        <f t="shared" si="19"/>
        <v>0</v>
      </c>
      <c r="AO15" s="77">
        <f t="shared" si="20"/>
        <v>0</v>
      </c>
      <c r="AP15" s="77">
        <f t="shared" si="21"/>
        <v>0</v>
      </c>
      <c r="AQ15" s="77">
        <f t="shared" si="22"/>
        <v>0</v>
      </c>
      <c r="AR15" s="80"/>
      <c r="AS15" s="77">
        <f>C15*0.21612/100</f>
        <v>0</v>
      </c>
      <c r="AT15" s="77">
        <f t="shared" si="23"/>
        <v>0</v>
      </c>
      <c r="AU15" s="77">
        <f t="shared" si="24"/>
        <v>0</v>
      </c>
      <c r="AV15" s="77">
        <f t="shared" si="25"/>
        <v>0</v>
      </c>
      <c r="AW15" s="77">
        <f t="shared" si="26"/>
        <v>0</v>
      </c>
      <c r="AX15" s="80"/>
      <c r="AY15" s="77">
        <f>C15*0.01906/100</f>
        <v>0</v>
      </c>
      <c r="AZ15" s="77">
        <f t="shared" si="27"/>
        <v>0</v>
      </c>
      <c r="BA15" s="77">
        <f t="shared" si="28"/>
        <v>0</v>
      </c>
      <c r="BB15" s="77">
        <f t="shared" si="29"/>
        <v>0</v>
      </c>
      <c r="BC15" s="77">
        <f t="shared" si="30"/>
        <v>0</v>
      </c>
      <c r="BD15" s="80"/>
      <c r="BE15" s="77">
        <f>C15*0.01369/100</f>
        <v>0</v>
      </c>
      <c r="BF15" s="77">
        <f t="shared" si="31"/>
        <v>0</v>
      </c>
      <c r="BG15" s="77">
        <f t="shared" si="32"/>
        <v>0</v>
      </c>
      <c r="BH15" s="77">
        <f t="shared" si="33"/>
        <v>0</v>
      </c>
      <c r="BI15" s="77">
        <f t="shared" si="34"/>
        <v>0</v>
      </c>
      <c r="BJ15" s="80"/>
      <c r="BK15" s="77">
        <f>C15*0.23757/100</f>
        <v>0</v>
      </c>
      <c r="BL15" s="77">
        <f t="shared" si="35"/>
        <v>0</v>
      </c>
      <c r="BM15" s="77">
        <f t="shared" si="36"/>
        <v>0</v>
      </c>
      <c r="BN15" s="77">
        <f t="shared" si="37"/>
        <v>0</v>
      </c>
      <c r="BO15" s="77">
        <f t="shared" si="38"/>
        <v>0</v>
      </c>
      <c r="BP15" s="80"/>
      <c r="BQ15" s="77">
        <f>C15*5.91225/100</f>
        <v>0</v>
      </c>
      <c r="BR15" s="77">
        <f t="shared" si="39"/>
        <v>0</v>
      </c>
      <c r="BS15" s="77">
        <f t="shared" si="40"/>
        <v>0</v>
      </c>
      <c r="BT15" s="77">
        <f t="shared" si="41"/>
        <v>0</v>
      </c>
      <c r="BU15" s="77">
        <f t="shared" si="42"/>
        <v>0</v>
      </c>
      <c r="BV15" s="80"/>
      <c r="BW15" s="77">
        <f>C15*1.80534/100</f>
        <v>0</v>
      </c>
      <c r="BX15" s="77">
        <f t="shared" si="43"/>
        <v>0</v>
      </c>
      <c r="BY15" s="77">
        <f t="shared" si="44"/>
        <v>0</v>
      </c>
      <c r="BZ15" s="77">
        <f t="shared" si="45"/>
        <v>0</v>
      </c>
      <c r="CA15" s="77">
        <f t="shared" si="46"/>
        <v>0</v>
      </c>
      <c r="CB15" s="80"/>
      <c r="CC15" s="77">
        <f>C15*5.15053/100</f>
        <v>0</v>
      </c>
      <c r="CD15" s="77">
        <f t="shared" si="47"/>
        <v>0</v>
      </c>
      <c r="CE15" s="77">
        <f t="shared" si="48"/>
        <v>0</v>
      </c>
      <c r="CF15" s="77">
        <f t="shared" si="49"/>
        <v>0</v>
      </c>
      <c r="CG15" s="77">
        <f t="shared" si="50"/>
        <v>0</v>
      </c>
      <c r="CH15" s="80"/>
      <c r="CI15" s="77">
        <f>C15*14.16042/100</f>
        <v>0</v>
      </c>
      <c r="CJ15" s="77">
        <f t="shared" si="51"/>
        <v>0</v>
      </c>
      <c r="CK15" s="77">
        <f t="shared" si="52"/>
        <v>0</v>
      </c>
      <c r="CL15" s="77">
        <f t="shared" si="53"/>
        <v>0</v>
      </c>
      <c r="CM15" s="77">
        <f t="shared" si="54"/>
        <v>0</v>
      </c>
      <c r="CN15" s="77"/>
      <c r="CO15" s="77">
        <f>C15*6.15602/100</f>
        <v>0</v>
      </c>
      <c r="CP15" s="77">
        <f t="shared" si="55"/>
        <v>0</v>
      </c>
      <c r="CQ15" s="77">
        <f t="shared" si="56"/>
        <v>0</v>
      </c>
      <c r="CR15" s="77">
        <f t="shared" si="57"/>
        <v>0</v>
      </c>
      <c r="CS15" s="77">
        <f t="shared" si="58"/>
        <v>0</v>
      </c>
      <c r="CT15" s="80"/>
      <c r="CU15" s="77">
        <f>C15*5.37414/100</f>
        <v>0</v>
      </c>
      <c r="CV15" s="77">
        <f t="shared" si="59"/>
        <v>0</v>
      </c>
      <c r="CW15" s="77">
        <f t="shared" si="60"/>
        <v>0</v>
      </c>
      <c r="CX15" s="77">
        <f t="shared" si="61"/>
        <v>0</v>
      </c>
      <c r="CY15" s="77">
        <f t="shared" si="62"/>
        <v>0</v>
      </c>
      <c r="CZ15" s="80"/>
      <c r="DA15" s="96">
        <f>C15*0.69717/100</f>
        <v>0</v>
      </c>
      <c r="DB15" s="96">
        <f t="shared" si="63"/>
        <v>0</v>
      </c>
      <c r="DC15" s="96">
        <f t="shared" si="64"/>
        <v>0</v>
      </c>
      <c r="DD15" s="96">
        <f t="shared" si="65"/>
        <v>0</v>
      </c>
      <c r="DE15" s="96">
        <f t="shared" si="66"/>
        <v>0</v>
      </c>
      <c r="DF15" s="80"/>
      <c r="DG15" s="77">
        <f>C15*0.02011/100</f>
        <v>0</v>
      </c>
      <c r="DH15" s="77">
        <f t="shared" si="67"/>
        <v>0</v>
      </c>
      <c r="DI15" s="77">
        <f t="shared" si="68"/>
        <v>0</v>
      </c>
      <c r="DJ15" s="77">
        <f t="shared" si="69"/>
        <v>0</v>
      </c>
      <c r="DK15" s="77">
        <f t="shared" si="70"/>
        <v>0</v>
      </c>
      <c r="DL15" s="80"/>
      <c r="DM15" s="77">
        <f>C15*4.70981/100</f>
        <v>0</v>
      </c>
      <c r="DN15" s="77">
        <f t="shared" si="71"/>
        <v>0</v>
      </c>
      <c r="DO15" s="77">
        <f t="shared" si="72"/>
        <v>0</v>
      </c>
      <c r="DP15" s="77">
        <f t="shared" si="73"/>
        <v>0</v>
      </c>
      <c r="DQ15" s="77">
        <f t="shared" si="74"/>
        <v>0</v>
      </c>
      <c r="DR15" s="80"/>
      <c r="DS15" s="77">
        <f>C15*0.28727/100</f>
        <v>0</v>
      </c>
      <c r="DT15" s="77">
        <f t="shared" si="75"/>
        <v>0</v>
      </c>
      <c r="DU15" s="77">
        <f t="shared" si="76"/>
        <v>0</v>
      </c>
      <c r="DV15" s="77">
        <f t="shared" si="77"/>
        <v>0</v>
      </c>
      <c r="DW15" s="77">
        <f t="shared" si="78"/>
        <v>0</v>
      </c>
      <c r="DX15" s="80"/>
      <c r="DY15" s="77">
        <f>C15*4.87421/100</f>
        <v>0</v>
      </c>
      <c r="DZ15" s="77">
        <f t="shared" si="79"/>
        <v>0</v>
      </c>
      <c r="EA15" s="77">
        <f t="shared" si="80"/>
        <v>0</v>
      </c>
      <c r="EB15" s="77">
        <f t="shared" si="81"/>
        <v>0</v>
      </c>
      <c r="EC15" s="77">
        <f t="shared" si="82"/>
        <v>0</v>
      </c>
      <c r="ED15" s="80"/>
      <c r="EE15" s="77">
        <f>C15*0.60754/100</f>
        <v>0</v>
      </c>
      <c r="EF15" s="77">
        <f t="shared" si="83"/>
        <v>0</v>
      </c>
      <c r="EG15" s="77">
        <f t="shared" si="84"/>
        <v>0</v>
      </c>
      <c r="EH15" s="77">
        <f t="shared" si="85"/>
        <v>0</v>
      </c>
      <c r="EI15" s="77">
        <f t="shared" si="86"/>
        <v>0</v>
      </c>
      <c r="EJ15" s="80"/>
      <c r="EK15" s="77">
        <f>C15*0.26185/100</f>
        <v>0</v>
      </c>
      <c r="EL15" s="77">
        <f t="shared" si="87"/>
        <v>0</v>
      </c>
      <c r="EM15" s="77">
        <f t="shared" si="88"/>
        <v>0</v>
      </c>
      <c r="EN15" s="77">
        <f t="shared" si="89"/>
        <v>0</v>
      </c>
      <c r="EO15" s="77">
        <f t="shared" si="90"/>
        <v>0</v>
      </c>
      <c r="EP15" s="80"/>
      <c r="EQ15" s="77"/>
      <c r="ER15" s="77"/>
      <c r="ES15" s="77"/>
      <c r="ET15" s="77"/>
      <c r="EU15" s="77"/>
      <c r="EV15" s="80"/>
      <c r="EW15" s="80">
        <f t="shared" si="91"/>
        <v>0</v>
      </c>
      <c r="EX15" s="80">
        <f t="shared" si="91"/>
        <v>0</v>
      </c>
      <c r="EY15" s="77">
        <f t="shared" si="92"/>
        <v>0</v>
      </c>
      <c r="EZ15" s="77">
        <f t="shared" si="93"/>
        <v>0</v>
      </c>
      <c r="FA15" s="77">
        <f t="shared" si="94"/>
        <v>0</v>
      </c>
      <c r="FB15" s="80"/>
      <c r="FC15" s="77">
        <f t="shared" si="95"/>
        <v>0</v>
      </c>
      <c r="FD15" s="77">
        <f t="shared" si="95"/>
        <v>0</v>
      </c>
      <c r="FE15" s="77">
        <f t="shared" si="96"/>
        <v>0</v>
      </c>
      <c r="FF15" s="77">
        <f t="shared" si="97"/>
        <v>0</v>
      </c>
      <c r="FG15" s="77">
        <f t="shared" si="98"/>
        <v>0</v>
      </c>
      <c r="FH15" s="80"/>
      <c r="FI15" s="80"/>
      <c r="FJ15" s="80"/>
      <c r="FK15" s="80"/>
      <c r="FL15" s="55"/>
      <c r="FM15" s="55"/>
      <c r="FN15" s="55"/>
      <c r="FO15" s="55"/>
      <c r="FP15" s="55"/>
      <c r="FQ15" s="55"/>
    </row>
    <row r="16" spans="1:173" s="57" customFormat="1" ht="12.75" hidden="1">
      <c r="A16" s="56">
        <v>43739</v>
      </c>
      <c r="C16" s="80"/>
      <c r="D16" s="80"/>
      <c r="E16" s="78">
        <f t="shared" si="0"/>
        <v>0</v>
      </c>
      <c r="F16" s="78"/>
      <c r="G16" s="78"/>
      <c r="H16" s="80"/>
      <c r="I16" s="78">
        <f t="shared" si="1"/>
        <v>0</v>
      </c>
      <c r="J16" s="79">
        <f t="shared" si="1"/>
        <v>0</v>
      </c>
      <c r="K16" s="78">
        <f t="shared" si="2"/>
        <v>0</v>
      </c>
      <c r="L16" s="78">
        <f t="shared" si="3"/>
        <v>0</v>
      </c>
      <c r="M16" s="78">
        <f t="shared" si="3"/>
        <v>0</v>
      </c>
      <c r="N16" s="80"/>
      <c r="O16" s="77"/>
      <c r="P16" s="77">
        <f t="shared" si="4"/>
        <v>0</v>
      </c>
      <c r="Q16" s="77">
        <f t="shared" si="5"/>
        <v>0</v>
      </c>
      <c r="R16" s="77">
        <f t="shared" si="6"/>
        <v>0</v>
      </c>
      <c r="S16" s="77">
        <f t="shared" si="6"/>
        <v>0</v>
      </c>
      <c r="T16" s="80"/>
      <c r="U16" s="80"/>
      <c r="V16" s="80">
        <f t="shared" si="7"/>
        <v>0</v>
      </c>
      <c r="W16" s="77">
        <f t="shared" si="8"/>
        <v>0</v>
      </c>
      <c r="X16" s="77">
        <f t="shared" si="9"/>
        <v>0</v>
      </c>
      <c r="Y16" s="77">
        <f t="shared" si="10"/>
        <v>0</v>
      </c>
      <c r="Z16" s="80"/>
      <c r="AA16" s="77"/>
      <c r="AB16" s="77">
        <f t="shared" si="11"/>
        <v>0</v>
      </c>
      <c r="AC16" s="77">
        <f t="shared" si="12"/>
        <v>0</v>
      </c>
      <c r="AD16" s="77">
        <f t="shared" si="13"/>
        <v>0</v>
      </c>
      <c r="AE16" s="77">
        <f t="shared" si="14"/>
        <v>0</v>
      </c>
      <c r="AF16" s="80"/>
      <c r="AG16" s="77"/>
      <c r="AH16" s="77">
        <f t="shared" si="15"/>
        <v>0</v>
      </c>
      <c r="AI16" s="77">
        <f t="shared" si="16"/>
        <v>0</v>
      </c>
      <c r="AJ16" s="77">
        <f t="shared" si="17"/>
        <v>0</v>
      </c>
      <c r="AK16" s="77">
        <f t="shared" si="18"/>
        <v>0</v>
      </c>
      <c r="AL16" s="80"/>
      <c r="AM16" s="77"/>
      <c r="AN16" s="77">
        <f t="shared" si="19"/>
        <v>0</v>
      </c>
      <c r="AO16" s="77">
        <f t="shared" si="20"/>
        <v>0</v>
      </c>
      <c r="AP16" s="77">
        <f t="shared" si="21"/>
        <v>0</v>
      </c>
      <c r="AQ16" s="77">
        <f t="shared" si="22"/>
        <v>0</v>
      </c>
      <c r="AR16" s="80"/>
      <c r="AS16" s="77"/>
      <c r="AT16" s="77">
        <f t="shared" si="23"/>
        <v>0</v>
      </c>
      <c r="AU16" s="77">
        <f t="shared" si="24"/>
        <v>0</v>
      </c>
      <c r="AV16" s="77">
        <f t="shared" si="25"/>
        <v>0</v>
      </c>
      <c r="AW16" s="77">
        <f t="shared" si="26"/>
        <v>0</v>
      </c>
      <c r="AX16" s="80"/>
      <c r="AY16" s="77"/>
      <c r="AZ16" s="77">
        <f t="shared" si="27"/>
        <v>0</v>
      </c>
      <c r="BA16" s="77">
        <f t="shared" si="28"/>
        <v>0</v>
      </c>
      <c r="BB16" s="77">
        <f t="shared" si="29"/>
        <v>0</v>
      </c>
      <c r="BC16" s="77">
        <f t="shared" si="30"/>
        <v>0</v>
      </c>
      <c r="BD16" s="80"/>
      <c r="BE16" s="77"/>
      <c r="BF16" s="77">
        <f t="shared" si="31"/>
        <v>0</v>
      </c>
      <c r="BG16" s="77">
        <f t="shared" si="32"/>
        <v>0</v>
      </c>
      <c r="BH16" s="77">
        <f t="shared" si="33"/>
        <v>0</v>
      </c>
      <c r="BI16" s="77">
        <f t="shared" si="34"/>
        <v>0</v>
      </c>
      <c r="BJ16" s="80"/>
      <c r="BK16" s="77"/>
      <c r="BL16" s="77">
        <f t="shared" si="35"/>
        <v>0</v>
      </c>
      <c r="BM16" s="77">
        <f t="shared" si="36"/>
        <v>0</v>
      </c>
      <c r="BN16" s="77">
        <f t="shared" si="37"/>
        <v>0</v>
      </c>
      <c r="BO16" s="77">
        <f t="shared" si="38"/>
        <v>0</v>
      </c>
      <c r="BP16" s="80"/>
      <c r="BQ16" s="77"/>
      <c r="BR16" s="77">
        <f t="shared" si="39"/>
        <v>0</v>
      </c>
      <c r="BS16" s="77">
        <f t="shared" si="40"/>
        <v>0</v>
      </c>
      <c r="BT16" s="77">
        <f t="shared" si="41"/>
        <v>0</v>
      </c>
      <c r="BU16" s="77">
        <f t="shared" si="42"/>
        <v>0</v>
      </c>
      <c r="BV16" s="80"/>
      <c r="BW16" s="77"/>
      <c r="BX16" s="77">
        <f t="shared" si="43"/>
        <v>0</v>
      </c>
      <c r="BY16" s="77">
        <f t="shared" si="44"/>
        <v>0</v>
      </c>
      <c r="BZ16" s="77">
        <f t="shared" si="45"/>
        <v>0</v>
      </c>
      <c r="CA16" s="77">
        <f t="shared" si="46"/>
        <v>0</v>
      </c>
      <c r="CB16" s="80"/>
      <c r="CC16" s="77"/>
      <c r="CD16" s="77">
        <f t="shared" si="47"/>
        <v>0</v>
      </c>
      <c r="CE16" s="77">
        <f t="shared" si="48"/>
        <v>0</v>
      </c>
      <c r="CF16" s="77">
        <f t="shared" si="49"/>
        <v>0</v>
      </c>
      <c r="CG16" s="77">
        <f t="shared" si="50"/>
        <v>0</v>
      </c>
      <c r="CH16" s="80"/>
      <c r="CI16" s="77"/>
      <c r="CJ16" s="77">
        <f t="shared" si="51"/>
        <v>0</v>
      </c>
      <c r="CK16" s="77">
        <f t="shared" si="52"/>
        <v>0</v>
      </c>
      <c r="CL16" s="77">
        <f t="shared" si="53"/>
        <v>0</v>
      </c>
      <c r="CM16" s="77">
        <f t="shared" si="54"/>
        <v>0</v>
      </c>
      <c r="CN16" s="77"/>
      <c r="CO16" s="77"/>
      <c r="CP16" s="77">
        <f t="shared" si="55"/>
        <v>0</v>
      </c>
      <c r="CQ16" s="77">
        <f t="shared" si="56"/>
        <v>0</v>
      </c>
      <c r="CR16" s="77">
        <f t="shared" si="57"/>
        <v>0</v>
      </c>
      <c r="CS16" s="77">
        <f t="shared" si="58"/>
        <v>0</v>
      </c>
      <c r="CT16" s="80"/>
      <c r="CU16" s="77"/>
      <c r="CV16" s="77">
        <f t="shared" si="59"/>
        <v>0</v>
      </c>
      <c r="CW16" s="77">
        <f t="shared" si="60"/>
        <v>0</v>
      </c>
      <c r="CX16" s="77">
        <f t="shared" si="61"/>
        <v>0</v>
      </c>
      <c r="CY16" s="77">
        <f t="shared" si="62"/>
        <v>0</v>
      </c>
      <c r="CZ16" s="80"/>
      <c r="DA16" s="96"/>
      <c r="DB16" s="96">
        <f t="shared" si="63"/>
        <v>0</v>
      </c>
      <c r="DC16" s="96">
        <f t="shared" si="64"/>
        <v>0</v>
      </c>
      <c r="DD16" s="96">
        <f t="shared" si="65"/>
        <v>0</v>
      </c>
      <c r="DE16" s="96">
        <f t="shared" si="66"/>
        <v>0</v>
      </c>
      <c r="DF16" s="80"/>
      <c r="DG16" s="77"/>
      <c r="DH16" s="77">
        <f t="shared" si="67"/>
        <v>0</v>
      </c>
      <c r="DI16" s="77">
        <f t="shared" si="68"/>
        <v>0</v>
      </c>
      <c r="DJ16" s="77">
        <f t="shared" si="69"/>
        <v>0</v>
      </c>
      <c r="DK16" s="77">
        <f t="shared" si="70"/>
        <v>0</v>
      </c>
      <c r="DL16" s="80"/>
      <c r="DM16" s="77"/>
      <c r="DN16" s="77">
        <f t="shared" si="71"/>
        <v>0</v>
      </c>
      <c r="DO16" s="77">
        <f t="shared" si="72"/>
        <v>0</v>
      </c>
      <c r="DP16" s="77">
        <f t="shared" si="73"/>
        <v>0</v>
      </c>
      <c r="DQ16" s="77">
        <f t="shared" si="74"/>
        <v>0</v>
      </c>
      <c r="DR16" s="80"/>
      <c r="DS16" s="77"/>
      <c r="DT16" s="77">
        <f t="shared" si="75"/>
        <v>0</v>
      </c>
      <c r="DU16" s="77">
        <f t="shared" si="76"/>
        <v>0</v>
      </c>
      <c r="DV16" s="77">
        <f t="shared" si="77"/>
        <v>0</v>
      </c>
      <c r="DW16" s="77">
        <f t="shared" si="78"/>
        <v>0</v>
      </c>
      <c r="DX16" s="80"/>
      <c r="DY16" s="77"/>
      <c r="DZ16" s="77">
        <f t="shared" si="79"/>
        <v>0</v>
      </c>
      <c r="EA16" s="77">
        <f t="shared" si="80"/>
        <v>0</v>
      </c>
      <c r="EB16" s="77">
        <f t="shared" si="81"/>
        <v>0</v>
      </c>
      <c r="EC16" s="77">
        <f t="shared" si="82"/>
        <v>0</v>
      </c>
      <c r="ED16" s="80"/>
      <c r="EE16" s="77"/>
      <c r="EF16" s="77">
        <f t="shared" si="83"/>
        <v>0</v>
      </c>
      <c r="EG16" s="77">
        <f t="shared" si="84"/>
        <v>0</v>
      </c>
      <c r="EH16" s="77">
        <f t="shared" si="85"/>
        <v>0</v>
      </c>
      <c r="EI16" s="77">
        <f t="shared" si="86"/>
        <v>0</v>
      </c>
      <c r="EJ16" s="80"/>
      <c r="EK16" s="77"/>
      <c r="EL16" s="77">
        <f t="shared" si="87"/>
        <v>0</v>
      </c>
      <c r="EM16" s="77">
        <f t="shared" si="88"/>
        <v>0</v>
      </c>
      <c r="EN16" s="77">
        <f t="shared" si="89"/>
        <v>0</v>
      </c>
      <c r="EO16" s="77">
        <f t="shared" si="90"/>
        <v>0</v>
      </c>
      <c r="EP16" s="80"/>
      <c r="EQ16" s="77"/>
      <c r="ER16" s="77"/>
      <c r="ES16" s="77"/>
      <c r="ET16" s="77"/>
      <c r="EU16" s="77"/>
      <c r="EV16" s="80"/>
      <c r="EW16" s="80">
        <f t="shared" si="91"/>
        <v>0</v>
      </c>
      <c r="EX16" s="80">
        <f t="shared" si="91"/>
        <v>0</v>
      </c>
      <c r="EY16" s="77">
        <f t="shared" si="92"/>
        <v>0</v>
      </c>
      <c r="EZ16" s="77">
        <f t="shared" si="93"/>
        <v>0</v>
      </c>
      <c r="FA16" s="77">
        <f t="shared" si="94"/>
        <v>0</v>
      </c>
      <c r="FB16" s="80"/>
      <c r="FC16" s="77">
        <f t="shared" si="95"/>
        <v>0</v>
      </c>
      <c r="FD16" s="77">
        <f t="shared" si="95"/>
        <v>0</v>
      </c>
      <c r="FE16" s="77">
        <f t="shared" si="96"/>
        <v>0</v>
      </c>
      <c r="FF16" s="77">
        <f t="shared" si="97"/>
        <v>0</v>
      </c>
      <c r="FG16" s="77">
        <f t="shared" si="98"/>
        <v>0</v>
      </c>
      <c r="FH16" s="80"/>
      <c r="FI16" s="80"/>
      <c r="FJ16" s="80"/>
      <c r="FK16" s="80"/>
      <c r="FL16" s="55"/>
      <c r="FM16" s="55"/>
      <c r="FN16" s="55"/>
      <c r="FO16" s="55"/>
      <c r="FP16" s="55"/>
      <c r="FQ16" s="55"/>
    </row>
    <row r="17" spans="1:173" s="57" customFormat="1" ht="12.75" hidden="1">
      <c r="A17" s="56">
        <v>43922</v>
      </c>
      <c r="C17" s="80"/>
      <c r="D17" s="80"/>
      <c r="E17" s="78">
        <f t="shared" si="0"/>
        <v>0</v>
      </c>
      <c r="F17" s="78"/>
      <c r="G17" s="78"/>
      <c r="H17" s="80"/>
      <c r="I17" s="78">
        <f t="shared" si="1"/>
        <v>0</v>
      </c>
      <c r="J17" s="79">
        <f t="shared" si="1"/>
        <v>0</v>
      </c>
      <c r="K17" s="78">
        <f t="shared" si="2"/>
        <v>0</v>
      </c>
      <c r="L17" s="78">
        <f t="shared" si="3"/>
        <v>0</v>
      </c>
      <c r="M17" s="78">
        <f t="shared" si="3"/>
        <v>0</v>
      </c>
      <c r="N17" s="80"/>
      <c r="O17" s="77">
        <f t="shared" si="99"/>
        <v>0</v>
      </c>
      <c r="P17" s="77">
        <f t="shared" si="4"/>
        <v>0</v>
      </c>
      <c r="Q17" s="77">
        <f t="shared" si="5"/>
        <v>0</v>
      </c>
      <c r="R17" s="77">
        <f t="shared" si="6"/>
        <v>0</v>
      </c>
      <c r="S17" s="77">
        <f t="shared" si="6"/>
        <v>0</v>
      </c>
      <c r="T17" s="80"/>
      <c r="U17" s="80">
        <f>C17*15.05006/100</f>
        <v>0</v>
      </c>
      <c r="V17" s="80">
        <f t="shared" si="7"/>
        <v>0</v>
      </c>
      <c r="W17" s="77">
        <f t="shared" si="8"/>
        <v>0</v>
      </c>
      <c r="X17" s="77">
        <f t="shared" si="9"/>
        <v>0</v>
      </c>
      <c r="Y17" s="77">
        <f t="shared" si="10"/>
        <v>0</v>
      </c>
      <c r="Z17" s="80"/>
      <c r="AA17" s="77">
        <f>C17*16.92584/100</f>
        <v>0</v>
      </c>
      <c r="AB17" s="77">
        <f t="shared" si="11"/>
        <v>0</v>
      </c>
      <c r="AC17" s="77">
        <f t="shared" si="12"/>
        <v>0</v>
      </c>
      <c r="AD17" s="77">
        <f t="shared" si="13"/>
        <v>0</v>
      </c>
      <c r="AE17" s="77">
        <f t="shared" si="14"/>
        <v>0</v>
      </c>
      <c r="AF17" s="80"/>
      <c r="AG17" s="77">
        <f>C17*9.75766/100</f>
        <v>0</v>
      </c>
      <c r="AH17" s="77">
        <f t="shared" si="15"/>
        <v>0</v>
      </c>
      <c r="AI17" s="77">
        <f t="shared" si="16"/>
        <v>0</v>
      </c>
      <c r="AJ17" s="77">
        <f t="shared" si="17"/>
        <v>0</v>
      </c>
      <c r="AK17" s="77">
        <f t="shared" si="18"/>
        <v>0</v>
      </c>
      <c r="AL17" s="80"/>
      <c r="AM17" s="77">
        <f>C17*7.48131/100</f>
        <v>0</v>
      </c>
      <c r="AN17" s="77">
        <f t="shared" si="19"/>
        <v>0</v>
      </c>
      <c r="AO17" s="77">
        <f t="shared" si="20"/>
        <v>0</v>
      </c>
      <c r="AP17" s="77">
        <f t="shared" si="21"/>
        <v>0</v>
      </c>
      <c r="AQ17" s="77">
        <f t="shared" si="22"/>
        <v>0</v>
      </c>
      <c r="AR17" s="80"/>
      <c r="AS17" s="77">
        <f>C17*0.21612/100</f>
        <v>0</v>
      </c>
      <c r="AT17" s="77">
        <f t="shared" si="23"/>
        <v>0</v>
      </c>
      <c r="AU17" s="77">
        <f t="shared" si="24"/>
        <v>0</v>
      </c>
      <c r="AV17" s="77">
        <f t="shared" si="25"/>
        <v>0</v>
      </c>
      <c r="AW17" s="77">
        <f t="shared" si="26"/>
        <v>0</v>
      </c>
      <c r="AX17" s="80"/>
      <c r="AY17" s="77">
        <f>C17*0.01906/100</f>
        <v>0</v>
      </c>
      <c r="AZ17" s="77">
        <f t="shared" si="27"/>
        <v>0</v>
      </c>
      <c r="BA17" s="77">
        <f t="shared" si="28"/>
        <v>0</v>
      </c>
      <c r="BB17" s="77">
        <f t="shared" si="29"/>
        <v>0</v>
      </c>
      <c r="BC17" s="77">
        <f t="shared" si="30"/>
        <v>0</v>
      </c>
      <c r="BD17" s="80"/>
      <c r="BE17" s="77">
        <f>C17*0.01369/100</f>
        <v>0</v>
      </c>
      <c r="BF17" s="77">
        <f t="shared" si="31"/>
        <v>0</v>
      </c>
      <c r="BG17" s="77">
        <f t="shared" si="32"/>
        <v>0</v>
      </c>
      <c r="BH17" s="77">
        <f t="shared" si="33"/>
        <v>0</v>
      </c>
      <c r="BI17" s="77">
        <f t="shared" si="34"/>
        <v>0</v>
      </c>
      <c r="BJ17" s="80"/>
      <c r="BK17" s="77">
        <f>C17*0.23757/100</f>
        <v>0</v>
      </c>
      <c r="BL17" s="77">
        <f t="shared" si="35"/>
        <v>0</v>
      </c>
      <c r="BM17" s="77">
        <f t="shared" si="36"/>
        <v>0</v>
      </c>
      <c r="BN17" s="77">
        <f t="shared" si="37"/>
        <v>0</v>
      </c>
      <c r="BO17" s="77">
        <f t="shared" si="38"/>
        <v>0</v>
      </c>
      <c r="BP17" s="80"/>
      <c r="BQ17" s="77">
        <f>C17*5.91225/100</f>
        <v>0</v>
      </c>
      <c r="BR17" s="77">
        <f t="shared" si="39"/>
        <v>0</v>
      </c>
      <c r="BS17" s="77">
        <f t="shared" si="40"/>
        <v>0</v>
      </c>
      <c r="BT17" s="77">
        <f t="shared" si="41"/>
        <v>0</v>
      </c>
      <c r="BU17" s="77">
        <f t="shared" si="42"/>
        <v>0</v>
      </c>
      <c r="BV17" s="80"/>
      <c r="BW17" s="77">
        <f>C17*1.80534/100</f>
        <v>0</v>
      </c>
      <c r="BX17" s="77">
        <f t="shared" si="43"/>
        <v>0</v>
      </c>
      <c r="BY17" s="77">
        <f t="shared" si="44"/>
        <v>0</v>
      </c>
      <c r="BZ17" s="77">
        <f t="shared" si="45"/>
        <v>0</v>
      </c>
      <c r="CA17" s="77">
        <f t="shared" si="46"/>
        <v>0</v>
      </c>
      <c r="CB17" s="80"/>
      <c r="CC17" s="77">
        <f>C17*5.15053/100</f>
        <v>0</v>
      </c>
      <c r="CD17" s="77">
        <f t="shared" si="47"/>
        <v>0</v>
      </c>
      <c r="CE17" s="77">
        <f t="shared" si="48"/>
        <v>0</v>
      </c>
      <c r="CF17" s="77">
        <f t="shared" si="49"/>
        <v>0</v>
      </c>
      <c r="CG17" s="77">
        <f t="shared" si="50"/>
        <v>0</v>
      </c>
      <c r="CH17" s="80"/>
      <c r="CI17" s="77">
        <f>C17*14.16042/100</f>
        <v>0</v>
      </c>
      <c r="CJ17" s="77">
        <f t="shared" si="51"/>
        <v>0</v>
      </c>
      <c r="CK17" s="77">
        <f t="shared" si="52"/>
        <v>0</v>
      </c>
      <c r="CL17" s="77">
        <f t="shared" si="53"/>
        <v>0</v>
      </c>
      <c r="CM17" s="77">
        <f t="shared" si="54"/>
        <v>0</v>
      </c>
      <c r="CN17" s="77"/>
      <c r="CO17" s="77">
        <f>C17*6.15602/100</f>
        <v>0</v>
      </c>
      <c r="CP17" s="77">
        <f t="shared" si="55"/>
        <v>0</v>
      </c>
      <c r="CQ17" s="77">
        <f t="shared" si="56"/>
        <v>0</v>
      </c>
      <c r="CR17" s="77">
        <f t="shared" si="57"/>
        <v>0</v>
      </c>
      <c r="CS17" s="77">
        <f t="shared" si="58"/>
        <v>0</v>
      </c>
      <c r="CT17" s="80"/>
      <c r="CU17" s="77">
        <f>C17*5.37414/100</f>
        <v>0</v>
      </c>
      <c r="CV17" s="77">
        <f t="shared" si="59"/>
        <v>0</v>
      </c>
      <c r="CW17" s="77">
        <f t="shared" si="60"/>
        <v>0</v>
      </c>
      <c r="CX17" s="77">
        <f t="shared" si="61"/>
        <v>0</v>
      </c>
      <c r="CY17" s="77">
        <f t="shared" si="62"/>
        <v>0</v>
      </c>
      <c r="CZ17" s="80"/>
      <c r="DA17" s="96">
        <f>C17*0.69717/100</f>
        <v>0</v>
      </c>
      <c r="DB17" s="96">
        <f t="shared" si="63"/>
        <v>0</v>
      </c>
      <c r="DC17" s="96">
        <f t="shared" si="64"/>
        <v>0</v>
      </c>
      <c r="DD17" s="96">
        <f t="shared" si="65"/>
        <v>0</v>
      </c>
      <c r="DE17" s="96">
        <f t="shared" si="66"/>
        <v>0</v>
      </c>
      <c r="DF17" s="80"/>
      <c r="DG17" s="77">
        <f>C17*0.02011/100</f>
        <v>0</v>
      </c>
      <c r="DH17" s="77">
        <f t="shared" si="67"/>
        <v>0</v>
      </c>
      <c r="DI17" s="77">
        <f t="shared" si="68"/>
        <v>0</v>
      </c>
      <c r="DJ17" s="77">
        <f t="shared" si="69"/>
        <v>0</v>
      </c>
      <c r="DK17" s="77">
        <f t="shared" si="70"/>
        <v>0</v>
      </c>
      <c r="DL17" s="80"/>
      <c r="DM17" s="77">
        <f>C17*4.70981/100</f>
        <v>0</v>
      </c>
      <c r="DN17" s="77">
        <f t="shared" si="71"/>
        <v>0</v>
      </c>
      <c r="DO17" s="77">
        <f t="shared" si="72"/>
        <v>0</v>
      </c>
      <c r="DP17" s="77">
        <f t="shared" si="73"/>
        <v>0</v>
      </c>
      <c r="DQ17" s="77">
        <f t="shared" si="74"/>
        <v>0</v>
      </c>
      <c r="DR17" s="80"/>
      <c r="DS17" s="77">
        <f>C17*0.28727/100</f>
        <v>0</v>
      </c>
      <c r="DT17" s="77">
        <f t="shared" si="75"/>
        <v>0</v>
      </c>
      <c r="DU17" s="77">
        <f t="shared" si="76"/>
        <v>0</v>
      </c>
      <c r="DV17" s="77">
        <f t="shared" si="77"/>
        <v>0</v>
      </c>
      <c r="DW17" s="77">
        <f t="shared" si="78"/>
        <v>0</v>
      </c>
      <c r="DX17" s="80"/>
      <c r="DY17" s="77">
        <f>C17*4.87421/100</f>
        <v>0</v>
      </c>
      <c r="DZ17" s="77">
        <f t="shared" si="79"/>
        <v>0</v>
      </c>
      <c r="EA17" s="77">
        <f t="shared" si="80"/>
        <v>0</v>
      </c>
      <c r="EB17" s="77">
        <f t="shared" si="81"/>
        <v>0</v>
      </c>
      <c r="EC17" s="77">
        <f t="shared" si="82"/>
        <v>0</v>
      </c>
      <c r="ED17" s="80"/>
      <c r="EE17" s="77">
        <f>C17*0.60754/100</f>
        <v>0</v>
      </c>
      <c r="EF17" s="77">
        <f t="shared" si="83"/>
        <v>0</v>
      </c>
      <c r="EG17" s="77">
        <f t="shared" si="84"/>
        <v>0</v>
      </c>
      <c r="EH17" s="77">
        <f t="shared" si="85"/>
        <v>0</v>
      </c>
      <c r="EI17" s="77">
        <f t="shared" si="86"/>
        <v>0</v>
      </c>
      <c r="EJ17" s="80"/>
      <c r="EK17" s="77">
        <f>C17*0.26185/100</f>
        <v>0</v>
      </c>
      <c r="EL17" s="77">
        <f t="shared" si="87"/>
        <v>0</v>
      </c>
      <c r="EM17" s="77">
        <f t="shared" si="88"/>
        <v>0</v>
      </c>
      <c r="EN17" s="77">
        <f t="shared" si="89"/>
        <v>0</v>
      </c>
      <c r="EO17" s="77">
        <f t="shared" si="90"/>
        <v>0</v>
      </c>
      <c r="EP17" s="80"/>
      <c r="EQ17" s="77"/>
      <c r="ER17" s="77"/>
      <c r="ES17" s="77"/>
      <c r="ET17" s="77"/>
      <c r="EU17" s="77"/>
      <c r="EV17" s="80"/>
      <c r="EW17" s="80">
        <f t="shared" si="91"/>
        <v>0</v>
      </c>
      <c r="EX17" s="80">
        <f t="shared" si="91"/>
        <v>0</v>
      </c>
      <c r="EY17" s="77">
        <f t="shared" si="92"/>
        <v>0</v>
      </c>
      <c r="EZ17" s="77">
        <f t="shared" si="93"/>
        <v>0</v>
      </c>
      <c r="FA17" s="77">
        <f t="shared" si="94"/>
        <v>0</v>
      </c>
      <c r="FB17" s="80"/>
      <c r="FC17" s="77">
        <f t="shared" si="95"/>
        <v>0</v>
      </c>
      <c r="FD17" s="77">
        <f t="shared" si="95"/>
        <v>0</v>
      </c>
      <c r="FE17" s="77">
        <f t="shared" si="96"/>
        <v>0</v>
      </c>
      <c r="FF17" s="77">
        <f t="shared" si="97"/>
        <v>0</v>
      </c>
      <c r="FG17" s="77">
        <f t="shared" si="98"/>
        <v>0</v>
      </c>
      <c r="FH17" s="80"/>
      <c r="FI17" s="80"/>
      <c r="FJ17" s="80"/>
      <c r="FK17" s="80"/>
      <c r="FL17" s="55"/>
      <c r="FM17" s="55"/>
      <c r="FN17" s="55"/>
      <c r="FO17" s="55"/>
      <c r="FP17" s="55"/>
      <c r="FQ17" s="55"/>
    </row>
    <row r="18" spans="1:173" s="57" customFormat="1" ht="12.75" hidden="1">
      <c r="A18" s="56">
        <v>44105</v>
      </c>
      <c r="C18" s="80"/>
      <c r="D18" s="80"/>
      <c r="E18" s="78">
        <f t="shared" si="0"/>
        <v>0</v>
      </c>
      <c r="F18" s="78"/>
      <c r="G18" s="78"/>
      <c r="H18" s="80"/>
      <c r="I18" s="78">
        <f t="shared" si="1"/>
        <v>0</v>
      </c>
      <c r="J18" s="79">
        <f t="shared" si="1"/>
        <v>0</v>
      </c>
      <c r="K18" s="78">
        <f t="shared" si="2"/>
        <v>0</v>
      </c>
      <c r="L18" s="78">
        <f t="shared" si="3"/>
        <v>0</v>
      </c>
      <c r="M18" s="78">
        <f t="shared" si="3"/>
        <v>0</v>
      </c>
      <c r="N18" s="80"/>
      <c r="O18" s="77"/>
      <c r="P18" s="77">
        <f t="shared" si="4"/>
        <v>0</v>
      </c>
      <c r="Q18" s="77">
        <f t="shared" si="5"/>
        <v>0</v>
      </c>
      <c r="R18" s="77">
        <f t="shared" si="6"/>
        <v>0</v>
      </c>
      <c r="S18" s="77">
        <f t="shared" si="6"/>
        <v>0</v>
      </c>
      <c r="T18" s="80"/>
      <c r="U18" s="80"/>
      <c r="V18" s="80">
        <f t="shared" si="7"/>
        <v>0</v>
      </c>
      <c r="W18" s="77">
        <f t="shared" si="8"/>
        <v>0</v>
      </c>
      <c r="X18" s="77">
        <f t="shared" si="9"/>
        <v>0</v>
      </c>
      <c r="Y18" s="77">
        <f t="shared" si="10"/>
        <v>0</v>
      </c>
      <c r="Z18" s="80"/>
      <c r="AA18" s="77"/>
      <c r="AB18" s="77">
        <f t="shared" si="11"/>
        <v>0</v>
      </c>
      <c r="AC18" s="77">
        <f t="shared" si="12"/>
        <v>0</v>
      </c>
      <c r="AD18" s="77">
        <f t="shared" si="13"/>
        <v>0</v>
      </c>
      <c r="AE18" s="77">
        <f t="shared" si="14"/>
        <v>0</v>
      </c>
      <c r="AF18" s="80"/>
      <c r="AG18" s="77"/>
      <c r="AH18" s="77">
        <f t="shared" si="15"/>
        <v>0</v>
      </c>
      <c r="AI18" s="77">
        <f t="shared" si="16"/>
        <v>0</v>
      </c>
      <c r="AJ18" s="77">
        <f t="shared" si="17"/>
        <v>0</v>
      </c>
      <c r="AK18" s="77">
        <f t="shared" si="18"/>
        <v>0</v>
      </c>
      <c r="AL18" s="80"/>
      <c r="AM18" s="77"/>
      <c r="AN18" s="77">
        <f t="shared" si="19"/>
        <v>0</v>
      </c>
      <c r="AO18" s="77">
        <f t="shared" si="20"/>
        <v>0</v>
      </c>
      <c r="AP18" s="77">
        <f t="shared" si="21"/>
        <v>0</v>
      </c>
      <c r="AQ18" s="77">
        <f t="shared" si="22"/>
        <v>0</v>
      </c>
      <c r="AR18" s="80"/>
      <c r="AS18" s="77"/>
      <c r="AT18" s="77">
        <f t="shared" si="23"/>
        <v>0</v>
      </c>
      <c r="AU18" s="77">
        <f t="shared" si="24"/>
        <v>0</v>
      </c>
      <c r="AV18" s="77">
        <f t="shared" si="25"/>
        <v>0</v>
      </c>
      <c r="AW18" s="77">
        <f t="shared" si="26"/>
        <v>0</v>
      </c>
      <c r="AX18" s="80"/>
      <c r="AY18" s="77"/>
      <c r="AZ18" s="77">
        <f t="shared" si="27"/>
        <v>0</v>
      </c>
      <c r="BA18" s="77">
        <f t="shared" si="28"/>
        <v>0</v>
      </c>
      <c r="BB18" s="77">
        <f t="shared" si="29"/>
        <v>0</v>
      </c>
      <c r="BC18" s="77">
        <f t="shared" si="30"/>
        <v>0</v>
      </c>
      <c r="BD18" s="80"/>
      <c r="BE18" s="77"/>
      <c r="BF18" s="77">
        <f t="shared" si="31"/>
        <v>0</v>
      </c>
      <c r="BG18" s="77">
        <f t="shared" si="32"/>
        <v>0</v>
      </c>
      <c r="BH18" s="77">
        <f t="shared" si="33"/>
        <v>0</v>
      </c>
      <c r="BI18" s="77">
        <f t="shared" si="34"/>
        <v>0</v>
      </c>
      <c r="BJ18" s="80"/>
      <c r="BK18" s="77"/>
      <c r="BL18" s="77">
        <f t="shared" si="35"/>
        <v>0</v>
      </c>
      <c r="BM18" s="77">
        <f t="shared" si="36"/>
        <v>0</v>
      </c>
      <c r="BN18" s="77">
        <f t="shared" si="37"/>
        <v>0</v>
      </c>
      <c r="BO18" s="77">
        <f t="shared" si="38"/>
        <v>0</v>
      </c>
      <c r="BP18" s="80"/>
      <c r="BQ18" s="77"/>
      <c r="BR18" s="77">
        <f t="shared" si="39"/>
        <v>0</v>
      </c>
      <c r="BS18" s="77">
        <f t="shared" si="40"/>
        <v>0</v>
      </c>
      <c r="BT18" s="77">
        <f t="shared" si="41"/>
        <v>0</v>
      </c>
      <c r="BU18" s="77">
        <f t="shared" si="42"/>
        <v>0</v>
      </c>
      <c r="BV18" s="80"/>
      <c r="BW18" s="77"/>
      <c r="BX18" s="77">
        <f t="shared" si="43"/>
        <v>0</v>
      </c>
      <c r="BY18" s="77">
        <f t="shared" si="44"/>
        <v>0</v>
      </c>
      <c r="BZ18" s="77">
        <f t="shared" si="45"/>
        <v>0</v>
      </c>
      <c r="CA18" s="77">
        <f t="shared" si="46"/>
        <v>0</v>
      </c>
      <c r="CB18" s="80"/>
      <c r="CC18" s="77"/>
      <c r="CD18" s="77">
        <f t="shared" si="47"/>
        <v>0</v>
      </c>
      <c r="CE18" s="77">
        <f t="shared" si="48"/>
        <v>0</v>
      </c>
      <c r="CF18" s="77">
        <f t="shared" si="49"/>
        <v>0</v>
      </c>
      <c r="CG18" s="77">
        <f t="shared" si="50"/>
        <v>0</v>
      </c>
      <c r="CH18" s="80"/>
      <c r="CI18" s="77"/>
      <c r="CJ18" s="77">
        <f t="shared" si="51"/>
        <v>0</v>
      </c>
      <c r="CK18" s="77">
        <f t="shared" si="52"/>
        <v>0</v>
      </c>
      <c r="CL18" s="77">
        <f t="shared" si="53"/>
        <v>0</v>
      </c>
      <c r="CM18" s="77">
        <f t="shared" si="54"/>
        <v>0</v>
      </c>
      <c r="CN18" s="77"/>
      <c r="CO18" s="77"/>
      <c r="CP18" s="77">
        <f t="shared" si="55"/>
        <v>0</v>
      </c>
      <c r="CQ18" s="77">
        <f t="shared" si="56"/>
        <v>0</v>
      </c>
      <c r="CR18" s="77">
        <f t="shared" si="57"/>
        <v>0</v>
      </c>
      <c r="CS18" s="77">
        <f t="shared" si="58"/>
        <v>0</v>
      </c>
      <c r="CT18" s="80"/>
      <c r="CU18" s="77"/>
      <c r="CV18" s="77">
        <f t="shared" si="59"/>
        <v>0</v>
      </c>
      <c r="CW18" s="77">
        <f t="shared" si="60"/>
        <v>0</v>
      </c>
      <c r="CX18" s="77">
        <f t="shared" si="61"/>
        <v>0</v>
      </c>
      <c r="CY18" s="77">
        <f t="shared" si="62"/>
        <v>0</v>
      </c>
      <c r="CZ18" s="80"/>
      <c r="DA18" s="96"/>
      <c r="DB18" s="96">
        <f t="shared" si="63"/>
        <v>0</v>
      </c>
      <c r="DC18" s="96">
        <f t="shared" si="64"/>
        <v>0</v>
      </c>
      <c r="DD18" s="96">
        <f t="shared" si="65"/>
        <v>0</v>
      </c>
      <c r="DE18" s="96">
        <f t="shared" si="66"/>
        <v>0</v>
      </c>
      <c r="DF18" s="80"/>
      <c r="DG18" s="77"/>
      <c r="DH18" s="77">
        <f t="shared" si="67"/>
        <v>0</v>
      </c>
      <c r="DI18" s="77">
        <f t="shared" si="68"/>
        <v>0</v>
      </c>
      <c r="DJ18" s="77">
        <f t="shared" si="69"/>
        <v>0</v>
      </c>
      <c r="DK18" s="77">
        <f t="shared" si="70"/>
        <v>0</v>
      </c>
      <c r="DL18" s="80"/>
      <c r="DM18" s="77"/>
      <c r="DN18" s="77">
        <f t="shared" si="71"/>
        <v>0</v>
      </c>
      <c r="DO18" s="77">
        <f t="shared" si="72"/>
        <v>0</v>
      </c>
      <c r="DP18" s="77">
        <f t="shared" si="73"/>
        <v>0</v>
      </c>
      <c r="DQ18" s="77">
        <f t="shared" si="74"/>
        <v>0</v>
      </c>
      <c r="DR18" s="80"/>
      <c r="DS18" s="77"/>
      <c r="DT18" s="77">
        <f t="shared" si="75"/>
        <v>0</v>
      </c>
      <c r="DU18" s="77">
        <f t="shared" si="76"/>
        <v>0</v>
      </c>
      <c r="DV18" s="77">
        <f t="shared" si="77"/>
        <v>0</v>
      </c>
      <c r="DW18" s="77">
        <f t="shared" si="78"/>
        <v>0</v>
      </c>
      <c r="DX18" s="80"/>
      <c r="DY18" s="77"/>
      <c r="DZ18" s="77">
        <f t="shared" si="79"/>
        <v>0</v>
      </c>
      <c r="EA18" s="77">
        <f t="shared" si="80"/>
        <v>0</v>
      </c>
      <c r="EB18" s="77">
        <f t="shared" si="81"/>
        <v>0</v>
      </c>
      <c r="EC18" s="77">
        <f t="shared" si="82"/>
        <v>0</v>
      </c>
      <c r="ED18" s="80"/>
      <c r="EE18" s="77"/>
      <c r="EF18" s="77">
        <f t="shared" si="83"/>
        <v>0</v>
      </c>
      <c r="EG18" s="77">
        <f t="shared" si="84"/>
        <v>0</v>
      </c>
      <c r="EH18" s="77">
        <f t="shared" si="85"/>
        <v>0</v>
      </c>
      <c r="EI18" s="77">
        <f t="shared" si="86"/>
        <v>0</v>
      </c>
      <c r="EJ18" s="80"/>
      <c r="EK18" s="77"/>
      <c r="EL18" s="77">
        <f t="shared" si="87"/>
        <v>0</v>
      </c>
      <c r="EM18" s="77">
        <f t="shared" si="88"/>
        <v>0</v>
      </c>
      <c r="EN18" s="77">
        <f t="shared" si="89"/>
        <v>0</v>
      </c>
      <c r="EO18" s="77">
        <f t="shared" si="90"/>
        <v>0</v>
      </c>
      <c r="EP18" s="80"/>
      <c r="EQ18" s="77"/>
      <c r="ER18" s="77"/>
      <c r="ES18" s="77"/>
      <c r="ET18" s="77"/>
      <c r="EU18" s="77"/>
      <c r="EV18" s="80"/>
      <c r="EW18" s="80">
        <f t="shared" si="91"/>
        <v>0</v>
      </c>
      <c r="EX18" s="80">
        <f t="shared" si="91"/>
        <v>0</v>
      </c>
      <c r="EY18" s="77">
        <f t="shared" si="92"/>
        <v>0</v>
      </c>
      <c r="EZ18" s="77">
        <f t="shared" si="93"/>
        <v>0</v>
      </c>
      <c r="FA18" s="77">
        <f t="shared" si="94"/>
        <v>0</v>
      </c>
      <c r="FB18" s="80"/>
      <c r="FC18" s="77">
        <f t="shared" si="95"/>
        <v>0</v>
      </c>
      <c r="FD18" s="77">
        <f t="shared" si="95"/>
        <v>0</v>
      </c>
      <c r="FE18" s="77">
        <f t="shared" si="96"/>
        <v>0</v>
      </c>
      <c r="FF18" s="77">
        <f t="shared" si="97"/>
        <v>0</v>
      </c>
      <c r="FG18" s="77">
        <f t="shared" si="98"/>
        <v>0</v>
      </c>
      <c r="FH18" s="80"/>
      <c r="FI18" s="80"/>
      <c r="FJ18" s="80"/>
      <c r="FK18" s="80"/>
      <c r="FL18" s="55"/>
      <c r="FM18" s="55"/>
      <c r="FN18" s="55"/>
      <c r="FO18" s="55"/>
      <c r="FP18" s="55"/>
      <c r="FQ18" s="55"/>
    </row>
    <row r="19" spans="1:173" s="57" customFormat="1" ht="12.75" hidden="1">
      <c r="A19" s="56">
        <v>44287</v>
      </c>
      <c r="C19" s="80"/>
      <c r="D19" s="80"/>
      <c r="E19" s="78">
        <f t="shared" si="0"/>
        <v>0</v>
      </c>
      <c r="F19" s="78"/>
      <c r="G19" s="78"/>
      <c r="H19" s="80"/>
      <c r="I19" s="78">
        <f t="shared" si="1"/>
        <v>0</v>
      </c>
      <c r="J19" s="79">
        <f t="shared" si="1"/>
        <v>0</v>
      </c>
      <c r="K19" s="78">
        <f t="shared" si="2"/>
        <v>0</v>
      </c>
      <c r="L19" s="78">
        <f t="shared" si="3"/>
        <v>0</v>
      </c>
      <c r="M19" s="78">
        <f t="shared" si="3"/>
        <v>0</v>
      </c>
      <c r="N19" s="80"/>
      <c r="O19" s="77">
        <f t="shared" si="99"/>
        <v>0</v>
      </c>
      <c r="P19" s="77">
        <f t="shared" si="4"/>
        <v>0</v>
      </c>
      <c r="Q19" s="77">
        <f t="shared" si="5"/>
        <v>0</v>
      </c>
      <c r="R19" s="77">
        <f t="shared" si="6"/>
        <v>0</v>
      </c>
      <c r="S19" s="77">
        <f t="shared" si="6"/>
        <v>0</v>
      </c>
      <c r="T19" s="80"/>
      <c r="U19" s="80">
        <f>C19*15.05006/100</f>
        <v>0</v>
      </c>
      <c r="V19" s="80">
        <f t="shared" si="7"/>
        <v>0</v>
      </c>
      <c r="W19" s="77">
        <f t="shared" si="8"/>
        <v>0</v>
      </c>
      <c r="X19" s="77">
        <f t="shared" si="9"/>
        <v>0</v>
      </c>
      <c r="Y19" s="77">
        <f t="shared" si="10"/>
        <v>0</v>
      </c>
      <c r="Z19" s="80"/>
      <c r="AA19" s="77">
        <f>C19*16.92584/100</f>
        <v>0</v>
      </c>
      <c r="AB19" s="77">
        <f t="shared" si="11"/>
        <v>0</v>
      </c>
      <c r="AC19" s="77">
        <f t="shared" si="12"/>
        <v>0</v>
      </c>
      <c r="AD19" s="77">
        <f t="shared" si="13"/>
        <v>0</v>
      </c>
      <c r="AE19" s="77">
        <f t="shared" si="14"/>
        <v>0</v>
      </c>
      <c r="AF19" s="80"/>
      <c r="AG19" s="77">
        <f>C19*9.75766/100</f>
        <v>0</v>
      </c>
      <c r="AH19" s="77">
        <f t="shared" si="15"/>
        <v>0</v>
      </c>
      <c r="AI19" s="77">
        <f t="shared" si="16"/>
        <v>0</v>
      </c>
      <c r="AJ19" s="77">
        <f t="shared" si="17"/>
        <v>0</v>
      </c>
      <c r="AK19" s="77">
        <f t="shared" si="18"/>
        <v>0</v>
      </c>
      <c r="AL19" s="80"/>
      <c r="AM19" s="77">
        <f>C19*7.48131/100</f>
        <v>0</v>
      </c>
      <c r="AN19" s="77">
        <f t="shared" si="19"/>
        <v>0</v>
      </c>
      <c r="AO19" s="77">
        <f t="shared" si="20"/>
        <v>0</v>
      </c>
      <c r="AP19" s="77">
        <f t="shared" si="21"/>
        <v>0</v>
      </c>
      <c r="AQ19" s="77">
        <f t="shared" si="22"/>
        <v>0</v>
      </c>
      <c r="AR19" s="80"/>
      <c r="AS19" s="77">
        <f>C19*0.21612/100</f>
        <v>0</v>
      </c>
      <c r="AT19" s="77">
        <f t="shared" si="23"/>
        <v>0</v>
      </c>
      <c r="AU19" s="77">
        <f t="shared" si="24"/>
        <v>0</v>
      </c>
      <c r="AV19" s="77">
        <f t="shared" si="25"/>
        <v>0</v>
      </c>
      <c r="AW19" s="77">
        <f t="shared" si="26"/>
        <v>0</v>
      </c>
      <c r="AX19" s="80"/>
      <c r="AY19" s="77">
        <f>C19*0.01906/100</f>
        <v>0</v>
      </c>
      <c r="AZ19" s="77">
        <f t="shared" si="27"/>
        <v>0</v>
      </c>
      <c r="BA19" s="77">
        <f t="shared" si="28"/>
        <v>0</v>
      </c>
      <c r="BB19" s="77">
        <f t="shared" si="29"/>
        <v>0</v>
      </c>
      <c r="BC19" s="77">
        <f t="shared" si="30"/>
        <v>0</v>
      </c>
      <c r="BD19" s="80"/>
      <c r="BE19" s="77">
        <f>C19*0.01369/100</f>
        <v>0</v>
      </c>
      <c r="BF19" s="77">
        <f t="shared" si="31"/>
        <v>0</v>
      </c>
      <c r="BG19" s="77">
        <f t="shared" si="32"/>
        <v>0</v>
      </c>
      <c r="BH19" s="77">
        <f t="shared" si="33"/>
        <v>0</v>
      </c>
      <c r="BI19" s="77">
        <f t="shared" si="34"/>
        <v>0</v>
      </c>
      <c r="BJ19" s="80"/>
      <c r="BK19" s="77">
        <f>C19*0.23757/100</f>
        <v>0</v>
      </c>
      <c r="BL19" s="77">
        <f t="shared" si="35"/>
        <v>0</v>
      </c>
      <c r="BM19" s="77">
        <f t="shared" si="36"/>
        <v>0</v>
      </c>
      <c r="BN19" s="77">
        <f t="shared" si="37"/>
        <v>0</v>
      </c>
      <c r="BO19" s="77">
        <f t="shared" si="38"/>
        <v>0</v>
      </c>
      <c r="BP19" s="80"/>
      <c r="BQ19" s="77">
        <f>C19*5.91225/100</f>
        <v>0</v>
      </c>
      <c r="BR19" s="77">
        <f t="shared" si="39"/>
        <v>0</v>
      </c>
      <c r="BS19" s="77">
        <f t="shared" si="40"/>
        <v>0</v>
      </c>
      <c r="BT19" s="77">
        <f t="shared" si="41"/>
        <v>0</v>
      </c>
      <c r="BU19" s="77">
        <f t="shared" si="42"/>
        <v>0</v>
      </c>
      <c r="BV19" s="80"/>
      <c r="BW19" s="77">
        <f>C19*1.80534/100</f>
        <v>0</v>
      </c>
      <c r="BX19" s="77">
        <f t="shared" si="43"/>
        <v>0</v>
      </c>
      <c r="BY19" s="77">
        <f t="shared" si="44"/>
        <v>0</v>
      </c>
      <c r="BZ19" s="77">
        <f t="shared" si="45"/>
        <v>0</v>
      </c>
      <c r="CA19" s="77">
        <f t="shared" si="46"/>
        <v>0</v>
      </c>
      <c r="CB19" s="80"/>
      <c r="CC19" s="77">
        <f>C19*5.15053/100</f>
        <v>0</v>
      </c>
      <c r="CD19" s="77">
        <f t="shared" si="47"/>
        <v>0</v>
      </c>
      <c r="CE19" s="77">
        <f t="shared" si="48"/>
        <v>0</v>
      </c>
      <c r="CF19" s="77">
        <f t="shared" si="49"/>
        <v>0</v>
      </c>
      <c r="CG19" s="77">
        <f t="shared" si="50"/>
        <v>0</v>
      </c>
      <c r="CH19" s="80"/>
      <c r="CI19" s="77">
        <f>C19*14.16042/100</f>
        <v>0</v>
      </c>
      <c r="CJ19" s="77">
        <f t="shared" si="51"/>
        <v>0</v>
      </c>
      <c r="CK19" s="77">
        <f t="shared" si="52"/>
        <v>0</v>
      </c>
      <c r="CL19" s="77">
        <f t="shared" si="53"/>
        <v>0</v>
      </c>
      <c r="CM19" s="77">
        <f t="shared" si="54"/>
        <v>0</v>
      </c>
      <c r="CN19" s="77"/>
      <c r="CO19" s="77">
        <f>C19*6.15602/100</f>
        <v>0</v>
      </c>
      <c r="CP19" s="77">
        <f t="shared" si="55"/>
        <v>0</v>
      </c>
      <c r="CQ19" s="77">
        <f t="shared" si="56"/>
        <v>0</v>
      </c>
      <c r="CR19" s="77">
        <f t="shared" si="57"/>
        <v>0</v>
      </c>
      <c r="CS19" s="77">
        <f t="shared" si="58"/>
        <v>0</v>
      </c>
      <c r="CT19" s="80"/>
      <c r="CU19" s="77">
        <f>C19*5.37414/100</f>
        <v>0</v>
      </c>
      <c r="CV19" s="77">
        <f t="shared" si="59"/>
        <v>0</v>
      </c>
      <c r="CW19" s="77">
        <f t="shared" si="60"/>
        <v>0</v>
      </c>
      <c r="CX19" s="77">
        <f t="shared" si="61"/>
        <v>0</v>
      </c>
      <c r="CY19" s="77">
        <f t="shared" si="62"/>
        <v>0</v>
      </c>
      <c r="CZ19" s="80"/>
      <c r="DA19" s="96">
        <f>C19*0.69717/100</f>
        <v>0</v>
      </c>
      <c r="DB19" s="96">
        <f t="shared" si="63"/>
        <v>0</v>
      </c>
      <c r="DC19" s="96">
        <f t="shared" si="64"/>
        <v>0</v>
      </c>
      <c r="DD19" s="96">
        <f t="shared" si="65"/>
        <v>0</v>
      </c>
      <c r="DE19" s="96">
        <f t="shared" si="66"/>
        <v>0</v>
      </c>
      <c r="DF19" s="80"/>
      <c r="DG19" s="77">
        <f>C19*0.02011/100</f>
        <v>0</v>
      </c>
      <c r="DH19" s="77">
        <f t="shared" si="67"/>
        <v>0</v>
      </c>
      <c r="DI19" s="77">
        <f t="shared" si="68"/>
        <v>0</v>
      </c>
      <c r="DJ19" s="77">
        <f t="shared" si="69"/>
        <v>0</v>
      </c>
      <c r="DK19" s="77">
        <f t="shared" si="70"/>
        <v>0</v>
      </c>
      <c r="DL19" s="80"/>
      <c r="DM19" s="77">
        <f>C19*4.70981/100</f>
        <v>0</v>
      </c>
      <c r="DN19" s="77">
        <f t="shared" si="71"/>
        <v>0</v>
      </c>
      <c r="DO19" s="77">
        <f t="shared" si="72"/>
        <v>0</v>
      </c>
      <c r="DP19" s="77">
        <f t="shared" si="73"/>
        <v>0</v>
      </c>
      <c r="DQ19" s="77">
        <f t="shared" si="74"/>
        <v>0</v>
      </c>
      <c r="DR19" s="80"/>
      <c r="DS19" s="77">
        <f>C19*0.28727/100</f>
        <v>0</v>
      </c>
      <c r="DT19" s="77">
        <f t="shared" si="75"/>
        <v>0</v>
      </c>
      <c r="DU19" s="77">
        <f t="shared" si="76"/>
        <v>0</v>
      </c>
      <c r="DV19" s="77">
        <f t="shared" si="77"/>
        <v>0</v>
      </c>
      <c r="DW19" s="77">
        <f t="shared" si="78"/>
        <v>0</v>
      </c>
      <c r="DX19" s="80"/>
      <c r="DY19" s="77">
        <f>C19*4.87421/100</f>
        <v>0</v>
      </c>
      <c r="DZ19" s="77">
        <f t="shared" si="79"/>
        <v>0</v>
      </c>
      <c r="EA19" s="77">
        <f t="shared" si="80"/>
        <v>0</v>
      </c>
      <c r="EB19" s="77">
        <f t="shared" si="81"/>
        <v>0</v>
      </c>
      <c r="EC19" s="77">
        <f t="shared" si="82"/>
        <v>0</v>
      </c>
      <c r="ED19" s="80"/>
      <c r="EE19" s="77">
        <f>C19*0.60754/100</f>
        <v>0</v>
      </c>
      <c r="EF19" s="77">
        <f t="shared" si="83"/>
        <v>0</v>
      </c>
      <c r="EG19" s="77">
        <f t="shared" si="84"/>
        <v>0</v>
      </c>
      <c r="EH19" s="77">
        <f t="shared" si="85"/>
        <v>0</v>
      </c>
      <c r="EI19" s="77">
        <f t="shared" si="86"/>
        <v>0</v>
      </c>
      <c r="EJ19" s="80"/>
      <c r="EK19" s="77">
        <f>C19*0.26185/100</f>
        <v>0</v>
      </c>
      <c r="EL19" s="77">
        <f t="shared" si="87"/>
        <v>0</v>
      </c>
      <c r="EM19" s="77">
        <f t="shared" si="88"/>
        <v>0</v>
      </c>
      <c r="EN19" s="77">
        <f t="shared" si="89"/>
        <v>0</v>
      </c>
      <c r="EO19" s="77">
        <f t="shared" si="90"/>
        <v>0</v>
      </c>
      <c r="EP19" s="80"/>
      <c r="EQ19" s="77"/>
      <c r="ER19" s="77"/>
      <c r="ES19" s="77"/>
      <c r="ET19" s="77"/>
      <c r="EU19" s="77"/>
      <c r="EV19" s="80"/>
      <c r="EW19" s="80">
        <f t="shared" si="91"/>
        <v>0</v>
      </c>
      <c r="EX19" s="80">
        <f t="shared" si="91"/>
        <v>0</v>
      </c>
      <c r="EY19" s="77">
        <f t="shared" si="92"/>
        <v>0</v>
      </c>
      <c r="EZ19" s="77">
        <f t="shared" si="93"/>
        <v>0</v>
      </c>
      <c r="FA19" s="77">
        <f t="shared" si="94"/>
        <v>0</v>
      </c>
      <c r="FB19" s="80"/>
      <c r="FC19" s="77">
        <f t="shared" si="95"/>
        <v>0</v>
      </c>
      <c r="FD19" s="77">
        <f t="shared" si="95"/>
        <v>0</v>
      </c>
      <c r="FE19" s="77">
        <f t="shared" si="96"/>
        <v>0</v>
      </c>
      <c r="FF19" s="77">
        <f t="shared" si="97"/>
        <v>0</v>
      </c>
      <c r="FG19" s="77">
        <f t="shared" si="98"/>
        <v>0</v>
      </c>
      <c r="FH19" s="80"/>
      <c r="FI19" s="80"/>
      <c r="FJ19" s="80"/>
      <c r="FK19" s="80"/>
      <c r="FL19" s="55"/>
      <c r="FM19" s="55"/>
      <c r="FN19" s="55"/>
      <c r="FO19" s="55"/>
      <c r="FP19" s="55"/>
      <c r="FQ19" s="55"/>
    </row>
    <row r="20" spans="3:173" ht="12.75">
      <c r="C20" s="79"/>
      <c r="D20" s="79"/>
      <c r="E20" s="79"/>
      <c r="F20" s="79"/>
      <c r="G20" s="79"/>
      <c r="H20" s="77"/>
      <c r="I20" s="79"/>
      <c r="J20" s="79"/>
      <c r="K20" s="79"/>
      <c r="L20" s="79"/>
      <c r="M20" s="79"/>
      <c r="N20" s="77"/>
      <c r="O20" s="77"/>
      <c r="P20" s="77"/>
      <c r="Q20" s="77"/>
      <c r="R20" s="77"/>
      <c r="S20" s="77"/>
      <c r="T20" s="77"/>
      <c r="U20" s="80"/>
      <c r="V20" s="80"/>
      <c r="W20" s="80"/>
      <c r="X20" s="80"/>
      <c r="Y20" s="80"/>
      <c r="Z20" s="77"/>
      <c r="AA20" s="77"/>
      <c r="AB20" s="77"/>
      <c r="AC20" s="77"/>
      <c r="AD20" s="77"/>
      <c r="AE20" s="77"/>
      <c r="AF20" s="77"/>
      <c r="AG20" s="80"/>
      <c r="AH20" s="80"/>
      <c r="AI20" s="80"/>
      <c r="AJ20" s="80"/>
      <c r="AK20" s="80"/>
      <c r="AL20" s="77"/>
      <c r="AM20" s="80"/>
      <c r="AN20" s="80"/>
      <c r="AO20" s="80"/>
      <c r="AP20" s="80"/>
      <c r="AQ20" s="80"/>
      <c r="AR20" s="77"/>
      <c r="AS20" s="80"/>
      <c r="AT20" s="80"/>
      <c r="AU20" s="80"/>
      <c r="AV20" s="80"/>
      <c r="AW20" s="80"/>
      <c r="AX20" s="77"/>
      <c r="AY20" s="80"/>
      <c r="AZ20" s="80"/>
      <c r="BA20" s="80"/>
      <c r="BB20" s="80"/>
      <c r="BC20" s="80"/>
      <c r="BD20" s="77"/>
      <c r="BE20" s="80"/>
      <c r="BF20" s="80"/>
      <c r="BG20" s="80"/>
      <c r="BH20" s="80"/>
      <c r="BI20" s="80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80"/>
      <c r="CV20" s="80"/>
      <c r="CW20" s="80"/>
      <c r="CX20" s="80"/>
      <c r="CY20" s="80"/>
      <c r="CZ20" s="80"/>
      <c r="DA20" s="97"/>
      <c r="DB20" s="97"/>
      <c r="DC20" s="97"/>
      <c r="DD20" s="97"/>
      <c r="DE20" s="97"/>
      <c r="DF20" s="80"/>
      <c r="DG20" s="80"/>
      <c r="DH20" s="80"/>
      <c r="DI20" s="80"/>
      <c r="DJ20" s="80"/>
      <c r="DK20" s="80"/>
      <c r="DL20" s="77"/>
      <c r="DM20" s="77"/>
      <c r="DN20" s="77"/>
      <c r="DO20" s="77"/>
      <c r="DP20" s="77" t="s">
        <v>85</v>
      </c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80"/>
      <c r="ER20" s="80"/>
      <c r="ES20" s="80"/>
      <c r="ET20" s="80"/>
      <c r="EU20" s="80"/>
      <c r="EV20" s="77"/>
      <c r="EW20" s="80"/>
      <c r="EX20" s="80"/>
      <c r="EY20" s="80"/>
      <c r="EZ20" s="80"/>
      <c r="FA20" s="80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38"/>
      <c r="FM20" s="38"/>
      <c r="FN20" s="38"/>
      <c r="FO20" s="38"/>
      <c r="FP20" s="38"/>
      <c r="FQ20" s="38"/>
    </row>
    <row r="21" spans="1:173" ht="13.5" thickBot="1">
      <c r="A21" s="36" t="s">
        <v>4</v>
      </c>
      <c r="C21" s="81">
        <f>SUM(C8:C19)</f>
        <v>4260000</v>
      </c>
      <c r="D21" s="81">
        <f>SUM(D8:D19)</f>
        <v>170400</v>
      </c>
      <c r="E21" s="81">
        <f>SUM(E8:E19)</f>
        <v>4430400</v>
      </c>
      <c r="F21" s="81">
        <f>SUM(F8:F19)</f>
        <v>175597</v>
      </c>
      <c r="G21" s="81">
        <f>SUM(G8:G19)</f>
        <v>172126</v>
      </c>
      <c r="H21" s="77"/>
      <c r="I21" s="81">
        <f>SUM(I8:I19)</f>
        <v>12014.478</v>
      </c>
      <c r="J21" s="81">
        <f>SUM(J8:J19)</f>
        <v>480.57912</v>
      </c>
      <c r="K21" s="81">
        <f>SUM(K8:K19)</f>
        <v>12495.057119999998</v>
      </c>
      <c r="L21" s="81">
        <f>SUM(L8:L19)</f>
        <v>495.23621909999997</v>
      </c>
      <c r="M21" s="81">
        <f>SUM(M8:M19)</f>
        <v>485.44695779999995</v>
      </c>
      <c r="N21" s="77"/>
      <c r="O21" s="81">
        <f>SUM(O8:O19)</f>
        <v>4247985.522</v>
      </c>
      <c r="P21" s="81">
        <f>SUM(P8:P19)</f>
        <v>169919.42087999996</v>
      </c>
      <c r="Q21" s="81">
        <f>SUM(Q8:Q19)</f>
        <v>4417904.942879999</v>
      </c>
      <c r="R21" s="81">
        <f>SUM(R8:R19)</f>
        <v>175101.7637809</v>
      </c>
      <c r="S21" s="81">
        <f>SUM(S8:S19)</f>
        <v>171640.55304220002</v>
      </c>
      <c r="T21" s="77"/>
      <c r="U21" s="81">
        <f>SUM(U8:U19)</f>
        <v>641132.556</v>
      </c>
      <c r="V21" s="81">
        <f>SUM(V8:V19)</f>
        <v>25645.30224</v>
      </c>
      <c r="W21" s="81">
        <f>SUM(W8:W19)</f>
        <v>666777.8582400001</v>
      </c>
      <c r="X21" s="81">
        <f>SUM(X8:X20)</f>
        <v>26427.453858200002</v>
      </c>
      <c r="Y21" s="81">
        <f>SUM(Y8:Y20)</f>
        <v>25905.066275600002</v>
      </c>
      <c r="Z21" s="77"/>
      <c r="AA21" s="81">
        <f>SUM(AA8:AA19)</f>
        <v>721040.7840000001</v>
      </c>
      <c r="AB21" s="81">
        <f>SUM(AB8:AB19)</f>
        <v>28841.63136</v>
      </c>
      <c r="AC21" s="81">
        <f>SUM(AC8:AC19)</f>
        <v>749882.4153600001</v>
      </c>
      <c r="AD21" s="81">
        <f>SUM(AD8:AD19)</f>
        <v>29721.2672648</v>
      </c>
      <c r="AE21" s="81">
        <f>SUM(AE8:AE19)</f>
        <v>29133.7713584</v>
      </c>
      <c r="AF21" s="77"/>
      <c r="AG21" s="81">
        <f>SUM(AG8:AG19)</f>
        <v>415676.316</v>
      </c>
      <c r="AH21" s="81">
        <f>SUM(AH8:AH19)</f>
        <v>16627.052639999998</v>
      </c>
      <c r="AI21" s="81">
        <f>SUM(AI8:AI19)</f>
        <v>432303.36864</v>
      </c>
      <c r="AJ21" s="81">
        <f>SUM(AJ8:AJ19)</f>
        <v>17134.158230200002</v>
      </c>
      <c r="AK21" s="81">
        <f>SUM(AK8:AK19)</f>
        <v>16795.4698516</v>
      </c>
      <c r="AL21" s="77"/>
      <c r="AM21" s="81">
        <f>SUM(AM8:AM19)</f>
        <v>318703.806</v>
      </c>
      <c r="AN21" s="81">
        <f>SUM(AN8:AN19)</f>
        <v>12748.15224</v>
      </c>
      <c r="AO21" s="81">
        <f>SUM(AO8:AO19)</f>
        <v>331451.95823999995</v>
      </c>
      <c r="AP21" s="81">
        <f>SUM(AP8:AP19)</f>
        <v>13136.955920699998</v>
      </c>
      <c r="AQ21" s="81">
        <f>SUM(AQ8:AQ19)</f>
        <v>12877.2796506</v>
      </c>
      <c r="AR21" s="77"/>
      <c r="AS21" s="81">
        <f>SUM(AS8:AS19)</f>
        <v>9206.712000000001</v>
      </c>
      <c r="AT21" s="81">
        <f>SUM(AT8:AT19)</f>
        <v>368.26847999999995</v>
      </c>
      <c r="AU21" s="81">
        <f>SUM(AU8:AU19)</f>
        <v>9574.98048</v>
      </c>
      <c r="AV21" s="81">
        <f>SUM(AV8:AV19)</f>
        <v>379.50023639999995</v>
      </c>
      <c r="AW21" s="81">
        <f>SUM(AW8:AW19)</f>
        <v>371.9987112</v>
      </c>
      <c r="AX21" s="77"/>
      <c r="AY21" s="81">
        <f>SUM(AY8:AY19)</f>
        <v>811.956</v>
      </c>
      <c r="AZ21" s="81">
        <f>SUM(AZ8:AZ19)</f>
        <v>32.47824</v>
      </c>
      <c r="BA21" s="81">
        <f>SUM(BA8:BA19)</f>
        <v>844.4342399999999</v>
      </c>
      <c r="BB21" s="81">
        <f>SUM(BB8:BB19)</f>
        <v>33.4687882</v>
      </c>
      <c r="BC21" s="81">
        <f>SUM(BC8:BC19)</f>
        <v>32.8072156</v>
      </c>
      <c r="BD21" s="77"/>
      <c r="BE21" s="81">
        <f>SUM(BE8:BE19)</f>
        <v>583.194</v>
      </c>
      <c r="BF21" s="81">
        <f>SUM(BF8:BF19)</f>
        <v>23.32776</v>
      </c>
      <c r="BG21" s="81">
        <f>SUM(BG8:BG19)</f>
        <v>606.5217599999999</v>
      </c>
      <c r="BH21" s="81">
        <f>SUM(BH8:BH19)</f>
        <v>24.0392293</v>
      </c>
      <c r="BI21" s="81">
        <f>SUM(BI8:BI19)</f>
        <v>23.5640494</v>
      </c>
      <c r="BJ21" s="77"/>
      <c r="BK21" s="81">
        <f>SUM(BK8:BK19)</f>
        <v>10120.482</v>
      </c>
      <c r="BL21" s="81">
        <f>SUM(BL8:BL19)</f>
        <v>404.81928</v>
      </c>
      <c r="BM21" s="81">
        <f>SUM(BM8:BM19)</f>
        <v>10525.30128</v>
      </c>
      <c r="BN21" s="81">
        <f>SUM(BN8:BN19)</f>
        <v>417.16579290000004</v>
      </c>
      <c r="BO21" s="81">
        <f>SUM(BO8:BO19)</f>
        <v>408.91973820000004</v>
      </c>
      <c r="BP21" s="77"/>
      <c r="BQ21" s="81">
        <f>SUM(BQ8:BQ19)</f>
        <v>251861.85</v>
      </c>
      <c r="BR21" s="81">
        <f>SUM(BR8:BR19)</f>
        <v>10074.474</v>
      </c>
      <c r="BS21" s="81">
        <f>SUM(BS8:BS19)</f>
        <v>261936.324</v>
      </c>
      <c r="BT21" s="81">
        <f>SUM(BT8:BT19)</f>
        <v>10381.7336325</v>
      </c>
      <c r="BU21" s="81">
        <f>SUM(BU8:BU19)</f>
        <v>10176.519435</v>
      </c>
      <c r="BV21" s="77"/>
      <c r="BW21" s="81">
        <f>SUM(BW8:BW19)</f>
        <v>76907.484</v>
      </c>
      <c r="BX21" s="81">
        <f>SUM(BX8:BX19)</f>
        <v>3076.29936</v>
      </c>
      <c r="BY21" s="81">
        <f>SUM(BY8:BY19)</f>
        <v>79983.78336</v>
      </c>
      <c r="BZ21" s="81">
        <f>SUM(BZ8:BZ19)</f>
        <v>3170.1228798</v>
      </c>
      <c r="CA21" s="81">
        <f>SUM(CA8:CA19)</f>
        <v>3107.4595284</v>
      </c>
      <c r="CB21" s="77"/>
      <c r="CC21" s="81">
        <f>SUM(CC8:CC19)</f>
        <v>219412.578</v>
      </c>
      <c r="CD21" s="81">
        <f>SUM(CD8:CD19)</f>
        <v>8776.50312</v>
      </c>
      <c r="CE21" s="81">
        <f>SUM(CE8:CE19)</f>
        <v>228189.08112000002</v>
      </c>
      <c r="CF21" s="81">
        <f>SUM(CF8:CF19)</f>
        <v>9044.1761641</v>
      </c>
      <c r="CG21" s="81">
        <f>SUM(CG8:CG19)</f>
        <v>8865.4012678</v>
      </c>
      <c r="CH21" s="77"/>
      <c r="CI21" s="81">
        <f>SUM(CI8:CI19)</f>
        <v>603233.892</v>
      </c>
      <c r="CJ21" s="81">
        <f>SUM(CJ8:CJ19)</f>
        <v>24129.35568</v>
      </c>
      <c r="CK21" s="81">
        <f>SUM(CK8:CK19)</f>
        <v>627363.24768</v>
      </c>
      <c r="CL21" s="81">
        <f>SUM(CL8:CL19)</f>
        <v>24865.2727074</v>
      </c>
      <c r="CM21" s="81">
        <f>SUM(CM8:CM19)</f>
        <v>24373.7645292</v>
      </c>
      <c r="CN21" s="79"/>
      <c r="CO21" s="81">
        <f>SUM(CO8:CO19)</f>
        <v>262246.452</v>
      </c>
      <c r="CP21" s="81">
        <f>SUM(CP8:CP19)</f>
        <v>10489.85808</v>
      </c>
      <c r="CQ21" s="81">
        <f>SUM(CQ8:CQ19)</f>
        <v>272736.31008</v>
      </c>
      <c r="CR21" s="81">
        <f>SUM(CR8:CR19)</f>
        <v>10809.786439399999</v>
      </c>
      <c r="CS21" s="81">
        <f>SUM(CS8:CS19)</f>
        <v>10596.1109852</v>
      </c>
      <c r="CT21" s="77"/>
      <c r="CU21" s="81">
        <f>SUM(CU8:CU19)</f>
        <v>228938.36399999997</v>
      </c>
      <c r="CV21" s="81">
        <f>SUM(CV8:CV19)</f>
        <v>9157.53456</v>
      </c>
      <c r="CW21" s="81">
        <f>SUM(CW8:CW19)</f>
        <v>238095.89855999997</v>
      </c>
      <c r="CX21" s="81">
        <f>SUM(CX8:CX19)</f>
        <v>9436.828615800001</v>
      </c>
      <c r="CY21" s="81">
        <f>SUM(CY8:CY19)</f>
        <v>9250.292216400001</v>
      </c>
      <c r="CZ21" s="79"/>
      <c r="DA21" s="98">
        <f>SUM(DA8:DA19)</f>
        <v>29699.441999999995</v>
      </c>
      <c r="DB21" s="98">
        <f>SUM(DB8:DB19)</f>
        <v>1187.97768</v>
      </c>
      <c r="DC21" s="98">
        <f>SUM(DC8:DC19)</f>
        <v>30887.41967999999</v>
      </c>
      <c r="DD21" s="98">
        <f>SUM(DD8:DD19)</f>
        <v>1224.2096049000002</v>
      </c>
      <c r="DE21" s="98">
        <f>SUM(DE8:DE19)</f>
        <v>1200.0108341999999</v>
      </c>
      <c r="DF21" s="79"/>
      <c r="DG21" s="81">
        <f>SUM(DG8:DG19)</f>
        <v>856.6859999999999</v>
      </c>
      <c r="DH21" s="81">
        <f>SUM(DH8:DH19)</f>
        <v>34.26743999999999</v>
      </c>
      <c r="DI21" s="81">
        <f>SUM(DI8:DI19)</f>
        <v>890.95344</v>
      </c>
      <c r="DJ21" s="81">
        <f>SUM(DJ8:DJ19)</f>
        <v>35.3125567</v>
      </c>
      <c r="DK21" s="81">
        <f>SUM(DK8:DK19)</f>
        <v>34.6145386</v>
      </c>
      <c r="DL21" s="77"/>
      <c r="DM21" s="81">
        <f>SUM(DM8:DM19)</f>
        <v>200637.90600000002</v>
      </c>
      <c r="DN21" s="81">
        <f>SUM(DN8:DN19)</f>
        <v>8025.51624</v>
      </c>
      <c r="DO21" s="81">
        <f>SUM(DO8:DO19)</f>
        <v>208663.42224000004</v>
      </c>
      <c r="DP21" s="81">
        <f>SUM(DP8:DP19)</f>
        <v>8270.285065699998</v>
      </c>
      <c r="DQ21" s="81">
        <f>SUM(DQ8:DQ19)</f>
        <v>8106.8075606</v>
      </c>
      <c r="DR21" s="77"/>
      <c r="DS21" s="81">
        <f>SUM(DS8:DS19)</f>
        <v>12237.702000000001</v>
      </c>
      <c r="DT21" s="81">
        <f>SUM(DT8:DT19)</f>
        <v>489.50808000000006</v>
      </c>
      <c r="DU21" s="81">
        <f>SUM(DU8:DU19)</f>
        <v>12727.21008</v>
      </c>
      <c r="DV21" s="81">
        <f>SUM(DV8:DV19)</f>
        <v>504.43750190000003</v>
      </c>
      <c r="DW21" s="81">
        <f>SUM(DW8:DW19)</f>
        <v>494.46636020000005</v>
      </c>
      <c r="DX21" s="77"/>
      <c r="DY21" s="81">
        <f>SUM(DY8:DY19)</f>
        <v>207641.346</v>
      </c>
      <c r="DZ21" s="81">
        <f>SUM(DZ8:DZ19)</f>
        <v>8305.653839999999</v>
      </c>
      <c r="EA21" s="81">
        <f>SUM(EA8:EA19)</f>
        <v>215946.99983999997</v>
      </c>
      <c r="EB21" s="81">
        <f>SUM(EB8:EB19)</f>
        <v>8558.9665337</v>
      </c>
      <c r="EC21" s="81">
        <f>SUM(EC8:EC19)</f>
        <v>8389.782704599998</v>
      </c>
      <c r="ED21" s="77"/>
      <c r="EE21" s="81">
        <f>SUM(EE8:EE19)</f>
        <v>25881.203999999998</v>
      </c>
      <c r="EF21" s="81">
        <f>SUM(EF8:EF19)</f>
        <v>1035.2481599999999</v>
      </c>
      <c r="EG21" s="81">
        <f>SUM(EG8:EG19)</f>
        <v>26916.45216</v>
      </c>
      <c r="EH21" s="81">
        <f>SUM(EH8:EH19)</f>
        <v>1066.8220138</v>
      </c>
      <c r="EI21" s="81">
        <f>SUM(EI8:EI19)</f>
        <v>1045.7343004</v>
      </c>
      <c r="EJ21" s="77"/>
      <c r="EK21" s="81">
        <f>SUM(EK8:EK19)</f>
        <v>11154.81</v>
      </c>
      <c r="EL21" s="81">
        <f>SUM(EL8:EL19)</f>
        <v>446.1924000000001</v>
      </c>
      <c r="EM21" s="81">
        <f>SUM(EM8:EM19)</f>
        <v>11601.0024</v>
      </c>
      <c r="EN21" s="81">
        <f>SUM(EN8:EN19)</f>
        <v>459.80074450000006</v>
      </c>
      <c r="EO21" s="81">
        <f>SUM(EO8:EO19)</f>
        <v>450.71193100000005</v>
      </c>
      <c r="EP21" s="77"/>
      <c r="EQ21" s="81">
        <f>SUM(EQ8:EQ19)</f>
        <v>0</v>
      </c>
      <c r="ER21" s="81">
        <f>SUM(ER8:ER19)</f>
        <v>0</v>
      </c>
      <c r="ES21" s="81">
        <f>SUM(ES8:ES19)</f>
        <v>0</v>
      </c>
      <c r="ET21" s="79"/>
      <c r="EU21" s="79"/>
      <c r="EV21" s="77"/>
      <c r="EW21" s="81">
        <f>SUM(EW8:EW20)</f>
        <v>3705.348</v>
      </c>
      <c r="EX21" s="81">
        <f>SUM(EX8:EX20)</f>
        <v>148.21392</v>
      </c>
      <c r="EY21" s="81">
        <f>SUM(EY8:EY20)</f>
        <v>3853.56192</v>
      </c>
      <c r="EZ21" s="81">
        <f>SUM(EZ8:EZ20)</f>
        <v>152.7342706</v>
      </c>
      <c r="FA21" s="81">
        <f>SUM(FA8:FA20)</f>
        <v>149.7151948</v>
      </c>
      <c r="FB21" s="77"/>
      <c r="FC21" s="81">
        <f>SUM(FC8:FC20)</f>
        <v>8309.13</v>
      </c>
      <c r="FD21" s="81">
        <f>SUM(FD8:FD20)</f>
        <v>332.36519999999996</v>
      </c>
      <c r="FE21" s="81">
        <f>SUM(FE8:FE20)</f>
        <v>8641.4952</v>
      </c>
      <c r="FF21" s="81">
        <f>SUM(FF8:FF20)</f>
        <v>342.5019485</v>
      </c>
      <c r="FG21" s="81">
        <f>SUM(FG8:FG20)</f>
        <v>335.731763</v>
      </c>
      <c r="FH21" s="77"/>
      <c r="FI21" s="77"/>
      <c r="FJ21" s="77"/>
      <c r="FK21" s="77"/>
      <c r="FL21" s="38"/>
      <c r="FM21" s="38"/>
      <c r="FN21" s="38"/>
      <c r="FO21" s="38"/>
      <c r="FP21" s="38"/>
      <c r="FQ21" s="38"/>
    </row>
    <row r="22" ht="13.5" thickTop="1"/>
    <row r="23" spans="21:27" ht="12.75">
      <c r="U23" s="23">
        <f>SUM(U8:U20)</f>
        <v>641132.556</v>
      </c>
      <c r="AA23" s="23">
        <f>SUM(AA8:AA20)</f>
        <v>721040.7840000001</v>
      </c>
    </row>
  </sheetData>
  <sheetProtection/>
  <printOptions/>
  <pageMargins left="0.75" right="0.75" top="1" bottom="1" header="0.3" footer="0.3"/>
  <pageSetup horizontalDpi="600" verticalDpi="600" orientation="landscape" scale="69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47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48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3" t="s">
        <v>71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3" t="s">
        <v>7</v>
      </c>
      <c r="B8" s="33" t="s">
        <v>71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50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3" t="s">
        <v>49</v>
      </c>
      <c r="C10" t="s">
        <v>50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3" t="s">
        <v>28</v>
      </c>
      <c r="C11" t="s">
        <v>51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55</v>
      </c>
      <c r="C12" t="s">
        <v>53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54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49</v>
      </c>
      <c r="C17" t="s">
        <v>56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3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58</v>
      </c>
      <c r="C19" t="s">
        <v>57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60</v>
      </c>
      <c r="C20" t="s">
        <v>59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3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61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48</v>
      </c>
      <c r="B23" t="s">
        <v>49</v>
      </c>
      <c r="C23" t="s">
        <v>62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64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65</v>
      </c>
      <c r="C26" t="s">
        <v>63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52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3" t="s">
        <v>49</v>
      </c>
      <c r="C28" t="s">
        <v>66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60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39"/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3" customFormat="1" ht="12.75">
      <c r="A33" s="39"/>
      <c r="C33" s="14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2.75">
      <c r="A34" s="65"/>
    </row>
    <row r="35" spans="1:14" s="57" customFormat="1" ht="12.75">
      <c r="A35" s="39"/>
      <c r="B35" s="7"/>
      <c r="C35" s="7"/>
      <c r="D35" s="19"/>
      <c r="E35" s="32"/>
      <c r="F35" s="32"/>
      <c r="G35" s="39"/>
      <c r="H35" s="8"/>
      <c r="I35" s="8"/>
      <c r="J35" s="8"/>
      <c r="K35" s="8"/>
      <c r="L35" s="8"/>
      <c r="M35" s="8"/>
      <c r="N35" s="31"/>
    </row>
    <row r="36" spans="1:14" s="57" customFormat="1" ht="12.75">
      <c r="A36" s="7"/>
      <c r="B36" s="7"/>
      <c r="C36" s="7"/>
      <c r="D36" s="19"/>
      <c r="E36" s="32"/>
      <c r="F36" s="32"/>
      <c r="G36" s="39"/>
      <c r="H36" s="8"/>
      <c r="I36" s="8"/>
      <c r="J36" s="8"/>
      <c r="K36" s="8"/>
      <c r="L36" s="8"/>
      <c r="M36" s="8"/>
      <c r="N36" s="31"/>
    </row>
    <row r="37" spans="4:7" ht="12.75">
      <c r="D37" s="13"/>
      <c r="G37" s="40"/>
    </row>
    <row r="38" spans="4:7" ht="12.75">
      <c r="D38" s="13"/>
      <c r="G38" s="40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2016-04-07T20:14:58Z</cp:lastPrinted>
  <dcterms:created xsi:type="dcterms:W3CDTF">1998-02-23T20:58:01Z</dcterms:created>
  <dcterms:modified xsi:type="dcterms:W3CDTF">2016-04-08T15:11:49Z</dcterms:modified>
  <cp:category/>
  <cp:version/>
  <cp:contentType/>
  <cp:contentStatus/>
</cp:coreProperties>
</file>