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42" activeTab="0"/>
  </bookViews>
  <sheets>
    <sheet name="08B" sheetId="1" r:id="rId1"/>
    <sheet name="08B Academic" sheetId="2" r:id="rId2"/>
    <sheet name="09C" sheetId="3" r:id="rId3"/>
    <sheet name="09C Academic" sheetId="4" r:id="rId4"/>
  </sheets>
  <definedNames>
    <definedName name="_xlnm.Print_Titles" localSheetId="0">'08B'!$A:$A</definedName>
    <definedName name="_xlnm.Print_Titles" localSheetId="1">'08B Academic'!$A:$A</definedName>
    <definedName name="_xlnm.Print_Titles" localSheetId="2">'09C'!$A:$A</definedName>
    <definedName name="_xlnm.Print_Titles" localSheetId="3">'09C Academic'!$A:$A</definedName>
  </definedNames>
  <calcPr fullCalcOnLoad="1"/>
</workbook>
</file>

<file path=xl/sharedStrings.xml><?xml version="1.0" encoding="utf-8"?>
<sst xmlns="http://schemas.openxmlformats.org/spreadsheetml/2006/main" count="942" uniqueCount="65">
  <si>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</si>
  <si>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</si>
  <si>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</si>
  <si>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</si>
  <si>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</si>
  <si>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</si>
  <si>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</si>
  <si>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</si>
  <si>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</si>
  <si>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</si>
  <si>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</si>
  <si>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</si>
  <si>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</si>
  <si>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</si>
  <si>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</si>
  <si>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</si>
  <si>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</si>
  <si>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</si>
  <si>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</si>
  <si>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</si>
  <si>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</si>
  <si>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</si>
  <si>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</si>
  <si>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</si>
  <si>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</si>
  <si>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</si>
  <si>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</si>
  <si>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</si>
  <si>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</si>
  <si>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</si>
  <si>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</si>
  <si>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</si>
  <si>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</si>
  <si>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</si>
  <si>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</si>
  <si>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</si>
  <si>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</si>
  <si>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</si>
  <si>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</si>
  <si>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</si>
  <si>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</si>
  <si>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</si>
  <si>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</si>
  <si>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</si>
  <si>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</si>
  <si>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</si>
  <si>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</si>
  <si>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</si>
  <si>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</si>
  <si>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</si>
  <si>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</si>
  <si>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</si>
  <si>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</si>
  <si>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</si>
  <si>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</si>
  <si>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Revised 99A after 2008B</t>
  </si>
  <si>
    <t>99A Refinanced on 2008B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</si>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</sst>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#,##0.000_);[Red]\(#,##0.00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8" fontId="0" fillId="0" borderId="15" xfId="0" applyNumberFormat="1" applyFont="1" applyBorder="1" applyAlignment="1">
      <alignment horizontal="center"/>
    </xf>
    <xf numFmtId="172" fontId="0" fillId="0" borderId="11" xfId="0" applyNumberFormat="1" applyFont="1" applyBorder="1" applyAlignment="1" quotePrefix="1">
      <alignment horizontal="left"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6"/>
  <sheetViews>
    <sheetView showZero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8" sqref="D18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H2"/>
      <c r="AI2"/>
      <c r="AJ2"/>
      <c r="AK2"/>
      <c r="AL2"/>
      <c r="AM2" s="27"/>
      <c r="AN2" s="4"/>
      <c r="AQ2" s="27" t="s">
        <v>61</v>
      </c>
      <c r="AR2" s="27"/>
      <c r="AY2" s="27"/>
      <c r="AZ2" s="4"/>
      <c r="BC2" s="27" t="s">
        <v>61</v>
      </c>
      <c r="BD2" s="27"/>
      <c r="BG2" s="27"/>
      <c r="BH2" s="4"/>
      <c r="BK2" s="27"/>
      <c r="BO2" s="27" t="s">
        <v>61</v>
      </c>
      <c r="BP2" s="27"/>
      <c r="BW2" s="27"/>
      <c r="CA2" s="27" t="s">
        <v>61</v>
      </c>
      <c r="CB2" s="27"/>
      <c r="CI2" s="27"/>
      <c r="CM2" s="27" t="s">
        <v>61</v>
      </c>
      <c r="CN2" s="27"/>
      <c r="CU2" s="27"/>
      <c r="CY2" s="27" t="s">
        <v>61</v>
      </c>
      <c r="CZ2" s="27"/>
      <c r="DG2" s="27"/>
      <c r="DK2" s="27" t="s">
        <v>61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59" t="s">
        <v>55</v>
      </c>
      <c r="D5" s="59"/>
      <c r="E5" s="60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61" t="s">
        <v>56</v>
      </c>
      <c r="D6" s="59"/>
      <c r="E6" s="59"/>
      <c r="F6" s="23" t="s">
        <v>57</v>
      </c>
      <c r="G6" s="23" t="s">
        <v>58</v>
      </c>
      <c r="H6" s="17"/>
      <c r="I6" s="22"/>
      <c r="J6" s="36">
        <v>0.5180471</v>
      </c>
      <c r="K6" s="21"/>
      <c r="L6" s="23" t="s">
        <v>57</v>
      </c>
      <c r="M6" s="23" t="s">
        <v>58</v>
      </c>
      <c r="O6" s="22"/>
      <c r="P6" s="41">
        <f>V6+AB6+AH6+AN6+AT6+AZ6+BF6+BL6+BR6+BX6+CD6+CJ6+CP6+CV6+DB6+DH6+DN6+DT6+DZ6+EF6+EL6</f>
        <v>0.48195289999999996</v>
      </c>
      <c r="Q6" s="21"/>
      <c r="R6" s="23" t="s">
        <v>57</v>
      </c>
      <c r="S6" s="23" t="s">
        <v>58</v>
      </c>
      <c r="U6" s="29"/>
      <c r="V6" s="16">
        <v>3.72E-05</v>
      </c>
      <c r="W6" s="30"/>
      <c r="X6" s="23" t="s">
        <v>57</v>
      </c>
      <c r="Y6" s="23" t="s">
        <v>58</v>
      </c>
      <c r="AA6" s="29"/>
      <c r="AB6" s="16">
        <v>7.47E-05</v>
      </c>
      <c r="AC6" s="30"/>
      <c r="AD6" s="23" t="s">
        <v>57</v>
      </c>
      <c r="AE6" s="23" t="s">
        <v>58</v>
      </c>
      <c r="AG6" s="29"/>
      <c r="AH6" s="16">
        <v>0.0006069</v>
      </c>
      <c r="AI6" s="30"/>
      <c r="AJ6" s="23" t="s">
        <v>57</v>
      </c>
      <c r="AK6" s="23" t="s">
        <v>58</v>
      </c>
      <c r="AM6" s="29"/>
      <c r="AN6" s="16">
        <v>6.6E-06</v>
      </c>
      <c r="AO6" s="30"/>
      <c r="AP6" s="23" t="s">
        <v>57</v>
      </c>
      <c r="AQ6" s="23" t="s">
        <v>58</v>
      </c>
      <c r="AR6" s="11"/>
      <c r="AS6" s="29"/>
      <c r="AT6" s="16">
        <v>0.001457</v>
      </c>
      <c r="AU6" s="30"/>
      <c r="AV6" s="23" t="s">
        <v>57</v>
      </c>
      <c r="AW6" s="23" t="s">
        <v>58</v>
      </c>
      <c r="AX6" s="11"/>
      <c r="AY6" s="29"/>
      <c r="AZ6" s="16">
        <v>0.079478</v>
      </c>
      <c r="BA6" s="30"/>
      <c r="BB6" s="23" t="s">
        <v>57</v>
      </c>
      <c r="BC6" s="23" t="s">
        <v>58</v>
      </c>
      <c r="BD6" s="11"/>
      <c r="BE6" s="29"/>
      <c r="BF6" s="16">
        <v>0.0003622</v>
      </c>
      <c r="BG6" s="30"/>
      <c r="BH6" s="23" t="s">
        <v>57</v>
      </c>
      <c r="BI6" s="23" t="s">
        <v>58</v>
      </c>
      <c r="BK6" s="29"/>
      <c r="BL6" s="16">
        <v>0.031515</v>
      </c>
      <c r="BM6" s="30"/>
      <c r="BN6" s="23" t="s">
        <v>57</v>
      </c>
      <c r="BO6" s="23" t="s">
        <v>58</v>
      </c>
      <c r="BQ6" s="29"/>
      <c r="BR6" s="16">
        <v>0.0174849</v>
      </c>
      <c r="BS6" s="30"/>
      <c r="BT6" s="23" t="s">
        <v>57</v>
      </c>
      <c r="BU6" s="23" t="s">
        <v>58</v>
      </c>
      <c r="BW6" s="40"/>
      <c r="BX6" s="41">
        <v>0.0028204</v>
      </c>
      <c r="BY6" s="42"/>
      <c r="BZ6" s="23" t="s">
        <v>57</v>
      </c>
      <c r="CA6" s="23" t="s">
        <v>58</v>
      </c>
      <c r="CC6" s="29"/>
      <c r="CD6" s="16">
        <v>0.0078105</v>
      </c>
      <c r="CE6" s="30"/>
      <c r="CF6" s="23" t="s">
        <v>57</v>
      </c>
      <c r="CG6" s="23" t="s">
        <v>58</v>
      </c>
      <c r="CI6" s="29"/>
      <c r="CJ6" s="16">
        <v>0.1810524</v>
      </c>
      <c r="CK6" s="30"/>
      <c r="CL6" s="23" t="s">
        <v>57</v>
      </c>
      <c r="CM6" s="23" t="s">
        <v>58</v>
      </c>
      <c r="CN6" s="11"/>
      <c r="CO6" s="29"/>
      <c r="CP6" s="16">
        <v>0.0083967</v>
      </c>
      <c r="CQ6" s="30"/>
      <c r="CR6" s="23" t="s">
        <v>57</v>
      </c>
      <c r="CS6" s="23" t="s">
        <v>58</v>
      </c>
      <c r="CU6" s="29"/>
      <c r="CV6" s="16">
        <v>0.0247852</v>
      </c>
      <c r="CW6" s="30"/>
      <c r="CX6" s="23" t="s">
        <v>57</v>
      </c>
      <c r="CY6" s="23" t="s">
        <v>58</v>
      </c>
      <c r="CZ6" s="11"/>
      <c r="DA6" s="29"/>
      <c r="DB6" s="16">
        <v>0.0675021</v>
      </c>
      <c r="DC6" s="30"/>
      <c r="DD6" s="23" t="s">
        <v>57</v>
      </c>
      <c r="DE6" s="23" t="s">
        <v>58</v>
      </c>
      <c r="DG6" s="29"/>
      <c r="DH6" s="16">
        <v>0.0385133</v>
      </c>
      <c r="DI6" s="30"/>
      <c r="DJ6" s="23" t="s">
        <v>57</v>
      </c>
      <c r="DK6" s="23" t="s">
        <v>58</v>
      </c>
      <c r="DM6" s="29"/>
      <c r="DN6" s="16">
        <v>0.0034411</v>
      </c>
      <c r="DO6" s="30"/>
      <c r="DP6" s="23" t="s">
        <v>57</v>
      </c>
      <c r="DQ6" s="23" t="s">
        <v>58</v>
      </c>
      <c r="DS6" s="29"/>
      <c r="DT6" s="16">
        <v>0.0052876</v>
      </c>
      <c r="DU6" s="30"/>
      <c r="DV6" s="23" t="s">
        <v>57</v>
      </c>
      <c r="DW6" s="23" t="s">
        <v>58</v>
      </c>
      <c r="DY6" s="29"/>
      <c r="DZ6" s="16">
        <v>0.00021</v>
      </c>
      <c r="EA6" s="30"/>
      <c r="EB6" s="23" t="s">
        <v>57</v>
      </c>
      <c r="EC6" s="23" t="s">
        <v>58</v>
      </c>
      <c r="ED6" s="11"/>
      <c r="EE6" s="29"/>
      <c r="EF6" s="16">
        <v>0.0111111</v>
      </c>
      <c r="EG6" s="30"/>
      <c r="EH6" s="23" t="s">
        <v>57</v>
      </c>
      <c r="EI6" s="23" t="s">
        <v>58</v>
      </c>
      <c r="EJ6" s="11"/>
      <c r="EK6" s="29"/>
      <c r="EL6" s="16"/>
      <c r="EM6" s="30"/>
      <c r="EN6" s="23" t="s">
        <v>57</v>
      </c>
      <c r="EO6" s="23" t="s">
        <v>58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23" t="s">
        <v>7</v>
      </c>
      <c r="J7" s="23" t="s">
        <v>8</v>
      </c>
      <c r="K7" s="23" t="s">
        <v>0</v>
      </c>
      <c r="L7" s="23" t="s">
        <v>59</v>
      </c>
      <c r="M7" s="23" t="s">
        <v>60</v>
      </c>
      <c r="O7" s="23" t="s">
        <v>7</v>
      </c>
      <c r="P7" s="23" t="s">
        <v>8</v>
      </c>
      <c r="Q7" s="23" t="s">
        <v>0</v>
      </c>
      <c r="R7" s="23" t="s">
        <v>59</v>
      </c>
      <c r="S7" s="23" t="s">
        <v>60</v>
      </c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14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14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14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</row>
    <row r="8" spans="1:146" ht="12.75">
      <c r="A8" s="2">
        <v>42644</v>
      </c>
      <c r="C8" s="18">
        <v>5695000</v>
      </c>
      <c r="D8" s="18">
        <v>113900</v>
      </c>
      <c r="E8" s="18">
        <f aca="true" t="shared" si="0" ref="E8:E14">C8+D8</f>
        <v>5808900</v>
      </c>
      <c r="F8" s="18">
        <f>L8+R8</f>
        <v>20533</v>
      </c>
      <c r="G8" s="18">
        <f>M8+S8</f>
        <v>37396</v>
      </c>
      <c r="I8" s="18">
        <v>2950278.2345000003</v>
      </c>
      <c r="J8" s="18">
        <v>59005.56468999999</v>
      </c>
      <c r="K8" s="18">
        <v>3009283.79919</v>
      </c>
      <c r="L8" s="18">
        <v>10657</v>
      </c>
      <c r="M8" s="18">
        <v>19395</v>
      </c>
      <c r="O8" s="17">
        <f aca="true" t="shared" si="1" ref="O8:O14">U8+AA8+AG8+AM8+AS8+AY8+BE8+BK8+BQ8+BW8+CC8+CI8+CO8+CU8+DA8+DG8+DM8+DS8+DY8+EE8+EK8</f>
        <v>2744721.7654999997</v>
      </c>
      <c r="P8" s="17">
        <f aca="true" t="shared" si="2" ref="P8:P14">V8+AB8+AH8+AN8+AT8+AZ8+BF8+BL8+BR8+BX8+CD8+CJ8+CP8+CV8+DB8+DH8+DN8+DT8+DZ8+EF8+EL8</f>
        <v>54894.43531000001</v>
      </c>
      <c r="Q8" s="17">
        <f aca="true" t="shared" si="3" ref="Q8:Q14">O8+P8</f>
        <v>2799616.20081</v>
      </c>
      <c r="R8" s="17">
        <f>X8+AD8+AJ8+AP8+AV8+BB8+BH8+BN8+BT8+BZ8+CF8+CL8+CR8+CX8+DD8+DJ8+DP8+DV8+EB8+EH8+EN8</f>
        <v>9876</v>
      </c>
      <c r="S8" s="17">
        <f>Y8+AE8+AK8+AQ8+AW8+BC8+BI8+BO8+BU8+CA8+CG8+CM8+CS8+CY8+DE8+DK8+DQ8+DW8+EC8+EI8+EO8</f>
        <v>18001</v>
      </c>
      <c r="U8" s="17">
        <f aca="true" t="shared" si="4" ref="U8:U14">C8*0.00372/100</f>
        <v>211.854</v>
      </c>
      <c r="V8" s="17">
        <f aca="true" t="shared" si="5" ref="V8:V14">D8*0.00372/100</f>
        <v>4.237080000000001</v>
      </c>
      <c r="W8" s="17">
        <f aca="true" t="shared" si="6" ref="W8:W14">U8+V8</f>
        <v>216.09108</v>
      </c>
      <c r="X8" s="17"/>
      <c r="Y8" s="17"/>
      <c r="Z8" s="17"/>
      <c r="AA8" s="17">
        <f aca="true" t="shared" si="7" ref="AA8:AA14">C8*0.00747/100</f>
        <v>425.41650000000004</v>
      </c>
      <c r="AB8" s="17">
        <f aca="true" t="shared" si="8" ref="AB8:AB14">D8*0.00747/100</f>
        <v>8.508329999999999</v>
      </c>
      <c r="AC8" s="17">
        <f aca="true" t="shared" si="9" ref="AC8:AC14">AA8+AB8</f>
        <v>433.92483000000004</v>
      </c>
      <c r="AD8" s="17"/>
      <c r="AE8" s="17"/>
      <c r="AF8" s="17"/>
      <c r="AG8" s="17">
        <f aca="true" t="shared" si="10" ref="AG8:AG14">C8*0.06069/100</f>
        <v>3456.2954999999997</v>
      </c>
      <c r="AH8" s="17">
        <f aca="true" t="shared" si="11" ref="AH8:AH14">D8*0.06069/100</f>
        <v>69.12591</v>
      </c>
      <c r="AI8" s="17">
        <f aca="true" t="shared" si="12" ref="AI8:AI14">AG8+AH8</f>
        <v>3525.42141</v>
      </c>
      <c r="AJ8" s="17">
        <v>19</v>
      </c>
      <c r="AK8" s="17">
        <v>19</v>
      </c>
      <c r="AL8" s="17"/>
      <c r="AM8" s="17">
        <f aca="true" t="shared" si="13" ref="AM8:AM14">C8*0.00066/100</f>
        <v>37.586999999999996</v>
      </c>
      <c r="AN8" s="17">
        <f aca="true" t="shared" si="14" ref="AN8:AN14">D8*0.00066/100</f>
        <v>0.7517400000000001</v>
      </c>
      <c r="AO8" s="17">
        <f aca="true" t="shared" si="15" ref="AO8:AO14">AM8+AN8</f>
        <v>38.338739999999994</v>
      </c>
      <c r="AP8" s="17"/>
      <c r="AQ8" s="17"/>
      <c r="AR8" s="17"/>
      <c r="AS8" s="17">
        <f aca="true" t="shared" si="16" ref="AS8:AS14">C8*0.1457/100</f>
        <v>8297.615</v>
      </c>
      <c r="AT8" s="17">
        <f aca="true" t="shared" si="17" ref="AT8:AT14">D8*0.1457/100</f>
        <v>165.9523</v>
      </c>
      <c r="AU8" s="17">
        <f aca="true" t="shared" si="18" ref="AU8:AU14">AS8+AT8</f>
        <v>8463.5673</v>
      </c>
      <c r="AV8" s="17">
        <v>27</v>
      </c>
      <c r="AW8" s="17">
        <v>48</v>
      </c>
      <c r="AX8" s="17"/>
      <c r="AY8" s="17">
        <f aca="true" t="shared" si="19" ref="AY8:AY14">C8*7.9478/100</f>
        <v>452627.21</v>
      </c>
      <c r="AZ8" s="17">
        <f aca="true" t="shared" si="20" ref="AZ8:AZ14">D8*7.9478/100</f>
        <v>9052.5442</v>
      </c>
      <c r="BA8" s="17">
        <f aca="true" t="shared" si="21" ref="BA8:BA14">AY8+AZ8</f>
        <v>461679.7542</v>
      </c>
      <c r="BB8" s="17">
        <v>1627</v>
      </c>
      <c r="BC8" s="17">
        <v>2985</v>
      </c>
      <c r="BD8" s="17"/>
      <c r="BE8" s="17">
        <f aca="true" t="shared" si="22" ref="BE8:BE14">C8*0.03622/100</f>
        <v>2062.7290000000003</v>
      </c>
      <c r="BF8" s="17">
        <f aca="true" t="shared" si="23" ref="BF8:BF14">D8*0.03622/100</f>
        <v>41.254580000000004</v>
      </c>
      <c r="BG8" s="17">
        <f aca="true" t="shared" si="24" ref="BG8:BG14">BE8+BF8</f>
        <v>2103.98358</v>
      </c>
      <c r="BH8" s="17">
        <v>14</v>
      </c>
      <c r="BI8" s="17">
        <v>7</v>
      </c>
      <c r="BJ8" s="17"/>
      <c r="BK8" s="17">
        <f aca="true" t="shared" si="25" ref="BK8:BK14">C8*3.1515/100</f>
        <v>179477.925</v>
      </c>
      <c r="BL8" s="17">
        <f aca="true" t="shared" si="26" ref="BL8:BL14">D8*3.1515/100</f>
        <v>3589.5584999999996</v>
      </c>
      <c r="BM8" s="17">
        <f aca="true" t="shared" si="27" ref="BM8:BM14">BK8+BL8</f>
        <v>183067.4835</v>
      </c>
      <c r="BN8" s="17">
        <v>641</v>
      </c>
      <c r="BO8" s="17">
        <v>1175</v>
      </c>
      <c r="BP8" s="17"/>
      <c r="BQ8" s="17">
        <f aca="true" t="shared" si="28" ref="BQ8:BQ14">C8*1.74849/100</f>
        <v>99576.50550000001</v>
      </c>
      <c r="BR8" s="17">
        <f aca="true" t="shared" si="29" ref="BR8:BR14">D8*1.74849/100</f>
        <v>1991.53011</v>
      </c>
      <c r="BS8" s="17">
        <f aca="true" t="shared" si="30" ref="BS8:BS14">BQ8+BR8</f>
        <v>101568.03561000002</v>
      </c>
      <c r="BT8" s="17">
        <v>353</v>
      </c>
      <c r="BU8" s="17">
        <v>656</v>
      </c>
      <c r="BV8" s="17"/>
      <c r="BW8" s="17">
        <f aca="true" t="shared" si="31" ref="BW8:BW14">C8*0.28204/100</f>
        <v>16062.178</v>
      </c>
      <c r="BX8" s="17">
        <f aca="true" t="shared" si="32" ref="BX8:BX14">D8*0.28204/100</f>
        <v>321.24356</v>
      </c>
      <c r="BY8" s="17">
        <f aca="true" t="shared" si="33" ref="BY8:BY14">BW8+BX8</f>
        <v>16383.42156</v>
      </c>
      <c r="BZ8" s="17">
        <v>53</v>
      </c>
      <c r="CA8" s="17">
        <v>100</v>
      </c>
      <c r="CB8" s="17"/>
      <c r="CC8" s="17">
        <f aca="true" t="shared" si="34" ref="CC8:CC14">C8*0.78105/100</f>
        <v>44480.7975</v>
      </c>
      <c r="CD8" s="17">
        <f aca="true" t="shared" si="35" ref="CD8:CD14">D8*0.78105/100</f>
        <v>889.61595</v>
      </c>
      <c r="CE8" s="17">
        <f aca="true" t="shared" si="36" ref="CE8:CE14">CC8+CD8</f>
        <v>45370.41345</v>
      </c>
      <c r="CF8" s="17">
        <v>157</v>
      </c>
      <c r="CG8" s="17">
        <v>286</v>
      </c>
      <c r="CH8" s="17"/>
      <c r="CI8" s="17">
        <f aca="true" t="shared" si="37" ref="CI8:CI14">C8*18.10524/100</f>
        <v>1031093.418</v>
      </c>
      <c r="CJ8" s="17">
        <f aca="true" t="shared" si="38" ref="CJ8:CJ14">D8*18.10524/100</f>
        <v>20621.86836</v>
      </c>
      <c r="CK8" s="17">
        <f aca="true" t="shared" si="39" ref="CK8:CK14">CI8+CJ8</f>
        <v>1051715.28636</v>
      </c>
      <c r="CL8" s="17">
        <v>3709</v>
      </c>
      <c r="CM8" s="17">
        <v>6779</v>
      </c>
      <c r="CN8" s="17"/>
      <c r="CO8" s="17">
        <f aca="true" t="shared" si="40" ref="CO8:CO14">C8*0.83967/100</f>
        <v>47819.2065</v>
      </c>
      <c r="CP8" s="17">
        <f aca="true" t="shared" si="41" ref="CP8:CP14">D8*0.83967/100</f>
        <v>956.38413</v>
      </c>
      <c r="CQ8" s="17">
        <f aca="true" t="shared" si="42" ref="CQ8:CQ14">CO8+CP8</f>
        <v>48775.59063</v>
      </c>
      <c r="CR8" s="17">
        <v>168</v>
      </c>
      <c r="CS8" s="17">
        <v>308</v>
      </c>
      <c r="CT8" s="17"/>
      <c r="CU8" s="17">
        <f aca="true" t="shared" si="43" ref="CU8:CU14">C8*2.47852/100</f>
        <v>141151.714</v>
      </c>
      <c r="CV8" s="17">
        <f aca="true" t="shared" si="44" ref="CV8:CV14">D8*2.47852/100</f>
        <v>2823.0342800000003</v>
      </c>
      <c r="CW8" s="17">
        <f aca="true" t="shared" si="45" ref="CW8:CW14">CU8+CV8</f>
        <v>143974.74828</v>
      </c>
      <c r="CX8" s="17">
        <v>509</v>
      </c>
      <c r="CY8" s="17">
        <v>920</v>
      </c>
      <c r="CZ8" s="17"/>
      <c r="DA8" s="17">
        <f aca="true" t="shared" si="46" ref="DA8:DA14">C8*6.75021/100</f>
        <v>384424.45950000006</v>
      </c>
      <c r="DB8" s="17">
        <f aca="true" t="shared" si="47" ref="DB8:DB14">D8*6.75021/100</f>
        <v>7688.48919</v>
      </c>
      <c r="DC8" s="17">
        <f aca="true" t="shared" si="48" ref="DC8:DC14">DA8+DB8</f>
        <v>392112.94869000005</v>
      </c>
      <c r="DD8" s="17">
        <v>1382</v>
      </c>
      <c r="DE8" s="17">
        <v>2526</v>
      </c>
      <c r="DF8" s="17"/>
      <c r="DG8" s="17">
        <f aca="true" t="shared" si="49" ref="DG8:DG14">C8*3.85133/100</f>
        <v>219333.24349999998</v>
      </c>
      <c r="DH8" s="17">
        <f aca="true" t="shared" si="50" ref="DH8:DH14">D8*3.85133/100</f>
        <v>4386.66487</v>
      </c>
      <c r="DI8" s="17">
        <f aca="true" t="shared" si="51" ref="DI8:DI14">DG8+DH8</f>
        <v>223719.90837</v>
      </c>
      <c r="DJ8" s="17">
        <v>787</v>
      </c>
      <c r="DK8" s="17">
        <v>1440</v>
      </c>
      <c r="DL8" s="17"/>
      <c r="DM8" s="17">
        <f aca="true" t="shared" si="52" ref="DM8:DM14">C8*0.34411/100</f>
        <v>19597.0645</v>
      </c>
      <c r="DN8" s="17">
        <f aca="true" t="shared" si="53" ref="DN8:DN14">D8*0.34411/100</f>
        <v>391.94129</v>
      </c>
      <c r="DO8" s="17">
        <f aca="true" t="shared" si="54" ref="DO8:DO14">DM8+DN8</f>
        <v>19989.00579</v>
      </c>
      <c r="DP8" s="17">
        <v>77</v>
      </c>
      <c r="DQ8" s="17">
        <v>127</v>
      </c>
      <c r="DR8" s="17"/>
      <c r="DS8" s="17">
        <f aca="true" t="shared" si="55" ref="DS8:DS14">C8*0.52876/100</f>
        <v>30112.882</v>
      </c>
      <c r="DT8" s="17">
        <f aca="true" t="shared" si="56" ref="DT8:DT14">D8*0.52876/100</f>
        <v>602.25764</v>
      </c>
      <c r="DU8" s="17">
        <f aca="true" t="shared" si="57" ref="DU8:DU14">DS8+DT8</f>
        <v>30715.13964</v>
      </c>
      <c r="DV8" s="17">
        <v>111</v>
      </c>
      <c r="DW8" s="17">
        <v>200</v>
      </c>
      <c r="DX8" s="17"/>
      <c r="DY8" s="17">
        <f aca="true" t="shared" si="58" ref="DY8:DY14">C8*0.021/100</f>
        <v>1195.95</v>
      </c>
      <c r="DZ8" s="17">
        <f aca="true" t="shared" si="59" ref="DZ8:DZ14">D8*0.021/100</f>
        <v>23.919</v>
      </c>
      <c r="EA8" s="17">
        <f aca="true" t="shared" si="60" ref="EA8:EA14">DY8+DZ8</f>
        <v>1219.8690000000001</v>
      </c>
      <c r="EB8" s="17">
        <v>9</v>
      </c>
      <c r="EC8" s="17">
        <v>6</v>
      </c>
      <c r="ED8" s="17"/>
      <c r="EE8" s="17">
        <f aca="true" t="shared" si="61" ref="EE8:EE14">C8*1.11111/100</f>
        <v>63277.7145</v>
      </c>
      <c r="EF8" s="17">
        <f aca="true" t="shared" si="62" ref="EF8:EF14">D8*1.11111/100</f>
        <v>1265.55429</v>
      </c>
      <c r="EG8" s="17">
        <f aca="true" t="shared" si="63" ref="EG8:EG14">EE8+EF8</f>
        <v>64543.26879</v>
      </c>
      <c r="EH8" s="17">
        <v>233</v>
      </c>
      <c r="EI8" s="17">
        <v>419</v>
      </c>
      <c r="EJ8" s="17"/>
      <c r="EK8" s="24"/>
      <c r="EL8" s="17"/>
      <c r="EM8" s="17"/>
      <c r="EN8" s="17"/>
      <c r="EO8" s="17"/>
      <c r="EP8" s="17"/>
    </row>
    <row r="9" spans="1:146" ht="12.75" hidden="1">
      <c r="A9" s="2">
        <v>42826</v>
      </c>
      <c r="C9" s="18"/>
      <c r="D9" s="18"/>
      <c r="E9" s="18">
        <f t="shared" si="0"/>
        <v>0</v>
      </c>
      <c r="F9" s="18"/>
      <c r="G9" s="18"/>
      <c r="I9" s="18"/>
      <c r="J9" s="18"/>
      <c r="K9" s="18"/>
      <c r="L9" s="18"/>
      <c r="M9" s="18"/>
      <c r="O9" s="17">
        <f t="shared" si="1"/>
        <v>0</v>
      </c>
      <c r="P9" s="17">
        <f t="shared" si="2"/>
        <v>0</v>
      </c>
      <c r="Q9" s="17">
        <f t="shared" si="3"/>
        <v>0</v>
      </c>
      <c r="R9" s="17"/>
      <c r="S9" s="17"/>
      <c r="U9" s="17"/>
      <c r="V9" s="17">
        <f t="shared" si="5"/>
        <v>0</v>
      </c>
      <c r="W9" s="17">
        <f t="shared" si="6"/>
        <v>0</v>
      </c>
      <c r="X9" s="17"/>
      <c r="Y9" s="17"/>
      <c r="Z9" s="17"/>
      <c r="AA9" s="17"/>
      <c r="AB9" s="17">
        <f t="shared" si="8"/>
        <v>0</v>
      </c>
      <c r="AC9" s="17">
        <f t="shared" si="9"/>
        <v>0</v>
      </c>
      <c r="AD9" s="17"/>
      <c r="AE9" s="17"/>
      <c r="AF9" s="17"/>
      <c r="AG9" s="17"/>
      <c r="AH9" s="17">
        <f t="shared" si="11"/>
        <v>0</v>
      </c>
      <c r="AI9" s="17">
        <f t="shared" si="12"/>
        <v>0</v>
      </c>
      <c r="AJ9" s="17"/>
      <c r="AK9" s="17"/>
      <c r="AL9" s="17"/>
      <c r="AM9" s="17"/>
      <c r="AN9" s="17">
        <f t="shared" si="14"/>
        <v>0</v>
      </c>
      <c r="AO9" s="17">
        <f t="shared" si="15"/>
        <v>0</v>
      </c>
      <c r="AP9" s="17"/>
      <c r="AQ9" s="17"/>
      <c r="AR9" s="17"/>
      <c r="AS9" s="17"/>
      <c r="AT9" s="17">
        <f t="shared" si="17"/>
        <v>0</v>
      </c>
      <c r="AU9" s="17">
        <f t="shared" si="18"/>
        <v>0</v>
      </c>
      <c r="AV9" s="17"/>
      <c r="AW9" s="17"/>
      <c r="AX9" s="17"/>
      <c r="AY9" s="17"/>
      <c r="AZ9" s="17">
        <f t="shared" si="20"/>
        <v>0</v>
      </c>
      <c r="BA9" s="17">
        <f t="shared" si="21"/>
        <v>0</v>
      </c>
      <c r="BB9" s="17"/>
      <c r="BC9" s="17"/>
      <c r="BD9" s="17"/>
      <c r="BE9" s="17"/>
      <c r="BF9" s="17">
        <f t="shared" si="23"/>
        <v>0</v>
      </c>
      <c r="BG9" s="17">
        <f t="shared" si="24"/>
        <v>0</v>
      </c>
      <c r="BH9" s="17"/>
      <c r="BI9" s="17"/>
      <c r="BJ9" s="17"/>
      <c r="BK9" s="17"/>
      <c r="BL9" s="17">
        <f t="shared" si="26"/>
        <v>0</v>
      </c>
      <c r="BM9" s="17">
        <f t="shared" si="27"/>
        <v>0</v>
      </c>
      <c r="BN9" s="17"/>
      <c r="BO9" s="17"/>
      <c r="BP9" s="17"/>
      <c r="BQ9" s="17"/>
      <c r="BR9" s="17">
        <f t="shared" si="29"/>
        <v>0</v>
      </c>
      <c r="BS9" s="17">
        <f t="shared" si="30"/>
        <v>0</v>
      </c>
      <c r="BT9" s="17"/>
      <c r="BU9" s="17"/>
      <c r="BV9" s="17"/>
      <c r="BW9" s="17"/>
      <c r="BX9" s="17">
        <f t="shared" si="32"/>
        <v>0</v>
      </c>
      <c r="BY9" s="17">
        <f t="shared" si="33"/>
        <v>0</v>
      </c>
      <c r="BZ9" s="17"/>
      <c r="CA9" s="17"/>
      <c r="CB9" s="17"/>
      <c r="CC9" s="17"/>
      <c r="CD9" s="17">
        <f t="shared" si="35"/>
        <v>0</v>
      </c>
      <c r="CE9" s="17">
        <f t="shared" si="36"/>
        <v>0</v>
      </c>
      <c r="CF9" s="17"/>
      <c r="CG9" s="17"/>
      <c r="CH9" s="17"/>
      <c r="CI9" s="17"/>
      <c r="CJ9" s="17">
        <f t="shared" si="38"/>
        <v>0</v>
      </c>
      <c r="CK9" s="17">
        <f t="shared" si="39"/>
        <v>0</v>
      </c>
      <c r="CL9" s="17"/>
      <c r="CM9" s="17"/>
      <c r="CN9" s="17"/>
      <c r="CO9" s="17"/>
      <c r="CP9" s="17">
        <f t="shared" si="41"/>
        <v>0</v>
      </c>
      <c r="CQ9" s="17">
        <f t="shared" si="42"/>
        <v>0</v>
      </c>
      <c r="CR9" s="17"/>
      <c r="CS9" s="17"/>
      <c r="CT9" s="17"/>
      <c r="CU9" s="17"/>
      <c r="CV9" s="17">
        <f t="shared" si="44"/>
        <v>0</v>
      </c>
      <c r="CW9" s="17">
        <f t="shared" si="45"/>
        <v>0</v>
      </c>
      <c r="CX9" s="17"/>
      <c r="CY9" s="17"/>
      <c r="CZ9" s="17"/>
      <c r="DA9" s="17"/>
      <c r="DB9" s="17">
        <f t="shared" si="47"/>
        <v>0</v>
      </c>
      <c r="DC9" s="17">
        <f t="shared" si="48"/>
        <v>0</v>
      </c>
      <c r="DD9" s="17"/>
      <c r="DE9" s="17"/>
      <c r="DF9" s="17"/>
      <c r="DG9" s="17"/>
      <c r="DH9" s="17">
        <f t="shared" si="50"/>
        <v>0</v>
      </c>
      <c r="DI9" s="17">
        <f t="shared" si="51"/>
        <v>0</v>
      </c>
      <c r="DJ9" s="17"/>
      <c r="DK9" s="17"/>
      <c r="DL9" s="17"/>
      <c r="DM9" s="17"/>
      <c r="DN9" s="17">
        <f t="shared" si="53"/>
        <v>0</v>
      </c>
      <c r="DO9" s="17">
        <f t="shared" si="54"/>
        <v>0</v>
      </c>
      <c r="DP9" s="17"/>
      <c r="DQ9" s="17"/>
      <c r="DR9" s="17"/>
      <c r="DS9" s="17"/>
      <c r="DT9" s="17">
        <f t="shared" si="56"/>
        <v>0</v>
      </c>
      <c r="DU9" s="17">
        <f t="shared" si="57"/>
        <v>0</v>
      </c>
      <c r="DV9" s="17"/>
      <c r="DW9" s="17"/>
      <c r="DX9" s="17"/>
      <c r="DY9" s="17"/>
      <c r="DZ9" s="17">
        <f t="shared" si="59"/>
        <v>0</v>
      </c>
      <c r="EA9" s="17">
        <f t="shared" si="60"/>
        <v>0</v>
      </c>
      <c r="EB9" s="17"/>
      <c r="EC9" s="17"/>
      <c r="ED9" s="17"/>
      <c r="EE9" s="17"/>
      <c r="EF9" s="17">
        <f t="shared" si="62"/>
        <v>0</v>
      </c>
      <c r="EG9" s="17">
        <f t="shared" si="63"/>
        <v>0</v>
      </c>
      <c r="EH9" s="17"/>
      <c r="EI9" s="17"/>
      <c r="EJ9" s="17"/>
      <c r="EK9" s="24"/>
      <c r="EL9" s="17"/>
      <c r="EM9" s="17"/>
      <c r="EN9" s="17"/>
      <c r="EO9" s="17"/>
      <c r="EP9" s="17"/>
    </row>
    <row r="10" spans="1:146" ht="12.75" hidden="1">
      <c r="A10" s="2">
        <v>43009</v>
      </c>
      <c r="C10" s="18"/>
      <c r="D10" s="18"/>
      <c r="E10" s="18">
        <f t="shared" si="0"/>
        <v>0</v>
      </c>
      <c r="F10" s="18"/>
      <c r="G10" s="18"/>
      <c r="I10" s="18"/>
      <c r="J10" s="18"/>
      <c r="K10" s="18"/>
      <c r="L10" s="18"/>
      <c r="M10" s="18"/>
      <c r="O10" s="17">
        <f t="shared" si="1"/>
        <v>0</v>
      </c>
      <c r="P10" s="17">
        <f t="shared" si="2"/>
        <v>0</v>
      </c>
      <c r="Q10" s="17">
        <f t="shared" si="3"/>
        <v>0</v>
      </c>
      <c r="R10" s="17"/>
      <c r="S10" s="17"/>
      <c r="U10" s="17">
        <f t="shared" si="4"/>
        <v>0</v>
      </c>
      <c r="V10" s="17">
        <f t="shared" si="5"/>
        <v>0</v>
      </c>
      <c r="W10" s="17">
        <f t="shared" si="6"/>
        <v>0</v>
      </c>
      <c r="X10" s="17"/>
      <c r="Y10" s="17"/>
      <c r="Z10" s="17"/>
      <c r="AA10" s="17">
        <f t="shared" si="7"/>
        <v>0</v>
      </c>
      <c r="AB10" s="17">
        <f t="shared" si="8"/>
        <v>0</v>
      </c>
      <c r="AC10" s="17">
        <f t="shared" si="9"/>
        <v>0</v>
      </c>
      <c r="AD10" s="17"/>
      <c r="AE10" s="17"/>
      <c r="AF10" s="17"/>
      <c r="AG10" s="17">
        <f t="shared" si="10"/>
        <v>0</v>
      </c>
      <c r="AH10" s="17">
        <f t="shared" si="11"/>
        <v>0</v>
      </c>
      <c r="AI10" s="17">
        <f t="shared" si="12"/>
        <v>0</v>
      </c>
      <c r="AJ10" s="17"/>
      <c r="AK10" s="17"/>
      <c r="AL10" s="17"/>
      <c r="AM10" s="17">
        <f t="shared" si="13"/>
        <v>0</v>
      </c>
      <c r="AN10" s="17">
        <f t="shared" si="14"/>
        <v>0</v>
      </c>
      <c r="AO10" s="17">
        <f t="shared" si="15"/>
        <v>0</v>
      </c>
      <c r="AP10" s="17"/>
      <c r="AQ10" s="17"/>
      <c r="AR10" s="17"/>
      <c r="AS10" s="17">
        <f t="shared" si="16"/>
        <v>0</v>
      </c>
      <c r="AT10" s="17">
        <f t="shared" si="17"/>
        <v>0</v>
      </c>
      <c r="AU10" s="17">
        <f t="shared" si="18"/>
        <v>0</v>
      </c>
      <c r="AV10" s="17"/>
      <c r="AW10" s="17"/>
      <c r="AX10" s="17"/>
      <c r="AY10" s="17">
        <f t="shared" si="19"/>
        <v>0</v>
      </c>
      <c r="AZ10" s="17">
        <f t="shared" si="20"/>
        <v>0</v>
      </c>
      <c r="BA10" s="17">
        <f t="shared" si="21"/>
        <v>0</v>
      </c>
      <c r="BB10" s="17"/>
      <c r="BC10" s="17"/>
      <c r="BD10" s="17"/>
      <c r="BE10" s="17">
        <f t="shared" si="22"/>
        <v>0</v>
      </c>
      <c r="BF10" s="17">
        <f t="shared" si="23"/>
        <v>0</v>
      </c>
      <c r="BG10" s="17">
        <f t="shared" si="24"/>
        <v>0</v>
      </c>
      <c r="BH10" s="17"/>
      <c r="BI10" s="17"/>
      <c r="BJ10" s="17"/>
      <c r="BK10" s="17">
        <f t="shared" si="25"/>
        <v>0</v>
      </c>
      <c r="BL10" s="17">
        <f t="shared" si="26"/>
        <v>0</v>
      </c>
      <c r="BM10" s="17">
        <f t="shared" si="27"/>
        <v>0</v>
      </c>
      <c r="BN10" s="17"/>
      <c r="BO10" s="17"/>
      <c r="BP10" s="17"/>
      <c r="BQ10" s="17">
        <f t="shared" si="28"/>
        <v>0</v>
      </c>
      <c r="BR10" s="17">
        <f t="shared" si="29"/>
        <v>0</v>
      </c>
      <c r="BS10" s="17">
        <f t="shared" si="30"/>
        <v>0</v>
      </c>
      <c r="BT10" s="17"/>
      <c r="BU10" s="17"/>
      <c r="BV10" s="17"/>
      <c r="BW10" s="17">
        <f t="shared" si="31"/>
        <v>0</v>
      </c>
      <c r="BX10" s="17">
        <f t="shared" si="32"/>
        <v>0</v>
      </c>
      <c r="BY10" s="17">
        <f t="shared" si="33"/>
        <v>0</v>
      </c>
      <c r="BZ10" s="17"/>
      <c r="CA10" s="17"/>
      <c r="CB10" s="17"/>
      <c r="CC10" s="17">
        <f t="shared" si="34"/>
        <v>0</v>
      </c>
      <c r="CD10" s="17">
        <f t="shared" si="35"/>
        <v>0</v>
      </c>
      <c r="CE10" s="17">
        <f t="shared" si="36"/>
        <v>0</v>
      </c>
      <c r="CF10" s="17"/>
      <c r="CG10" s="17"/>
      <c r="CH10" s="17"/>
      <c r="CI10" s="17">
        <f t="shared" si="37"/>
        <v>0</v>
      </c>
      <c r="CJ10" s="17">
        <f t="shared" si="38"/>
        <v>0</v>
      </c>
      <c r="CK10" s="17">
        <f t="shared" si="39"/>
        <v>0</v>
      </c>
      <c r="CL10" s="17"/>
      <c r="CM10" s="17"/>
      <c r="CN10" s="17"/>
      <c r="CO10" s="17">
        <f t="shared" si="40"/>
        <v>0</v>
      </c>
      <c r="CP10" s="17">
        <f t="shared" si="41"/>
        <v>0</v>
      </c>
      <c r="CQ10" s="17">
        <f t="shared" si="42"/>
        <v>0</v>
      </c>
      <c r="CR10" s="17"/>
      <c r="CS10" s="17"/>
      <c r="CT10" s="17"/>
      <c r="CU10" s="17">
        <f t="shared" si="43"/>
        <v>0</v>
      </c>
      <c r="CV10" s="17">
        <f t="shared" si="44"/>
        <v>0</v>
      </c>
      <c r="CW10" s="17">
        <f t="shared" si="45"/>
        <v>0</v>
      </c>
      <c r="CX10" s="17"/>
      <c r="CY10" s="17"/>
      <c r="CZ10" s="17"/>
      <c r="DA10" s="17">
        <f t="shared" si="46"/>
        <v>0</v>
      </c>
      <c r="DB10" s="17">
        <f t="shared" si="47"/>
        <v>0</v>
      </c>
      <c r="DC10" s="17">
        <f t="shared" si="48"/>
        <v>0</v>
      </c>
      <c r="DD10" s="17"/>
      <c r="DE10" s="17"/>
      <c r="DF10" s="17"/>
      <c r="DG10" s="17">
        <f t="shared" si="49"/>
        <v>0</v>
      </c>
      <c r="DH10" s="17">
        <f t="shared" si="50"/>
        <v>0</v>
      </c>
      <c r="DI10" s="17">
        <f t="shared" si="51"/>
        <v>0</v>
      </c>
      <c r="DJ10" s="17"/>
      <c r="DK10" s="17"/>
      <c r="DL10" s="17"/>
      <c r="DM10" s="17">
        <f t="shared" si="52"/>
        <v>0</v>
      </c>
      <c r="DN10" s="17">
        <f t="shared" si="53"/>
        <v>0</v>
      </c>
      <c r="DO10" s="17">
        <f t="shared" si="54"/>
        <v>0</v>
      </c>
      <c r="DP10" s="17"/>
      <c r="DQ10" s="17"/>
      <c r="DR10" s="17"/>
      <c r="DS10" s="17">
        <f t="shared" si="55"/>
        <v>0</v>
      </c>
      <c r="DT10" s="17">
        <f t="shared" si="56"/>
        <v>0</v>
      </c>
      <c r="DU10" s="17">
        <f t="shared" si="57"/>
        <v>0</v>
      </c>
      <c r="DV10" s="17"/>
      <c r="DW10" s="17"/>
      <c r="DX10" s="17"/>
      <c r="DY10" s="17">
        <f t="shared" si="58"/>
        <v>0</v>
      </c>
      <c r="DZ10" s="17">
        <f t="shared" si="59"/>
        <v>0</v>
      </c>
      <c r="EA10" s="17">
        <f t="shared" si="60"/>
        <v>0</v>
      </c>
      <c r="EB10" s="17"/>
      <c r="EC10" s="17"/>
      <c r="ED10" s="17"/>
      <c r="EE10" s="17">
        <f t="shared" si="61"/>
        <v>0</v>
      </c>
      <c r="EF10" s="17">
        <f t="shared" si="62"/>
        <v>0</v>
      </c>
      <c r="EG10" s="17">
        <f t="shared" si="63"/>
        <v>0</v>
      </c>
      <c r="EH10" s="17"/>
      <c r="EI10" s="17"/>
      <c r="EJ10" s="17"/>
      <c r="EK10" s="24"/>
      <c r="EL10" s="17"/>
      <c r="EM10" s="17"/>
      <c r="EN10" s="17"/>
      <c r="EO10" s="17"/>
      <c r="EP10" s="17"/>
    </row>
    <row r="11" spans="1:146" s="34" customFormat="1" ht="12.75" hidden="1">
      <c r="A11" s="33">
        <v>43191</v>
      </c>
      <c r="C11" s="24"/>
      <c r="D11" s="24"/>
      <c r="E11" s="18">
        <f t="shared" si="0"/>
        <v>0</v>
      </c>
      <c r="F11" s="18"/>
      <c r="G11" s="18"/>
      <c r="H11" s="32"/>
      <c r="I11" s="18"/>
      <c r="J11" s="18"/>
      <c r="K11" s="18"/>
      <c r="L11" s="18"/>
      <c r="M11" s="18"/>
      <c r="O11" s="17">
        <f t="shared" si="1"/>
        <v>0</v>
      </c>
      <c r="P11" s="17">
        <f t="shared" si="2"/>
        <v>0</v>
      </c>
      <c r="Q11" s="17">
        <f t="shared" si="3"/>
        <v>0</v>
      </c>
      <c r="R11" s="17"/>
      <c r="S11" s="17"/>
      <c r="U11" s="17"/>
      <c r="V11" s="17">
        <f t="shared" si="5"/>
        <v>0</v>
      </c>
      <c r="W11" s="17">
        <f t="shared" si="6"/>
        <v>0</v>
      </c>
      <c r="X11" s="17"/>
      <c r="Y11" s="17"/>
      <c r="Z11" s="32"/>
      <c r="AA11" s="17"/>
      <c r="AB11" s="17">
        <f t="shared" si="8"/>
        <v>0</v>
      </c>
      <c r="AC11" s="17">
        <f t="shared" si="9"/>
        <v>0</v>
      </c>
      <c r="AD11" s="17"/>
      <c r="AE11" s="17"/>
      <c r="AF11" s="32"/>
      <c r="AG11" s="17"/>
      <c r="AH11" s="17">
        <f t="shared" si="11"/>
        <v>0</v>
      </c>
      <c r="AI11" s="17">
        <f t="shared" si="12"/>
        <v>0</v>
      </c>
      <c r="AJ11" s="17"/>
      <c r="AK11" s="17"/>
      <c r="AL11" s="32"/>
      <c r="AM11" s="17"/>
      <c r="AN11" s="17">
        <f t="shared" si="14"/>
        <v>0</v>
      </c>
      <c r="AO11" s="17">
        <f t="shared" si="15"/>
        <v>0</v>
      </c>
      <c r="AP11" s="17"/>
      <c r="AQ11" s="17"/>
      <c r="AR11" s="32"/>
      <c r="AS11" s="17"/>
      <c r="AT11" s="17">
        <f t="shared" si="17"/>
        <v>0</v>
      </c>
      <c r="AU11" s="17">
        <f t="shared" si="18"/>
        <v>0</v>
      </c>
      <c r="AV11" s="17"/>
      <c r="AW11" s="17"/>
      <c r="AX11" s="32"/>
      <c r="AY11" s="17"/>
      <c r="AZ11" s="17">
        <f t="shared" si="20"/>
        <v>0</v>
      </c>
      <c r="BA11" s="17">
        <f t="shared" si="21"/>
        <v>0</v>
      </c>
      <c r="BB11" s="17"/>
      <c r="BC11" s="17"/>
      <c r="BD11" s="32"/>
      <c r="BE11" s="17"/>
      <c r="BF11" s="17">
        <f t="shared" si="23"/>
        <v>0</v>
      </c>
      <c r="BG11" s="17">
        <f t="shared" si="24"/>
        <v>0</v>
      </c>
      <c r="BH11" s="17"/>
      <c r="BI11" s="17"/>
      <c r="BJ11" s="32"/>
      <c r="BK11" s="17"/>
      <c r="BL11" s="17">
        <f t="shared" si="26"/>
        <v>0</v>
      </c>
      <c r="BM11" s="17">
        <f t="shared" si="27"/>
        <v>0</v>
      </c>
      <c r="BN11" s="17"/>
      <c r="BO11" s="17"/>
      <c r="BP11" s="32"/>
      <c r="BQ11" s="17"/>
      <c r="BR11" s="17">
        <f t="shared" si="29"/>
        <v>0</v>
      </c>
      <c r="BS11" s="17">
        <f t="shared" si="30"/>
        <v>0</v>
      </c>
      <c r="BT11" s="17"/>
      <c r="BU11" s="17"/>
      <c r="BV11" s="32"/>
      <c r="BW11" s="17"/>
      <c r="BX11" s="17">
        <f t="shared" si="32"/>
        <v>0</v>
      </c>
      <c r="BY11" s="17">
        <f t="shared" si="33"/>
        <v>0</v>
      </c>
      <c r="BZ11" s="17"/>
      <c r="CA11" s="17"/>
      <c r="CB11" s="32"/>
      <c r="CC11" s="17"/>
      <c r="CD11" s="17">
        <f t="shared" si="35"/>
        <v>0</v>
      </c>
      <c r="CE11" s="17">
        <f t="shared" si="36"/>
        <v>0</v>
      </c>
      <c r="CF11" s="17"/>
      <c r="CG11" s="17"/>
      <c r="CH11" s="32"/>
      <c r="CI11" s="17"/>
      <c r="CJ11" s="17">
        <f t="shared" si="38"/>
        <v>0</v>
      </c>
      <c r="CK11" s="17">
        <f t="shared" si="39"/>
        <v>0</v>
      </c>
      <c r="CL11" s="17"/>
      <c r="CM11" s="17"/>
      <c r="CN11" s="17"/>
      <c r="CO11" s="17"/>
      <c r="CP11" s="17">
        <f t="shared" si="41"/>
        <v>0</v>
      </c>
      <c r="CQ11" s="17">
        <f t="shared" si="42"/>
        <v>0</v>
      </c>
      <c r="CR11" s="17"/>
      <c r="CS11" s="17"/>
      <c r="CT11" s="32"/>
      <c r="CU11" s="17"/>
      <c r="CV11" s="17">
        <f t="shared" si="44"/>
        <v>0</v>
      </c>
      <c r="CW11" s="17">
        <f t="shared" si="45"/>
        <v>0</v>
      </c>
      <c r="CX11" s="17"/>
      <c r="CY11" s="17"/>
      <c r="CZ11" s="32"/>
      <c r="DA11" s="17"/>
      <c r="DB11" s="17">
        <f t="shared" si="47"/>
        <v>0</v>
      </c>
      <c r="DC11" s="17">
        <f t="shared" si="48"/>
        <v>0</v>
      </c>
      <c r="DD11" s="17"/>
      <c r="DE11" s="17"/>
      <c r="DF11" s="32"/>
      <c r="DG11" s="17"/>
      <c r="DH11" s="17">
        <f t="shared" si="50"/>
        <v>0</v>
      </c>
      <c r="DI11" s="17">
        <f t="shared" si="51"/>
        <v>0</v>
      </c>
      <c r="DJ11" s="17"/>
      <c r="DK11" s="17"/>
      <c r="DL11" s="32"/>
      <c r="DM11" s="17"/>
      <c r="DN11" s="17">
        <f t="shared" si="53"/>
        <v>0</v>
      </c>
      <c r="DO11" s="17">
        <f t="shared" si="54"/>
        <v>0</v>
      </c>
      <c r="DP11" s="17"/>
      <c r="DQ11" s="17"/>
      <c r="DR11" s="32"/>
      <c r="DS11" s="17"/>
      <c r="DT11" s="17">
        <f t="shared" si="56"/>
        <v>0</v>
      </c>
      <c r="DU11" s="17">
        <f t="shared" si="57"/>
        <v>0</v>
      </c>
      <c r="DV11" s="17"/>
      <c r="DW11" s="17"/>
      <c r="DX11" s="32"/>
      <c r="DY11" s="17"/>
      <c r="DZ11" s="17">
        <f t="shared" si="59"/>
        <v>0</v>
      </c>
      <c r="EA11" s="17">
        <f t="shared" si="60"/>
        <v>0</v>
      </c>
      <c r="EB11" s="17"/>
      <c r="EC11" s="17"/>
      <c r="ED11" s="32"/>
      <c r="EE11" s="17"/>
      <c r="EF11" s="17">
        <f t="shared" si="62"/>
        <v>0</v>
      </c>
      <c r="EG11" s="17">
        <f t="shared" si="63"/>
        <v>0</v>
      </c>
      <c r="EH11" s="17"/>
      <c r="EI11" s="17"/>
      <c r="EJ11" s="32"/>
      <c r="EK11" s="24"/>
      <c r="EL11" s="32"/>
      <c r="EM11" s="32"/>
      <c r="EN11" s="32"/>
      <c r="EO11" s="32"/>
      <c r="EP11" s="32"/>
    </row>
    <row r="12" spans="1:146" s="34" customFormat="1" ht="12.75" hidden="1">
      <c r="A12" s="33">
        <v>43374</v>
      </c>
      <c r="C12" s="24"/>
      <c r="D12" s="24"/>
      <c r="E12" s="18">
        <f t="shared" si="0"/>
        <v>0</v>
      </c>
      <c r="F12" s="18"/>
      <c r="G12" s="18"/>
      <c r="H12" s="32"/>
      <c r="I12" s="18"/>
      <c r="J12" s="18"/>
      <c r="K12" s="18"/>
      <c r="L12" s="18"/>
      <c r="M12" s="18"/>
      <c r="O12" s="17">
        <f t="shared" si="1"/>
        <v>0</v>
      </c>
      <c r="P12" s="17">
        <f t="shared" si="2"/>
        <v>0</v>
      </c>
      <c r="Q12" s="17">
        <f t="shared" si="3"/>
        <v>0</v>
      </c>
      <c r="R12" s="17"/>
      <c r="S12" s="17"/>
      <c r="U12" s="17">
        <f t="shared" si="4"/>
        <v>0</v>
      </c>
      <c r="V12" s="17">
        <f t="shared" si="5"/>
        <v>0</v>
      </c>
      <c r="W12" s="17">
        <f t="shared" si="6"/>
        <v>0</v>
      </c>
      <c r="X12" s="17"/>
      <c r="Y12" s="17"/>
      <c r="Z12" s="32"/>
      <c r="AA12" s="17">
        <f t="shared" si="7"/>
        <v>0</v>
      </c>
      <c r="AB12" s="17">
        <f t="shared" si="8"/>
        <v>0</v>
      </c>
      <c r="AC12" s="17">
        <f t="shared" si="9"/>
        <v>0</v>
      </c>
      <c r="AD12" s="17"/>
      <c r="AE12" s="17"/>
      <c r="AF12" s="32"/>
      <c r="AG12" s="17">
        <f t="shared" si="10"/>
        <v>0</v>
      </c>
      <c r="AH12" s="17">
        <f t="shared" si="11"/>
        <v>0</v>
      </c>
      <c r="AI12" s="17">
        <f t="shared" si="12"/>
        <v>0</v>
      </c>
      <c r="AJ12" s="17"/>
      <c r="AK12" s="17"/>
      <c r="AL12" s="32"/>
      <c r="AM12" s="17">
        <f t="shared" si="13"/>
        <v>0</v>
      </c>
      <c r="AN12" s="17">
        <f t="shared" si="14"/>
        <v>0</v>
      </c>
      <c r="AO12" s="17">
        <f t="shared" si="15"/>
        <v>0</v>
      </c>
      <c r="AP12" s="17"/>
      <c r="AQ12" s="17"/>
      <c r="AR12" s="32"/>
      <c r="AS12" s="17">
        <f t="shared" si="16"/>
        <v>0</v>
      </c>
      <c r="AT12" s="17">
        <f t="shared" si="17"/>
        <v>0</v>
      </c>
      <c r="AU12" s="17">
        <f t="shared" si="18"/>
        <v>0</v>
      </c>
      <c r="AV12" s="17"/>
      <c r="AW12" s="17"/>
      <c r="AX12" s="32"/>
      <c r="AY12" s="17">
        <f t="shared" si="19"/>
        <v>0</v>
      </c>
      <c r="AZ12" s="17">
        <f t="shared" si="20"/>
        <v>0</v>
      </c>
      <c r="BA12" s="17">
        <f t="shared" si="21"/>
        <v>0</v>
      </c>
      <c r="BB12" s="17"/>
      <c r="BC12" s="17"/>
      <c r="BD12" s="32"/>
      <c r="BE12" s="17">
        <f t="shared" si="22"/>
        <v>0</v>
      </c>
      <c r="BF12" s="17">
        <f t="shared" si="23"/>
        <v>0</v>
      </c>
      <c r="BG12" s="17">
        <f t="shared" si="24"/>
        <v>0</v>
      </c>
      <c r="BH12" s="17"/>
      <c r="BI12" s="17"/>
      <c r="BJ12" s="32"/>
      <c r="BK12" s="17">
        <f t="shared" si="25"/>
        <v>0</v>
      </c>
      <c r="BL12" s="17">
        <f t="shared" si="26"/>
        <v>0</v>
      </c>
      <c r="BM12" s="17">
        <f t="shared" si="27"/>
        <v>0</v>
      </c>
      <c r="BN12" s="17"/>
      <c r="BO12" s="17"/>
      <c r="BP12" s="32"/>
      <c r="BQ12" s="17">
        <f t="shared" si="28"/>
        <v>0</v>
      </c>
      <c r="BR12" s="17">
        <f t="shared" si="29"/>
        <v>0</v>
      </c>
      <c r="BS12" s="17">
        <f t="shared" si="30"/>
        <v>0</v>
      </c>
      <c r="BT12" s="17"/>
      <c r="BU12" s="17"/>
      <c r="BV12" s="32"/>
      <c r="BW12" s="17">
        <f t="shared" si="31"/>
        <v>0</v>
      </c>
      <c r="BX12" s="17">
        <f t="shared" si="32"/>
        <v>0</v>
      </c>
      <c r="BY12" s="17">
        <f t="shared" si="33"/>
        <v>0</v>
      </c>
      <c r="BZ12" s="17"/>
      <c r="CA12" s="17"/>
      <c r="CB12" s="32"/>
      <c r="CC12" s="17">
        <f t="shared" si="34"/>
        <v>0</v>
      </c>
      <c r="CD12" s="17">
        <f t="shared" si="35"/>
        <v>0</v>
      </c>
      <c r="CE12" s="17">
        <f t="shared" si="36"/>
        <v>0</v>
      </c>
      <c r="CF12" s="17"/>
      <c r="CG12" s="17"/>
      <c r="CH12" s="32"/>
      <c r="CI12" s="17">
        <f t="shared" si="37"/>
        <v>0</v>
      </c>
      <c r="CJ12" s="17">
        <f t="shared" si="38"/>
        <v>0</v>
      </c>
      <c r="CK12" s="17">
        <f t="shared" si="39"/>
        <v>0</v>
      </c>
      <c r="CL12" s="17"/>
      <c r="CM12" s="17"/>
      <c r="CN12" s="17"/>
      <c r="CO12" s="17">
        <f t="shared" si="40"/>
        <v>0</v>
      </c>
      <c r="CP12" s="17">
        <f t="shared" si="41"/>
        <v>0</v>
      </c>
      <c r="CQ12" s="17">
        <f t="shared" si="42"/>
        <v>0</v>
      </c>
      <c r="CR12" s="17"/>
      <c r="CS12" s="17"/>
      <c r="CT12" s="32"/>
      <c r="CU12" s="17">
        <f t="shared" si="43"/>
        <v>0</v>
      </c>
      <c r="CV12" s="17">
        <f t="shared" si="44"/>
        <v>0</v>
      </c>
      <c r="CW12" s="17">
        <f t="shared" si="45"/>
        <v>0</v>
      </c>
      <c r="CX12" s="17"/>
      <c r="CY12" s="17"/>
      <c r="CZ12" s="32"/>
      <c r="DA12" s="17">
        <f t="shared" si="46"/>
        <v>0</v>
      </c>
      <c r="DB12" s="17">
        <f t="shared" si="47"/>
        <v>0</v>
      </c>
      <c r="DC12" s="17">
        <f t="shared" si="48"/>
        <v>0</v>
      </c>
      <c r="DD12" s="17"/>
      <c r="DE12" s="17"/>
      <c r="DF12" s="32"/>
      <c r="DG12" s="17">
        <f t="shared" si="49"/>
        <v>0</v>
      </c>
      <c r="DH12" s="17">
        <f t="shared" si="50"/>
        <v>0</v>
      </c>
      <c r="DI12" s="17">
        <f t="shared" si="51"/>
        <v>0</v>
      </c>
      <c r="DJ12" s="17"/>
      <c r="DK12" s="17"/>
      <c r="DL12" s="32"/>
      <c r="DM12" s="17">
        <f t="shared" si="52"/>
        <v>0</v>
      </c>
      <c r="DN12" s="17">
        <f t="shared" si="53"/>
        <v>0</v>
      </c>
      <c r="DO12" s="17">
        <f t="shared" si="54"/>
        <v>0</v>
      </c>
      <c r="DP12" s="17"/>
      <c r="DQ12" s="17"/>
      <c r="DR12" s="32"/>
      <c r="DS12" s="17">
        <f t="shared" si="55"/>
        <v>0</v>
      </c>
      <c r="DT12" s="17">
        <f t="shared" si="56"/>
        <v>0</v>
      </c>
      <c r="DU12" s="17">
        <f t="shared" si="57"/>
        <v>0</v>
      </c>
      <c r="DV12" s="17"/>
      <c r="DW12" s="17"/>
      <c r="DX12" s="32"/>
      <c r="DY12" s="17">
        <f t="shared" si="58"/>
        <v>0</v>
      </c>
      <c r="DZ12" s="17">
        <f t="shared" si="59"/>
        <v>0</v>
      </c>
      <c r="EA12" s="17">
        <f t="shared" si="60"/>
        <v>0</v>
      </c>
      <c r="EB12" s="17"/>
      <c r="EC12" s="17"/>
      <c r="ED12" s="32"/>
      <c r="EE12" s="17">
        <f t="shared" si="61"/>
        <v>0</v>
      </c>
      <c r="EF12" s="17">
        <f t="shared" si="62"/>
        <v>0</v>
      </c>
      <c r="EG12" s="17">
        <f t="shared" si="63"/>
        <v>0</v>
      </c>
      <c r="EH12" s="17"/>
      <c r="EI12" s="17"/>
      <c r="EJ12" s="32"/>
      <c r="EK12" s="24"/>
      <c r="EL12" s="32"/>
      <c r="EM12" s="32"/>
      <c r="EN12" s="32"/>
      <c r="EO12" s="32"/>
      <c r="EP12" s="32"/>
    </row>
    <row r="13" spans="1:146" s="34" customFormat="1" ht="12.75" hidden="1">
      <c r="A13" s="33">
        <v>43556</v>
      </c>
      <c r="C13" s="24"/>
      <c r="D13" s="24"/>
      <c r="E13" s="18">
        <f t="shared" si="0"/>
        <v>0</v>
      </c>
      <c r="F13" s="18"/>
      <c r="G13" s="18"/>
      <c r="H13" s="32"/>
      <c r="I13" s="18"/>
      <c r="J13" s="18"/>
      <c r="K13" s="18"/>
      <c r="L13" s="18"/>
      <c r="M13" s="18"/>
      <c r="O13" s="17">
        <f t="shared" si="1"/>
        <v>0</v>
      </c>
      <c r="P13" s="17">
        <f t="shared" si="2"/>
        <v>0</v>
      </c>
      <c r="Q13" s="17">
        <f t="shared" si="3"/>
        <v>0</v>
      </c>
      <c r="R13" s="17"/>
      <c r="S13" s="17"/>
      <c r="U13" s="17"/>
      <c r="V13" s="17">
        <f t="shared" si="5"/>
        <v>0</v>
      </c>
      <c r="W13" s="17">
        <f t="shared" si="6"/>
        <v>0</v>
      </c>
      <c r="X13" s="17"/>
      <c r="Y13" s="17"/>
      <c r="Z13" s="32"/>
      <c r="AA13" s="17"/>
      <c r="AB13" s="17">
        <f t="shared" si="8"/>
        <v>0</v>
      </c>
      <c r="AC13" s="17">
        <f t="shared" si="9"/>
        <v>0</v>
      </c>
      <c r="AD13" s="17"/>
      <c r="AE13" s="17"/>
      <c r="AF13" s="32"/>
      <c r="AG13" s="17"/>
      <c r="AH13" s="17">
        <f t="shared" si="11"/>
        <v>0</v>
      </c>
      <c r="AI13" s="17">
        <f t="shared" si="12"/>
        <v>0</v>
      </c>
      <c r="AJ13" s="17"/>
      <c r="AK13" s="17"/>
      <c r="AL13" s="32"/>
      <c r="AM13" s="17"/>
      <c r="AN13" s="17">
        <f t="shared" si="14"/>
        <v>0</v>
      </c>
      <c r="AO13" s="17">
        <f t="shared" si="15"/>
        <v>0</v>
      </c>
      <c r="AP13" s="17"/>
      <c r="AQ13" s="17"/>
      <c r="AR13" s="32"/>
      <c r="AS13" s="17"/>
      <c r="AT13" s="17">
        <f t="shared" si="17"/>
        <v>0</v>
      </c>
      <c r="AU13" s="17">
        <f t="shared" si="18"/>
        <v>0</v>
      </c>
      <c r="AV13" s="17"/>
      <c r="AW13" s="17"/>
      <c r="AX13" s="32"/>
      <c r="AY13" s="17"/>
      <c r="AZ13" s="17">
        <f t="shared" si="20"/>
        <v>0</v>
      </c>
      <c r="BA13" s="17">
        <f t="shared" si="21"/>
        <v>0</v>
      </c>
      <c r="BB13" s="17"/>
      <c r="BC13" s="17"/>
      <c r="BD13" s="32"/>
      <c r="BE13" s="17"/>
      <c r="BF13" s="17">
        <f t="shared" si="23"/>
        <v>0</v>
      </c>
      <c r="BG13" s="17">
        <f t="shared" si="24"/>
        <v>0</v>
      </c>
      <c r="BH13" s="17"/>
      <c r="BI13" s="17"/>
      <c r="BJ13" s="32"/>
      <c r="BK13" s="17"/>
      <c r="BL13" s="17">
        <f t="shared" si="26"/>
        <v>0</v>
      </c>
      <c r="BM13" s="17">
        <f t="shared" si="27"/>
        <v>0</v>
      </c>
      <c r="BN13" s="17"/>
      <c r="BO13" s="17"/>
      <c r="BP13" s="32"/>
      <c r="BQ13" s="17"/>
      <c r="BR13" s="17">
        <f t="shared" si="29"/>
        <v>0</v>
      </c>
      <c r="BS13" s="17">
        <f t="shared" si="30"/>
        <v>0</v>
      </c>
      <c r="BT13" s="17"/>
      <c r="BU13" s="17"/>
      <c r="BV13" s="32"/>
      <c r="BW13" s="17"/>
      <c r="BX13" s="17">
        <f t="shared" si="32"/>
        <v>0</v>
      </c>
      <c r="BY13" s="17">
        <f t="shared" si="33"/>
        <v>0</v>
      </c>
      <c r="BZ13" s="17"/>
      <c r="CA13" s="17"/>
      <c r="CB13" s="32"/>
      <c r="CC13" s="17"/>
      <c r="CD13" s="17">
        <f t="shared" si="35"/>
        <v>0</v>
      </c>
      <c r="CE13" s="17">
        <f t="shared" si="36"/>
        <v>0</v>
      </c>
      <c r="CF13" s="17"/>
      <c r="CG13" s="17"/>
      <c r="CH13" s="32"/>
      <c r="CI13" s="17"/>
      <c r="CJ13" s="17">
        <f t="shared" si="38"/>
        <v>0</v>
      </c>
      <c r="CK13" s="17">
        <f t="shared" si="39"/>
        <v>0</v>
      </c>
      <c r="CL13" s="17"/>
      <c r="CM13" s="17"/>
      <c r="CN13" s="17"/>
      <c r="CO13" s="17"/>
      <c r="CP13" s="17">
        <f t="shared" si="41"/>
        <v>0</v>
      </c>
      <c r="CQ13" s="17">
        <f t="shared" si="42"/>
        <v>0</v>
      </c>
      <c r="CR13" s="17"/>
      <c r="CS13" s="17"/>
      <c r="CT13" s="32"/>
      <c r="CU13" s="17"/>
      <c r="CV13" s="17">
        <f t="shared" si="44"/>
        <v>0</v>
      </c>
      <c r="CW13" s="17">
        <f t="shared" si="45"/>
        <v>0</v>
      </c>
      <c r="CX13" s="17"/>
      <c r="CY13" s="17"/>
      <c r="CZ13" s="32"/>
      <c r="DA13" s="17"/>
      <c r="DB13" s="17">
        <f t="shared" si="47"/>
        <v>0</v>
      </c>
      <c r="DC13" s="17">
        <f t="shared" si="48"/>
        <v>0</v>
      </c>
      <c r="DD13" s="17"/>
      <c r="DE13" s="17"/>
      <c r="DF13" s="32"/>
      <c r="DG13" s="17"/>
      <c r="DH13" s="17">
        <f t="shared" si="50"/>
        <v>0</v>
      </c>
      <c r="DI13" s="17">
        <f t="shared" si="51"/>
        <v>0</v>
      </c>
      <c r="DJ13" s="17"/>
      <c r="DK13" s="17"/>
      <c r="DL13" s="32"/>
      <c r="DM13" s="17"/>
      <c r="DN13" s="17">
        <f t="shared" si="53"/>
        <v>0</v>
      </c>
      <c r="DO13" s="17">
        <f t="shared" si="54"/>
        <v>0</v>
      </c>
      <c r="DP13" s="17"/>
      <c r="DQ13" s="17"/>
      <c r="DR13" s="32"/>
      <c r="DS13" s="17"/>
      <c r="DT13" s="17">
        <f t="shared" si="56"/>
        <v>0</v>
      </c>
      <c r="DU13" s="17">
        <f t="shared" si="57"/>
        <v>0</v>
      </c>
      <c r="DV13" s="17"/>
      <c r="DW13" s="17"/>
      <c r="DX13" s="32"/>
      <c r="DY13" s="17"/>
      <c r="DZ13" s="17">
        <f t="shared" si="59"/>
        <v>0</v>
      </c>
      <c r="EA13" s="17">
        <f t="shared" si="60"/>
        <v>0</v>
      </c>
      <c r="EB13" s="17"/>
      <c r="EC13" s="17"/>
      <c r="ED13" s="32"/>
      <c r="EE13" s="17"/>
      <c r="EF13" s="17">
        <f t="shared" si="62"/>
        <v>0</v>
      </c>
      <c r="EG13" s="17">
        <f t="shared" si="63"/>
        <v>0</v>
      </c>
      <c r="EH13" s="17"/>
      <c r="EI13" s="17"/>
      <c r="EJ13" s="32"/>
      <c r="EK13" s="24"/>
      <c r="EL13" s="32"/>
      <c r="EM13" s="32"/>
      <c r="EN13" s="32"/>
      <c r="EO13" s="32"/>
      <c r="EP13" s="32"/>
    </row>
    <row r="14" spans="1:146" s="34" customFormat="1" ht="12.75" hidden="1">
      <c r="A14" s="33">
        <v>43739</v>
      </c>
      <c r="C14" s="24"/>
      <c r="D14" s="24"/>
      <c r="E14" s="18">
        <f t="shared" si="0"/>
        <v>0</v>
      </c>
      <c r="F14" s="18"/>
      <c r="G14" s="18"/>
      <c r="H14" s="32"/>
      <c r="I14" s="18"/>
      <c r="J14" s="18"/>
      <c r="K14" s="18"/>
      <c r="L14" s="18"/>
      <c r="M14" s="18"/>
      <c r="O14" s="17">
        <f t="shared" si="1"/>
        <v>0</v>
      </c>
      <c r="P14" s="17">
        <f t="shared" si="2"/>
        <v>0</v>
      </c>
      <c r="Q14" s="17">
        <f t="shared" si="3"/>
        <v>0</v>
      </c>
      <c r="R14" s="17"/>
      <c r="S14" s="17"/>
      <c r="U14" s="17">
        <f t="shared" si="4"/>
        <v>0</v>
      </c>
      <c r="V14" s="17">
        <f t="shared" si="5"/>
        <v>0</v>
      </c>
      <c r="W14" s="17">
        <f t="shared" si="6"/>
        <v>0</v>
      </c>
      <c r="X14" s="17"/>
      <c r="Y14" s="17"/>
      <c r="Z14" s="32"/>
      <c r="AA14" s="17">
        <f t="shared" si="7"/>
        <v>0</v>
      </c>
      <c r="AB14" s="17">
        <f t="shared" si="8"/>
        <v>0</v>
      </c>
      <c r="AC14" s="17">
        <f t="shared" si="9"/>
        <v>0</v>
      </c>
      <c r="AD14" s="17"/>
      <c r="AE14" s="17"/>
      <c r="AF14" s="32"/>
      <c r="AG14" s="17">
        <f t="shared" si="10"/>
        <v>0</v>
      </c>
      <c r="AH14" s="17">
        <f t="shared" si="11"/>
        <v>0</v>
      </c>
      <c r="AI14" s="17">
        <f t="shared" si="12"/>
        <v>0</v>
      </c>
      <c r="AJ14" s="17"/>
      <c r="AK14" s="17"/>
      <c r="AL14" s="32"/>
      <c r="AM14" s="17">
        <f t="shared" si="13"/>
        <v>0</v>
      </c>
      <c r="AN14" s="17">
        <f t="shared" si="14"/>
        <v>0</v>
      </c>
      <c r="AO14" s="17">
        <f t="shared" si="15"/>
        <v>0</v>
      </c>
      <c r="AP14" s="17"/>
      <c r="AQ14" s="17"/>
      <c r="AR14" s="32"/>
      <c r="AS14" s="17">
        <f t="shared" si="16"/>
        <v>0</v>
      </c>
      <c r="AT14" s="17">
        <f t="shared" si="17"/>
        <v>0</v>
      </c>
      <c r="AU14" s="17">
        <f t="shared" si="18"/>
        <v>0</v>
      </c>
      <c r="AV14" s="17"/>
      <c r="AW14" s="17"/>
      <c r="AX14" s="32"/>
      <c r="AY14" s="17">
        <f t="shared" si="19"/>
        <v>0</v>
      </c>
      <c r="AZ14" s="17">
        <f t="shared" si="20"/>
        <v>0</v>
      </c>
      <c r="BA14" s="17">
        <f t="shared" si="21"/>
        <v>0</v>
      </c>
      <c r="BB14" s="17"/>
      <c r="BC14" s="17"/>
      <c r="BD14" s="32"/>
      <c r="BE14" s="17">
        <f t="shared" si="22"/>
        <v>0</v>
      </c>
      <c r="BF14" s="17">
        <f t="shared" si="23"/>
        <v>0</v>
      </c>
      <c r="BG14" s="17">
        <f t="shared" si="24"/>
        <v>0</v>
      </c>
      <c r="BH14" s="17"/>
      <c r="BI14" s="17"/>
      <c r="BJ14" s="32"/>
      <c r="BK14" s="17">
        <f t="shared" si="25"/>
        <v>0</v>
      </c>
      <c r="BL14" s="17">
        <f t="shared" si="26"/>
        <v>0</v>
      </c>
      <c r="BM14" s="17">
        <f t="shared" si="27"/>
        <v>0</v>
      </c>
      <c r="BN14" s="17"/>
      <c r="BO14" s="17"/>
      <c r="BP14" s="32"/>
      <c r="BQ14" s="17">
        <f t="shared" si="28"/>
        <v>0</v>
      </c>
      <c r="BR14" s="17">
        <f t="shared" si="29"/>
        <v>0</v>
      </c>
      <c r="BS14" s="17">
        <f t="shared" si="30"/>
        <v>0</v>
      </c>
      <c r="BT14" s="17"/>
      <c r="BU14" s="17"/>
      <c r="BV14" s="32"/>
      <c r="BW14" s="17">
        <f t="shared" si="31"/>
        <v>0</v>
      </c>
      <c r="BX14" s="17">
        <f t="shared" si="32"/>
        <v>0</v>
      </c>
      <c r="BY14" s="17">
        <f t="shared" si="33"/>
        <v>0</v>
      </c>
      <c r="BZ14" s="17"/>
      <c r="CA14" s="17"/>
      <c r="CB14" s="32"/>
      <c r="CC14" s="17">
        <f t="shared" si="34"/>
        <v>0</v>
      </c>
      <c r="CD14" s="17">
        <f t="shared" si="35"/>
        <v>0</v>
      </c>
      <c r="CE14" s="17">
        <f t="shared" si="36"/>
        <v>0</v>
      </c>
      <c r="CF14" s="17"/>
      <c r="CG14" s="17"/>
      <c r="CH14" s="32"/>
      <c r="CI14" s="17">
        <f t="shared" si="37"/>
        <v>0</v>
      </c>
      <c r="CJ14" s="17">
        <f t="shared" si="38"/>
        <v>0</v>
      </c>
      <c r="CK14" s="17">
        <f t="shared" si="39"/>
        <v>0</v>
      </c>
      <c r="CL14" s="17"/>
      <c r="CM14" s="17"/>
      <c r="CN14" s="17"/>
      <c r="CO14" s="17">
        <f t="shared" si="40"/>
        <v>0</v>
      </c>
      <c r="CP14" s="17">
        <f t="shared" si="41"/>
        <v>0</v>
      </c>
      <c r="CQ14" s="17">
        <f t="shared" si="42"/>
        <v>0</v>
      </c>
      <c r="CR14" s="17"/>
      <c r="CS14" s="17"/>
      <c r="CT14" s="32"/>
      <c r="CU14" s="17">
        <f t="shared" si="43"/>
        <v>0</v>
      </c>
      <c r="CV14" s="17">
        <f t="shared" si="44"/>
        <v>0</v>
      </c>
      <c r="CW14" s="17">
        <f t="shared" si="45"/>
        <v>0</v>
      </c>
      <c r="CX14" s="17"/>
      <c r="CY14" s="17"/>
      <c r="CZ14" s="32"/>
      <c r="DA14" s="17">
        <f t="shared" si="46"/>
        <v>0</v>
      </c>
      <c r="DB14" s="17">
        <f t="shared" si="47"/>
        <v>0</v>
      </c>
      <c r="DC14" s="17">
        <f t="shared" si="48"/>
        <v>0</v>
      </c>
      <c r="DD14" s="17"/>
      <c r="DE14" s="17"/>
      <c r="DF14" s="32"/>
      <c r="DG14" s="17">
        <f t="shared" si="49"/>
        <v>0</v>
      </c>
      <c r="DH14" s="17">
        <f t="shared" si="50"/>
        <v>0</v>
      </c>
      <c r="DI14" s="17">
        <f t="shared" si="51"/>
        <v>0</v>
      </c>
      <c r="DJ14" s="17"/>
      <c r="DK14" s="17"/>
      <c r="DL14" s="32"/>
      <c r="DM14" s="17">
        <f t="shared" si="52"/>
        <v>0</v>
      </c>
      <c r="DN14" s="17">
        <f t="shared" si="53"/>
        <v>0</v>
      </c>
      <c r="DO14" s="17">
        <f t="shared" si="54"/>
        <v>0</v>
      </c>
      <c r="DP14" s="17"/>
      <c r="DQ14" s="17"/>
      <c r="DR14" s="32"/>
      <c r="DS14" s="17">
        <f t="shared" si="55"/>
        <v>0</v>
      </c>
      <c r="DT14" s="17">
        <f t="shared" si="56"/>
        <v>0</v>
      </c>
      <c r="DU14" s="17">
        <f t="shared" si="57"/>
        <v>0</v>
      </c>
      <c r="DV14" s="17"/>
      <c r="DW14" s="17"/>
      <c r="DX14" s="32"/>
      <c r="DY14" s="17">
        <f t="shared" si="58"/>
        <v>0</v>
      </c>
      <c r="DZ14" s="17">
        <f t="shared" si="59"/>
        <v>0</v>
      </c>
      <c r="EA14" s="17">
        <f t="shared" si="60"/>
        <v>0</v>
      </c>
      <c r="EB14" s="17"/>
      <c r="EC14" s="17"/>
      <c r="ED14" s="32"/>
      <c r="EE14" s="17">
        <f t="shared" si="61"/>
        <v>0</v>
      </c>
      <c r="EF14" s="17">
        <f t="shared" si="62"/>
        <v>0</v>
      </c>
      <c r="EG14" s="17">
        <f t="shared" si="63"/>
        <v>0</v>
      </c>
      <c r="EH14" s="17"/>
      <c r="EI14" s="17"/>
      <c r="EJ14" s="32"/>
      <c r="EK14" s="24"/>
      <c r="EL14" s="32"/>
      <c r="EM14" s="32"/>
      <c r="EN14" s="32"/>
      <c r="EO14" s="32"/>
      <c r="EP14" s="32"/>
    </row>
    <row r="15" spans="3:146" ht="12.75">
      <c r="C15" s="24"/>
      <c r="D15" s="24"/>
      <c r="E15" s="24"/>
      <c r="F15" s="24"/>
      <c r="G15" s="24"/>
      <c r="I15" s="24"/>
      <c r="J15" s="24"/>
      <c r="K15" s="24"/>
      <c r="L15" s="24"/>
      <c r="M15" s="24"/>
      <c r="U15" s="32"/>
      <c r="V15" s="32"/>
      <c r="W15" s="32"/>
      <c r="X15" s="32"/>
      <c r="Y15" s="32"/>
      <c r="Z15" s="17"/>
      <c r="AA15" s="32"/>
      <c r="AB15" s="32"/>
      <c r="AC15" s="32"/>
      <c r="AD15" s="32"/>
      <c r="AE15" s="32"/>
      <c r="AF15" s="17"/>
      <c r="AG15" s="32"/>
      <c r="AH15" s="32"/>
      <c r="AI15" s="32"/>
      <c r="AJ15" s="32"/>
      <c r="AK15" s="32"/>
      <c r="AL15" s="17"/>
      <c r="AM15" s="32"/>
      <c r="AN15" s="32"/>
      <c r="AO15" s="32"/>
      <c r="AP15" s="32"/>
      <c r="AQ15" s="32"/>
      <c r="AR15" s="17"/>
      <c r="AS15" s="32"/>
      <c r="AT15" s="32"/>
      <c r="AU15" s="32"/>
      <c r="AV15" s="32"/>
      <c r="AW15" s="32"/>
      <c r="AX15" s="17"/>
      <c r="AY15" s="32"/>
      <c r="AZ15" s="32"/>
      <c r="BA15" s="32"/>
      <c r="BB15" s="32"/>
      <c r="BC15" s="32"/>
      <c r="BD15" s="17"/>
      <c r="BE15" s="17"/>
      <c r="BF15" s="17"/>
      <c r="BG15" s="32"/>
      <c r="BH15" s="32"/>
      <c r="BI15" s="32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32"/>
      <c r="EF15" s="32"/>
      <c r="EG15" s="32"/>
      <c r="EH15" s="32"/>
      <c r="EI15" s="32"/>
      <c r="EJ15" s="17"/>
      <c r="EK15" s="32"/>
      <c r="EL15" s="32"/>
      <c r="EM15" s="32"/>
      <c r="EN15" s="32"/>
      <c r="EO15" s="32"/>
      <c r="EP15" s="17"/>
    </row>
    <row r="16" spans="1:146" ht="13.5" thickBot="1">
      <c r="A16" s="15" t="s">
        <v>0</v>
      </c>
      <c r="C16" s="31">
        <f>SUM(C8:C15)</f>
        <v>5695000</v>
      </c>
      <c r="D16" s="31">
        <f>SUM(D8:D15)</f>
        <v>113900</v>
      </c>
      <c r="E16" s="31">
        <f>SUM(E8:E15)</f>
        <v>5808900</v>
      </c>
      <c r="F16" s="31">
        <f>SUM(F8:F15)</f>
        <v>20533</v>
      </c>
      <c r="G16" s="31">
        <f>SUM(G8:G15)</f>
        <v>37396</v>
      </c>
      <c r="I16" s="31">
        <f>SUM(I8:I14)</f>
        <v>2950278.2345000003</v>
      </c>
      <c r="J16" s="31">
        <f>SUM(J8:J14)</f>
        <v>59005.56468999999</v>
      </c>
      <c r="K16" s="31">
        <f>SUM(K8:K14)</f>
        <v>3009283.79919</v>
      </c>
      <c r="L16" s="31">
        <f>SUM(L8:L14)</f>
        <v>10657</v>
      </c>
      <c r="M16" s="31">
        <f>SUM(M8:M14)</f>
        <v>19395</v>
      </c>
      <c r="O16" s="31">
        <f>SUM(O8:O14)</f>
        <v>2744721.7654999997</v>
      </c>
      <c r="P16" s="31">
        <f>SUM(P8:P14)</f>
        <v>54894.43531000001</v>
      </c>
      <c r="Q16" s="31">
        <f>SUM(Q8:Q14)</f>
        <v>2799616.20081</v>
      </c>
      <c r="R16" s="31">
        <f>SUM(R8:R14)</f>
        <v>9876</v>
      </c>
      <c r="S16" s="31">
        <f>SUM(S8:S14)</f>
        <v>18001</v>
      </c>
      <c r="U16" s="31">
        <f>SUM(U8:U15)</f>
        <v>211.854</v>
      </c>
      <c r="V16" s="31">
        <f>SUM(V8:V15)</f>
        <v>4.237080000000001</v>
      </c>
      <c r="W16" s="31">
        <f>SUM(W8:W15)</f>
        <v>216.09108</v>
      </c>
      <c r="X16" s="31">
        <f>SUM(X8:X15)</f>
        <v>0</v>
      </c>
      <c r="Y16" s="31">
        <f>SUM(Y8:Y15)</f>
        <v>0</v>
      </c>
      <c r="Z16" s="17"/>
      <c r="AA16" s="31">
        <f>SUM(AA8:AA15)</f>
        <v>425.41650000000004</v>
      </c>
      <c r="AB16" s="31">
        <f>SUM(AB8:AB15)</f>
        <v>8.508329999999999</v>
      </c>
      <c r="AC16" s="31">
        <f>SUM(AC8:AC15)</f>
        <v>433.92483000000004</v>
      </c>
      <c r="AD16" s="31">
        <f>SUM(AD8:AD15)</f>
        <v>0</v>
      </c>
      <c r="AE16" s="31">
        <f>SUM(AE8:AE15)</f>
        <v>0</v>
      </c>
      <c r="AF16" s="17"/>
      <c r="AG16" s="31">
        <f>SUM(AG8:AG15)</f>
        <v>3456.2954999999997</v>
      </c>
      <c r="AH16" s="31">
        <f>SUM(AH8:AH15)</f>
        <v>69.12591</v>
      </c>
      <c r="AI16" s="31">
        <f>SUM(AI8:AI15)</f>
        <v>3525.42141</v>
      </c>
      <c r="AJ16" s="31">
        <f>SUM(AJ8:AJ15)</f>
        <v>19</v>
      </c>
      <c r="AK16" s="31">
        <f>SUM(AK8:AK15)</f>
        <v>19</v>
      </c>
      <c r="AL16" s="17"/>
      <c r="AM16" s="31">
        <f>SUM(AM8:AM15)</f>
        <v>37.586999999999996</v>
      </c>
      <c r="AN16" s="31">
        <f>SUM(AN8:AN15)</f>
        <v>0.7517400000000001</v>
      </c>
      <c r="AO16" s="31">
        <f>SUM(AO8:AO15)</f>
        <v>38.338739999999994</v>
      </c>
      <c r="AP16" s="31">
        <f>SUM(AP8:AP15)</f>
        <v>0</v>
      </c>
      <c r="AQ16" s="31">
        <f>SUM(AQ8:AQ15)</f>
        <v>0</v>
      </c>
      <c r="AR16" s="17"/>
      <c r="AS16" s="31">
        <f>SUM(AS8:AS15)</f>
        <v>8297.615</v>
      </c>
      <c r="AT16" s="31">
        <f>SUM(AT8:AT15)</f>
        <v>165.9523</v>
      </c>
      <c r="AU16" s="31">
        <f>SUM(AU8:AU15)</f>
        <v>8463.5673</v>
      </c>
      <c r="AV16" s="31">
        <f>SUM(AV8:AV15)</f>
        <v>27</v>
      </c>
      <c r="AW16" s="31">
        <f>SUM(AW8:AW15)</f>
        <v>48</v>
      </c>
      <c r="AX16" s="17"/>
      <c r="AY16" s="31">
        <f>SUM(AY8:AY15)</f>
        <v>452627.21</v>
      </c>
      <c r="AZ16" s="31">
        <f>SUM(AZ8:AZ15)</f>
        <v>9052.5442</v>
      </c>
      <c r="BA16" s="31">
        <f>SUM(BA8:BA15)</f>
        <v>461679.7542</v>
      </c>
      <c r="BB16" s="31">
        <f>SUM(BB8:BB15)</f>
        <v>1627</v>
      </c>
      <c r="BC16" s="31">
        <f>SUM(BC8:BC15)</f>
        <v>2985</v>
      </c>
      <c r="BD16" s="17"/>
      <c r="BE16" s="31">
        <f>SUM(BE8:BE15)</f>
        <v>2062.7290000000003</v>
      </c>
      <c r="BF16" s="31">
        <f>SUM(BF8:BF15)</f>
        <v>41.254580000000004</v>
      </c>
      <c r="BG16" s="31">
        <f>SUM(BG8:BG15)</f>
        <v>2103.98358</v>
      </c>
      <c r="BH16" s="31">
        <f>SUM(BH8:BH15)</f>
        <v>14</v>
      </c>
      <c r="BI16" s="31">
        <f>SUM(BI8:BI15)</f>
        <v>7</v>
      </c>
      <c r="BJ16" s="17"/>
      <c r="BK16" s="31">
        <f>SUM(BK8:BK15)</f>
        <v>179477.925</v>
      </c>
      <c r="BL16" s="31">
        <f>SUM(BL8:BL15)</f>
        <v>3589.5584999999996</v>
      </c>
      <c r="BM16" s="31">
        <f>SUM(BM8:BM15)</f>
        <v>183067.4835</v>
      </c>
      <c r="BN16" s="31">
        <f>SUM(BN8:BN15)</f>
        <v>641</v>
      </c>
      <c r="BO16" s="31">
        <f>SUM(BO8:BO15)</f>
        <v>1175</v>
      </c>
      <c r="BP16" s="17"/>
      <c r="BQ16" s="31">
        <f>SUM(BQ8:BQ15)</f>
        <v>99576.50550000001</v>
      </c>
      <c r="BR16" s="31">
        <f>SUM(BR8:BR15)</f>
        <v>1991.53011</v>
      </c>
      <c r="BS16" s="31">
        <f>SUM(BS8:BS15)</f>
        <v>101568.03561000002</v>
      </c>
      <c r="BT16" s="31">
        <f>SUM(BT8:BT15)</f>
        <v>353</v>
      </c>
      <c r="BU16" s="31">
        <f>SUM(BU8:BU15)</f>
        <v>656</v>
      </c>
      <c r="BV16" s="17"/>
      <c r="BW16" s="31">
        <f>SUM(BW8:BW15)</f>
        <v>16062.178</v>
      </c>
      <c r="BX16" s="31">
        <f>SUM(BX8:BX15)</f>
        <v>321.24356</v>
      </c>
      <c r="BY16" s="31">
        <f>SUM(BY8:BY15)</f>
        <v>16383.42156</v>
      </c>
      <c r="BZ16" s="31">
        <f>SUM(BZ8:BZ15)</f>
        <v>53</v>
      </c>
      <c r="CA16" s="31">
        <f>SUM(CA8:CA15)</f>
        <v>100</v>
      </c>
      <c r="CB16" s="17"/>
      <c r="CC16" s="31">
        <f>SUM(CC8:CC15)</f>
        <v>44480.7975</v>
      </c>
      <c r="CD16" s="31">
        <f>SUM(CD8:CD15)</f>
        <v>889.61595</v>
      </c>
      <c r="CE16" s="31">
        <f>SUM(CE8:CE15)</f>
        <v>45370.41345</v>
      </c>
      <c r="CF16" s="31">
        <f>SUM(CF8:CF15)</f>
        <v>157</v>
      </c>
      <c r="CG16" s="31">
        <f>SUM(CG8:CG15)</f>
        <v>286</v>
      </c>
      <c r="CH16" s="17"/>
      <c r="CI16" s="31">
        <f>SUM(CI8:CI15)</f>
        <v>1031093.418</v>
      </c>
      <c r="CJ16" s="31">
        <f>SUM(CJ8:CJ15)</f>
        <v>20621.86836</v>
      </c>
      <c r="CK16" s="31">
        <f>SUM(CK8:CK15)</f>
        <v>1051715.28636</v>
      </c>
      <c r="CL16" s="31">
        <f>SUM(CL8:CL15)</f>
        <v>3709</v>
      </c>
      <c r="CM16" s="31">
        <f>SUM(CM8:CM15)</f>
        <v>6779</v>
      </c>
      <c r="CN16" s="24"/>
      <c r="CO16" s="31">
        <f>SUM(CO8:CO15)</f>
        <v>47819.2065</v>
      </c>
      <c r="CP16" s="31">
        <f>SUM(CP8:CP15)</f>
        <v>956.38413</v>
      </c>
      <c r="CQ16" s="31">
        <f>SUM(CQ8:CQ15)</f>
        <v>48775.59063</v>
      </c>
      <c r="CR16" s="31">
        <f>SUM(CR8:CR15)</f>
        <v>168</v>
      </c>
      <c r="CS16" s="31">
        <f>SUM(CS8:CS15)</f>
        <v>308</v>
      </c>
      <c r="CT16" s="17"/>
      <c r="CU16" s="31">
        <f>SUM(CU8:CU15)</f>
        <v>141151.714</v>
      </c>
      <c r="CV16" s="31">
        <f>SUM(CV8:CV15)</f>
        <v>2823.0342800000003</v>
      </c>
      <c r="CW16" s="31">
        <f>SUM(CW8:CW15)</f>
        <v>143974.74828</v>
      </c>
      <c r="CX16" s="31">
        <f>SUM(CX8:CX15)</f>
        <v>509</v>
      </c>
      <c r="CY16" s="31">
        <f>SUM(CY8:CY15)</f>
        <v>920</v>
      </c>
      <c r="CZ16" s="24"/>
      <c r="DA16" s="31">
        <f>SUM(DA8:DA15)</f>
        <v>384424.45950000006</v>
      </c>
      <c r="DB16" s="31">
        <f>SUM(DB8:DB15)</f>
        <v>7688.48919</v>
      </c>
      <c r="DC16" s="31">
        <f>SUM(DC8:DC15)</f>
        <v>392112.94869000005</v>
      </c>
      <c r="DD16" s="31">
        <f>SUM(DD8:DD15)</f>
        <v>1382</v>
      </c>
      <c r="DE16" s="31">
        <f>SUM(DE8:DE15)</f>
        <v>2526</v>
      </c>
      <c r="DF16" s="17"/>
      <c r="DG16" s="31">
        <f>SUM(DG8:DG15)</f>
        <v>219333.24349999998</v>
      </c>
      <c r="DH16" s="31">
        <f>SUM(DH8:DH15)</f>
        <v>4386.66487</v>
      </c>
      <c r="DI16" s="31">
        <f>SUM(DI8:DI15)</f>
        <v>223719.90837</v>
      </c>
      <c r="DJ16" s="31">
        <f>SUM(DJ8:DJ15)</f>
        <v>787</v>
      </c>
      <c r="DK16" s="31">
        <f>SUM(DK8:DK15)</f>
        <v>1440</v>
      </c>
      <c r="DL16" s="17"/>
      <c r="DM16" s="31">
        <f>SUM(DM8:DM15)</f>
        <v>19597.0645</v>
      </c>
      <c r="DN16" s="31">
        <f>SUM(DN8:DN15)</f>
        <v>391.94129</v>
      </c>
      <c r="DO16" s="31">
        <f>SUM(DO8:DO15)</f>
        <v>19989.00579</v>
      </c>
      <c r="DP16" s="31">
        <f>SUM(DP8:DP15)</f>
        <v>77</v>
      </c>
      <c r="DQ16" s="31">
        <f>SUM(DQ8:DQ15)</f>
        <v>127</v>
      </c>
      <c r="DR16" s="17"/>
      <c r="DS16" s="31">
        <f>SUM(DS8:DS15)</f>
        <v>30112.882</v>
      </c>
      <c r="DT16" s="31">
        <f>SUM(DT8:DT15)</f>
        <v>602.25764</v>
      </c>
      <c r="DU16" s="31">
        <f>SUM(DU8:DU15)</f>
        <v>30715.13964</v>
      </c>
      <c r="DV16" s="31">
        <f>SUM(DV8:DV15)</f>
        <v>111</v>
      </c>
      <c r="DW16" s="31">
        <f>SUM(DW8:DW15)</f>
        <v>200</v>
      </c>
      <c r="DX16" s="17"/>
      <c r="DY16" s="31">
        <f>SUM(DY8:DY15)</f>
        <v>1195.95</v>
      </c>
      <c r="DZ16" s="31">
        <f>SUM(DZ8:DZ15)</f>
        <v>23.919</v>
      </c>
      <c r="EA16" s="31">
        <f>SUM(EA8:EA15)</f>
        <v>1219.8690000000001</v>
      </c>
      <c r="EB16" s="31">
        <f>SUM(EB8:EB15)</f>
        <v>9</v>
      </c>
      <c r="EC16" s="31">
        <f>SUM(EC8:EC15)</f>
        <v>6</v>
      </c>
      <c r="ED16" s="17"/>
      <c r="EE16" s="31">
        <f>SUM(EE8:EE15)</f>
        <v>63277.7145</v>
      </c>
      <c r="EF16" s="31">
        <f>SUM(EF8:EF15)</f>
        <v>1265.55429</v>
      </c>
      <c r="EG16" s="31">
        <f>SUM(EG8:EG15)</f>
        <v>64543.26879</v>
      </c>
      <c r="EH16" s="31">
        <f>SUM(EH8:EH15)</f>
        <v>233</v>
      </c>
      <c r="EI16" s="31">
        <f>SUM(EI8:EI15)</f>
        <v>419</v>
      </c>
      <c r="EJ16" s="17"/>
      <c r="EK16" s="31">
        <f>SUM(EK8:EK15)</f>
        <v>0</v>
      </c>
      <c r="EL16" s="31">
        <f>SUM(EL8:EL15)</f>
        <v>0</v>
      </c>
      <c r="EM16" s="31">
        <f>SUM(EM8:EM15)</f>
        <v>0</v>
      </c>
      <c r="EN16" s="24"/>
      <c r="EO16" s="24"/>
      <c r="EP16" s="17"/>
    </row>
    <row r="17" ht="13.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51"/>
  <colBreaks count="3" manualBreakCount="3">
    <brk id="13" max="65535" man="1"/>
    <brk id="20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20"/>
  <sheetViews>
    <sheetView zoomScale="150" zoomScaleNormal="150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11.8515625" defaultRowHeight="12.75"/>
  <cols>
    <col min="1" max="1" width="11.8515625" style="0" customWidth="1"/>
    <col min="2" max="2" width="7.28125" style="0" customWidth="1"/>
    <col min="3" max="6" width="18.140625" style="0" customWidth="1"/>
    <col min="7" max="7" width="21.8515625" style="0" customWidth="1"/>
    <col min="8" max="8" width="4.8515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0.421875" style="0" customWidth="1"/>
    <col min="20" max="20" width="4.8515625" style="0" customWidth="1"/>
    <col min="21" max="24" width="18.140625" style="0" customWidth="1"/>
    <col min="25" max="25" width="22.00390625" style="0" customWidth="1"/>
    <col min="26" max="26" width="4.8515625" style="0" customWidth="1"/>
    <col min="27" max="30" width="18.140625" style="0" customWidth="1"/>
    <col min="31" max="31" width="20.7109375" style="0" customWidth="1"/>
    <col min="32" max="32" width="4.8515625" style="0" customWidth="1"/>
    <col min="33" max="36" width="18.140625" style="0" customWidth="1"/>
    <col min="37" max="37" width="19.8515625" style="0" customWidth="1"/>
    <col min="38" max="38" width="4.8515625" style="0" customWidth="1"/>
    <col min="39" max="42" width="18.140625" style="0" customWidth="1"/>
    <col min="43" max="43" width="21.140625" style="0" customWidth="1"/>
    <col min="44" max="44" width="4.8515625" style="0" customWidth="1"/>
    <col min="45" max="48" width="18.140625" style="0" customWidth="1"/>
    <col min="49" max="49" width="20.8515625" style="0" customWidth="1"/>
    <col min="50" max="50" width="4.8515625" style="0" customWidth="1"/>
    <col min="51" max="54" width="18.140625" style="0" customWidth="1"/>
    <col min="55" max="55" width="21.28125" style="0" customWidth="1"/>
    <col min="56" max="56" width="4.8515625" style="0" customWidth="1"/>
    <col min="57" max="60" width="18.140625" style="0" customWidth="1"/>
    <col min="61" max="61" width="20.8515625" style="0" customWidth="1"/>
    <col min="62" max="62" width="4.8515625" style="0" customWidth="1"/>
    <col min="63" max="66" width="18.140625" style="0" customWidth="1"/>
    <col min="67" max="67" width="20.7109375" style="0" customWidth="1"/>
    <col min="68" max="68" width="4.8515625" style="0" customWidth="1"/>
    <col min="69" max="72" width="18.140625" style="0" customWidth="1"/>
    <col min="73" max="73" width="20.8515625" style="0" customWidth="1"/>
    <col min="74" max="74" width="4.8515625" style="0" customWidth="1"/>
    <col min="75" max="78" width="18.140625" style="0" customWidth="1"/>
    <col min="79" max="79" width="22.00390625" style="0" customWidth="1"/>
    <col min="80" max="80" width="4.8515625" style="0" customWidth="1"/>
    <col min="81" max="84" width="18.140625" style="0" customWidth="1"/>
    <col min="85" max="85" width="20.7109375" style="0" customWidth="1"/>
    <col min="86" max="86" width="4.8515625" style="0" customWidth="1"/>
    <col min="87" max="90" width="18.140625" style="0" customWidth="1"/>
    <col min="91" max="91" width="20.8515625" style="0" customWidth="1"/>
    <col min="92" max="92" width="4.8515625" style="0" customWidth="1"/>
    <col min="93" max="96" width="18.140625" style="0" customWidth="1"/>
    <col min="97" max="97" width="22.140625" style="0" customWidth="1"/>
    <col min="98" max="98" width="4.8515625" style="0" customWidth="1"/>
    <col min="99" max="102" width="18.140625" style="0" customWidth="1"/>
    <col min="103" max="103" width="20.8515625" style="0" customWidth="1"/>
    <col min="104" max="104" width="4.8515625" style="0" customWidth="1"/>
    <col min="105" max="108" width="18.140625" style="0" customWidth="1"/>
    <col min="109" max="109" width="21.28125" style="0" customWidth="1"/>
    <col min="110" max="110" width="4.8515625" style="0" customWidth="1"/>
    <col min="111" max="114" width="18.140625" style="0" customWidth="1"/>
    <col min="115" max="115" width="21.421875" style="0" customWidth="1"/>
    <col min="116" max="116" width="4.8515625" style="0" customWidth="1"/>
    <col min="117" max="120" width="18.140625" style="0" customWidth="1"/>
    <col min="121" max="121" width="22.421875" style="0" customWidth="1"/>
    <col min="122" max="122" width="4.8515625" style="0" customWidth="1"/>
    <col min="123" max="126" width="18.140625" style="0" customWidth="1"/>
    <col min="127" max="127" width="22.00390625" style="0" customWidth="1"/>
    <col min="128" max="128" width="4.8515625" style="0" customWidth="1"/>
    <col min="129" max="132" width="18.140625" style="0" customWidth="1"/>
    <col min="133" max="133" width="22.421875" style="0" customWidth="1"/>
    <col min="134" max="134" width="4.8515625" style="0" customWidth="1"/>
    <col min="135" max="138" width="18.140625" style="0" customWidth="1"/>
    <col min="139" max="139" width="20.8515625" style="0" customWidth="1"/>
    <col min="140" max="140" width="4.8515625" style="0" customWidth="1"/>
    <col min="141" max="144" width="18.140625" style="0" customWidth="1"/>
    <col min="145" max="145" width="20.7109375" style="0" customWidth="1"/>
    <col min="146" max="146" width="4.8515625" style="0" customWidth="1"/>
    <col min="147" max="150" width="18.140625" style="0" customWidth="1"/>
    <col min="151" max="151" width="22.421875" style="0" customWidth="1"/>
    <col min="152" max="152" width="4.8515625" style="0" customWidth="1"/>
    <col min="153" max="156" width="18.140625" style="0" customWidth="1"/>
    <col min="157" max="157" width="21.8515625" style="0" customWidth="1"/>
  </cols>
  <sheetData>
    <row r="1" spans="1:123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M1" s="27"/>
      <c r="AN1" s="4"/>
      <c r="AO1" s="3"/>
      <c r="AP1" s="3"/>
      <c r="AQ1" s="27"/>
      <c r="AR1" s="27" t="s">
        <v>13</v>
      </c>
      <c r="AS1" s="3"/>
      <c r="AT1" s="3"/>
      <c r="AU1" s="3"/>
      <c r="AV1" s="3"/>
      <c r="AW1" s="3"/>
      <c r="AX1" s="3"/>
      <c r="AY1" s="27"/>
      <c r="AZ1" s="4"/>
      <c r="BA1" s="3"/>
      <c r="BB1" s="3"/>
      <c r="BC1" s="27"/>
      <c r="BD1" s="27" t="s">
        <v>13</v>
      </c>
      <c r="BE1" s="3"/>
      <c r="BF1" s="3"/>
      <c r="BG1" s="27"/>
      <c r="BH1" s="4"/>
      <c r="BI1" s="3"/>
      <c r="BJ1" s="3"/>
      <c r="BK1" s="27"/>
      <c r="BL1" s="3"/>
      <c r="BM1" s="3"/>
      <c r="BN1" s="3"/>
      <c r="BO1" s="27"/>
      <c r="BP1" s="27" t="s">
        <v>13</v>
      </c>
      <c r="BQ1" s="3"/>
      <c r="BR1" s="3"/>
      <c r="BS1" s="3"/>
      <c r="BT1" s="3"/>
      <c r="BU1" s="3"/>
      <c r="BV1" s="3"/>
      <c r="BW1" s="27"/>
      <c r="BX1" s="3"/>
      <c r="BY1" s="3"/>
      <c r="BZ1" s="3"/>
      <c r="CA1" s="27"/>
      <c r="CB1" s="27" t="s">
        <v>13</v>
      </c>
      <c r="CC1" s="3"/>
      <c r="CD1" s="3"/>
      <c r="CE1" s="3"/>
      <c r="CF1" s="3"/>
      <c r="CG1" s="3"/>
      <c r="CH1" s="3"/>
      <c r="CI1" s="27"/>
      <c r="CJ1" s="3"/>
      <c r="CK1" s="3"/>
      <c r="CL1" s="3"/>
      <c r="CM1" s="27"/>
      <c r="CN1" s="27" t="s">
        <v>13</v>
      </c>
      <c r="CO1" s="3"/>
      <c r="CP1" s="3"/>
      <c r="CQ1" s="3"/>
      <c r="CR1" s="3"/>
      <c r="CS1" s="3"/>
      <c r="CT1" s="3"/>
      <c r="CU1" s="27"/>
      <c r="CV1" s="3"/>
      <c r="CW1" s="3"/>
      <c r="CX1" s="3"/>
      <c r="CY1" s="27"/>
      <c r="CZ1" s="27" t="s">
        <v>13</v>
      </c>
      <c r="DA1" s="3"/>
      <c r="DB1" s="3"/>
      <c r="DC1" s="3"/>
      <c r="DD1" s="3"/>
      <c r="DE1" s="3"/>
      <c r="DF1" s="3"/>
      <c r="DG1" s="27"/>
      <c r="DH1" s="3"/>
      <c r="DI1" s="3"/>
      <c r="DJ1" s="3"/>
      <c r="DK1" s="27"/>
      <c r="DL1" s="27" t="s">
        <v>13</v>
      </c>
      <c r="DM1" s="3"/>
      <c r="DN1" s="3"/>
      <c r="DO1" s="3"/>
      <c r="DP1" s="3"/>
      <c r="DQ1" s="3"/>
      <c r="DS1" s="27"/>
    </row>
    <row r="2" spans="1:123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M2" s="27"/>
      <c r="AN2" s="4"/>
      <c r="AO2" s="3"/>
      <c r="AP2" s="3"/>
      <c r="AQ2" s="27" t="s">
        <v>61</v>
      </c>
      <c r="AR2" s="27"/>
      <c r="AS2" s="3"/>
      <c r="AT2" s="3"/>
      <c r="AU2" s="3"/>
      <c r="AV2" s="3"/>
      <c r="AW2" s="3"/>
      <c r="AX2" s="3"/>
      <c r="AY2" s="27"/>
      <c r="AZ2" s="4"/>
      <c r="BA2" s="3"/>
      <c r="BB2" s="3"/>
      <c r="BC2" s="27" t="s">
        <v>61</v>
      </c>
      <c r="BD2" s="27"/>
      <c r="BE2" s="3"/>
      <c r="BF2" s="3"/>
      <c r="BG2" s="27"/>
      <c r="BH2" s="4"/>
      <c r="BI2" s="3"/>
      <c r="BJ2" s="3"/>
      <c r="BK2" s="27"/>
      <c r="BL2" s="3"/>
      <c r="BM2" s="3"/>
      <c r="BN2" s="3"/>
      <c r="BO2" s="27" t="s">
        <v>61</v>
      </c>
      <c r="BP2" s="27"/>
      <c r="BQ2" s="3"/>
      <c r="BR2" s="3"/>
      <c r="BS2" s="3"/>
      <c r="BT2" s="3"/>
      <c r="BU2" s="3"/>
      <c r="BV2" s="3"/>
      <c r="BW2" s="27"/>
      <c r="BX2" s="3"/>
      <c r="BY2" s="3"/>
      <c r="BZ2" s="3"/>
      <c r="CA2" s="27" t="s">
        <v>61</v>
      </c>
      <c r="CB2" s="27"/>
      <c r="CC2" s="3"/>
      <c r="CD2" s="3"/>
      <c r="CE2" s="3"/>
      <c r="CF2" s="3"/>
      <c r="CG2" s="3"/>
      <c r="CH2" s="3"/>
      <c r="CI2" s="27"/>
      <c r="CJ2" s="3"/>
      <c r="CK2" s="3"/>
      <c r="CL2" s="3"/>
      <c r="CM2" s="27" t="s">
        <v>61</v>
      </c>
      <c r="CN2" s="27"/>
      <c r="CO2" s="3"/>
      <c r="CP2" s="3"/>
      <c r="CQ2" s="3"/>
      <c r="CR2" s="3"/>
      <c r="CS2" s="3"/>
      <c r="CT2" s="3"/>
      <c r="CU2" s="27"/>
      <c r="CV2" s="3"/>
      <c r="CW2" s="3"/>
      <c r="CX2" s="3"/>
      <c r="CY2" s="27" t="s">
        <v>61</v>
      </c>
      <c r="CZ2" s="27"/>
      <c r="DA2" s="3"/>
      <c r="DB2" s="3"/>
      <c r="DC2" s="3"/>
      <c r="DD2" s="3"/>
      <c r="DE2" s="3"/>
      <c r="DF2" s="3"/>
      <c r="DG2" s="27"/>
      <c r="DH2" s="3"/>
      <c r="DI2" s="3"/>
      <c r="DJ2" s="3"/>
      <c r="DK2" s="27" t="s">
        <v>61</v>
      </c>
      <c r="DL2" s="27"/>
      <c r="DM2" s="3"/>
      <c r="DN2" s="3"/>
      <c r="DO2" s="3"/>
      <c r="DP2" s="3"/>
      <c r="DQ2" s="3"/>
      <c r="DS2" s="27"/>
    </row>
    <row r="3" spans="1:123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M3" s="27"/>
      <c r="AN3" s="3"/>
      <c r="AO3" s="3"/>
      <c r="AP3" s="3"/>
      <c r="AQ3" s="25"/>
      <c r="AR3" s="27" t="s">
        <v>21</v>
      </c>
      <c r="AS3" s="3"/>
      <c r="AT3" s="3"/>
      <c r="AU3" s="3"/>
      <c r="AV3" s="3"/>
      <c r="AW3" s="3"/>
      <c r="AX3" s="3"/>
      <c r="AY3" s="27"/>
      <c r="AZ3" s="3"/>
      <c r="BA3" s="3"/>
      <c r="BB3" s="3"/>
      <c r="BC3" s="25"/>
      <c r="BD3" s="27" t="s">
        <v>21</v>
      </c>
      <c r="BE3" s="3"/>
      <c r="BF3" s="3"/>
      <c r="BG3" s="17"/>
      <c r="BH3" s="3"/>
      <c r="BI3" s="3"/>
      <c r="BJ3" s="3"/>
      <c r="BK3" s="27"/>
      <c r="BL3" s="3"/>
      <c r="BM3" s="3"/>
      <c r="BN3" s="3"/>
      <c r="BO3" s="25"/>
      <c r="BP3" s="27" t="s">
        <v>21</v>
      </c>
      <c r="BQ3" s="3"/>
      <c r="BR3" s="3"/>
      <c r="BS3" s="3"/>
      <c r="BT3" s="3"/>
      <c r="BU3" s="3"/>
      <c r="BV3" s="3"/>
      <c r="BW3" s="27"/>
      <c r="BX3" s="3"/>
      <c r="BY3" s="3"/>
      <c r="BZ3" s="3"/>
      <c r="CA3" s="25"/>
      <c r="CB3" s="27" t="s">
        <v>21</v>
      </c>
      <c r="CC3" s="3"/>
      <c r="CD3" s="3"/>
      <c r="CE3" s="3"/>
      <c r="CF3" s="3"/>
      <c r="CG3" s="3"/>
      <c r="CH3" s="3"/>
      <c r="CI3" s="27"/>
      <c r="CJ3" s="3"/>
      <c r="CK3" s="3"/>
      <c r="CL3" s="3"/>
      <c r="CM3" s="25"/>
      <c r="CN3" s="27" t="s">
        <v>21</v>
      </c>
      <c r="CO3" s="3"/>
      <c r="CP3" s="3"/>
      <c r="CQ3" s="3"/>
      <c r="CR3" s="3"/>
      <c r="CS3" s="3"/>
      <c r="CT3" s="3"/>
      <c r="CU3" s="27"/>
      <c r="CV3" s="3"/>
      <c r="CW3" s="3"/>
      <c r="CX3" s="3"/>
      <c r="CY3" s="25"/>
      <c r="CZ3" s="27" t="s">
        <v>21</v>
      </c>
      <c r="DA3" s="3"/>
      <c r="DB3" s="3"/>
      <c r="DC3" s="3"/>
      <c r="DD3" s="3"/>
      <c r="DE3" s="3"/>
      <c r="DF3" s="3"/>
      <c r="DG3" s="27"/>
      <c r="DH3" s="3"/>
      <c r="DI3" s="3"/>
      <c r="DJ3" s="3"/>
      <c r="DK3" s="25"/>
      <c r="DL3" s="27" t="s">
        <v>21</v>
      </c>
      <c r="DM3" s="3"/>
      <c r="DN3" s="3"/>
      <c r="DO3" s="3"/>
      <c r="DP3" s="3"/>
      <c r="DQ3" s="3"/>
      <c r="DS3" s="27"/>
    </row>
    <row r="4" spans="1:121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M4" s="3"/>
      <c r="AN4" s="4"/>
      <c r="AO4" s="3"/>
      <c r="AP4" s="3"/>
      <c r="AQ4" s="3"/>
      <c r="AR4" s="4"/>
      <c r="AS4" s="3"/>
      <c r="AT4" s="3"/>
      <c r="AU4" s="3"/>
      <c r="AV4" s="3"/>
      <c r="AW4" s="3"/>
      <c r="AX4" s="3"/>
      <c r="AY4" s="3"/>
      <c r="AZ4" s="4"/>
      <c r="BA4" s="3"/>
      <c r="BB4" s="3"/>
      <c r="BC4" s="3"/>
      <c r="BD4" s="3"/>
      <c r="BE4" s="3"/>
      <c r="BF4" s="3"/>
      <c r="BG4" s="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4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4"/>
      <c r="DM4" s="3"/>
      <c r="DN4" s="3"/>
      <c r="DO4" s="4"/>
      <c r="DP4" s="3"/>
      <c r="DQ4" s="3"/>
    </row>
    <row r="5" spans="1:157" ht="12.75">
      <c r="A5" s="5" t="s">
        <v>1</v>
      </c>
      <c r="C5" s="6" t="s">
        <v>30</v>
      </c>
      <c r="D5" s="7"/>
      <c r="E5" s="8"/>
      <c r="F5" s="23"/>
      <c r="G5" s="23"/>
      <c r="H5" s="3"/>
      <c r="I5" s="6" t="s">
        <v>31</v>
      </c>
      <c r="J5" s="7"/>
      <c r="K5" s="8"/>
      <c r="L5" s="23"/>
      <c r="M5" s="23"/>
      <c r="N5" s="3"/>
      <c r="O5" s="6" t="s">
        <v>32</v>
      </c>
      <c r="P5" s="7"/>
      <c r="Q5" s="8"/>
      <c r="R5" s="23"/>
      <c r="S5" s="23"/>
      <c r="T5" s="3"/>
      <c r="U5" s="6" t="s">
        <v>33</v>
      </c>
      <c r="V5" s="7"/>
      <c r="W5" s="8"/>
      <c r="X5" s="23"/>
      <c r="Y5" s="23"/>
      <c r="Z5" s="13"/>
      <c r="AA5" s="6" t="s">
        <v>34</v>
      </c>
      <c r="AB5" s="7"/>
      <c r="AC5" s="8"/>
      <c r="AD5" s="23"/>
      <c r="AE5" s="23"/>
      <c r="AF5" s="13"/>
      <c r="AG5" s="6" t="s">
        <v>35</v>
      </c>
      <c r="AH5" s="7"/>
      <c r="AI5" s="8"/>
      <c r="AJ5" s="23"/>
      <c r="AK5" s="23"/>
      <c r="AL5" s="13"/>
      <c r="AM5" s="6" t="s">
        <v>36</v>
      </c>
      <c r="AN5" s="7"/>
      <c r="AO5" s="8"/>
      <c r="AP5" s="23"/>
      <c r="AQ5" s="23"/>
      <c r="AR5" s="3"/>
      <c r="AS5" s="35" t="s">
        <v>37</v>
      </c>
      <c r="AT5" s="7"/>
      <c r="AU5" s="8"/>
      <c r="AV5" s="23"/>
      <c r="AW5" s="23"/>
      <c r="AX5" s="3"/>
      <c r="AY5" s="35" t="s">
        <v>38</v>
      </c>
      <c r="AZ5" s="7"/>
      <c r="BA5" s="8"/>
      <c r="BB5" s="23"/>
      <c r="BC5" s="23"/>
      <c r="BD5" s="3"/>
      <c r="BE5" s="37" t="s">
        <v>39</v>
      </c>
      <c r="BF5" s="38"/>
      <c r="BG5" s="39"/>
      <c r="BH5" s="23"/>
      <c r="BI5" s="23"/>
      <c r="BJ5" s="3"/>
      <c r="BK5" s="6" t="s">
        <v>40</v>
      </c>
      <c r="BL5" s="7"/>
      <c r="BM5" s="8"/>
      <c r="BN5" s="23"/>
      <c r="BO5" s="23"/>
      <c r="BP5" s="3"/>
      <c r="BQ5" s="6" t="s">
        <v>41</v>
      </c>
      <c r="BR5" s="7"/>
      <c r="BS5" s="8"/>
      <c r="BT5" s="23"/>
      <c r="BU5" s="23"/>
      <c r="BV5" s="13"/>
      <c r="BW5" s="6" t="s">
        <v>42</v>
      </c>
      <c r="BX5" s="7"/>
      <c r="BY5" s="8"/>
      <c r="BZ5" s="23"/>
      <c r="CA5" s="23"/>
      <c r="CB5" s="3"/>
      <c r="CC5" s="6" t="s">
        <v>43</v>
      </c>
      <c r="CD5" s="7"/>
      <c r="CE5" s="8"/>
      <c r="CF5" s="23"/>
      <c r="CG5" s="23"/>
      <c r="CH5" s="13"/>
      <c r="CI5" s="6" t="s">
        <v>44</v>
      </c>
      <c r="CJ5" s="7"/>
      <c r="CK5" s="8"/>
      <c r="CL5" s="23"/>
      <c r="CM5" s="23"/>
      <c r="CN5" s="3"/>
      <c r="CO5" s="6" t="s">
        <v>45</v>
      </c>
      <c r="CP5" s="7"/>
      <c r="CQ5" s="8"/>
      <c r="CR5" s="23"/>
      <c r="CS5" s="23"/>
      <c r="CT5" s="3"/>
      <c r="CU5" s="6" t="s">
        <v>46</v>
      </c>
      <c r="CV5" s="7"/>
      <c r="CW5" s="8"/>
      <c r="CX5" s="23"/>
      <c r="CY5" s="23"/>
      <c r="CZ5" s="3"/>
      <c r="DA5" s="58" t="s">
        <v>64</v>
      </c>
      <c r="DB5" s="47"/>
      <c r="DC5" s="48"/>
      <c r="DD5" s="49"/>
      <c r="DE5" s="49"/>
      <c r="DF5" s="3"/>
      <c r="DG5" s="6" t="s">
        <v>47</v>
      </c>
      <c r="DH5" s="7"/>
      <c r="DI5" s="8"/>
      <c r="DJ5" s="23"/>
      <c r="DK5" s="23"/>
      <c r="DL5" s="13"/>
      <c r="DM5" s="6" t="s">
        <v>48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50</v>
      </c>
      <c r="DZ5" s="7"/>
      <c r="EA5" s="8"/>
      <c r="EB5" s="23"/>
      <c r="EC5" s="23"/>
      <c r="ED5" s="13"/>
      <c r="EE5" s="6" t="s">
        <v>51</v>
      </c>
      <c r="EF5" s="7"/>
      <c r="EG5" s="8"/>
      <c r="EH5" s="23"/>
      <c r="EI5" s="23"/>
      <c r="EJ5" s="13"/>
      <c r="EK5" s="6" t="s">
        <v>52</v>
      </c>
      <c r="EL5" s="7"/>
      <c r="EM5" s="8"/>
      <c r="EN5" s="23"/>
      <c r="EO5" s="23"/>
      <c r="EP5" s="13"/>
      <c r="EQ5" s="6" t="s">
        <v>53</v>
      </c>
      <c r="ER5" s="7"/>
      <c r="ES5" s="8"/>
      <c r="ET5" s="23"/>
      <c r="EU5" s="23"/>
      <c r="EV5" s="13"/>
      <c r="EW5" s="6" t="s">
        <v>54</v>
      </c>
      <c r="EX5" s="7"/>
      <c r="EY5" s="8"/>
      <c r="EZ5" s="23"/>
      <c r="FA5" s="23"/>
    </row>
    <row r="6" spans="1:157" ht="12.75">
      <c r="A6" s="28" t="s">
        <v>6</v>
      </c>
      <c r="C6" s="29"/>
      <c r="D6" s="16">
        <v>0.2694139</v>
      </c>
      <c r="E6" s="30"/>
      <c r="F6" s="23" t="s">
        <v>57</v>
      </c>
      <c r="G6" s="23" t="s">
        <v>58</v>
      </c>
      <c r="H6" s="1"/>
      <c r="I6" s="29"/>
      <c r="J6" s="16">
        <v>0.0480194</v>
      </c>
      <c r="K6" s="30"/>
      <c r="L6" s="23" t="s">
        <v>57</v>
      </c>
      <c r="M6" s="23" t="s">
        <v>58</v>
      </c>
      <c r="N6" s="1"/>
      <c r="O6" s="29"/>
      <c r="P6" s="16">
        <v>0.0060045</v>
      </c>
      <c r="Q6" s="30"/>
      <c r="R6" s="23" t="s">
        <v>57</v>
      </c>
      <c r="S6" s="23" t="s">
        <v>58</v>
      </c>
      <c r="T6" s="1"/>
      <c r="U6" s="29"/>
      <c r="V6" s="16">
        <v>0.0002699</v>
      </c>
      <c r="W6" s="30"/>
      <c r="X6" s="23" t="s">
        <v>57</v>
      </c>
      <c r="Y6" s="23" t="s">
        <v>58</v>
      </c>
      <c r="Z6" s="11"/>
      <c r="AA6" s="29"/>
      <c r="AB6" s="16">
        <v>0.010719</v>
      </c>
      <c r="AC6" s="30"/>
      <c r="AD6" s="23" t="s">
        <v>57</v>
      </c>
      <c r="AE6" s="23" t="s">
        <v>58</v>
      </c>
      <c r="AF6" s="11"/>
      <c r="AG6" s="29"/>
      <c r="AH6" s="16">
        <v>6.8E-06</v>
      </c>
      <c r="AI6" s="30"/>
      <c r="AJ6" s="23" t="s">
        <v>57</v>
      </c>
      <c r="AK6" s="23" t="s">
        <v>58</v>
      </c>
      <c r="AL6" s="11"/>
      <c r="AM6" s="29"/>
      <c r="AN6" s="16">
        <v>0.0018211</v>
      </c>
      <c r="AO6" s="30"/>
      <c r="AP6" s="23" t="s">
        <v>57</v>
      </c>
      <c r="AQ6" s="23" t="s">
        <v>58</v>
      </c>
      <c r="AR6" s="1"/>
      <c r="AS6" s="29"/>
      <c r="AT6" s="16">
        <v>0.000555</v>
      </c>
      <c r="AU6" s="30"/>
      <c r="AV6" s="23" t="s">
        <v>57</v>
      </c>
      <c r="AW6" s="23" t="s">
        <v>58</v>
      </c>
      <c r="AX6" s="1"/>
      <c r="AY6" s="29"/>
      <c r="AZ6" s="16">
        <v>0.0030906</v>
      </c>
      <c r="BA6" s="30"/>
      <c r="BB6" s="23" t="s">
        <v>57</v>
      </c>
      <c r="BC6" s="23" t="s">
        <v>58</v>
      </c>
      <c r="BD6" s="1"/>
      <c r="BE6" s="40"/>
      <c r="BF6" s="41">
        <v>0.028881</v>
      </c>
      <c r="BG6" s="42"/>
      <c r="BH6" s="23" t="s">
        <v>57</v>
      </c>
      <c r="BI6" s="23" t="s">
        <v>58</v>
      </c>
      <c r="BJ6" s="1"/>
      <c r="BK6" s="29"/>
      <c r="BL6" s="16">
        <v>0.0009515</v>
      </c>
      <c r="BM6" s="30"/>
      <c r="BN6" s="23" t="s">
        <v>57</v>
      </c>
      <c r="BO6" s="23" t="s">
        <v>58</v>
      </c>
      <c r="BP6" s="1"/>
      <c r="BQ6" s="29"/>
      <c r="BR6" s="16">
        <v>0.0130202</v>
      </c>
      <c r="BS6" s="30"/>
      <c r="BT6" s="23" t="s">
        <v>57</v>
      </c>
      <c r="BU6" s="23" t="s">
        <v>58</v>
      </c>
      <c r="BV6" s="11"/>
      <c r="BW6" s="29"/>
      <c r="BX6" s="16">
        <v>0.0074946</v>
      </c>
      <c r="BY6" s="30"/>
      <c r="BZ6" s="23" t="s">
        <v>57</v>
      </c>
      <c r="CA6" s="23" t="s">
        <v>58</v>
      </c>
      <c r="CB6" s="1"/>
      <c r="CC6" s="29"/>
      <c r="CD6" s="16">
        <v>0.0100725</v>
      </c>
      <c r="CE6" s="30"/>
      <c r="CF6" s="23" t="s">
        <v>57</v>
      </c>
      <c r="CG6" s="23" t="s">
        <v>58</v>
      </c>
      <c r="CH6" s="11"/>
      <c r="CI6" s="29"/>
      <c r="CJ6" s="16">
        <v>0.0250406</v>
      </c>
      <c r="CK6" s="30"/>
      <c r="CL6" s="23" t="s">
        <v>57</v>
      </c>
      <c r="CM6" s="23" t="s">
        <v>58</v>
      </c>
      <c r="CN6" s="1"/>
      <c r="CO6" s="29"/>
      <c r="CP6" s="16">
        <v>0.0038333</v>
      </c>
      <c r="CQ6" s="30"/>
      <c r="CR6" s="23" t="s">
        <v>57</v>
      </c>
      <c r="CS6" s="23" t="s">
        <v>58</v>
      </c>
      <c r="CT6" s="1"/>
      <c r="CU6" s="29"/>
      <c r="CV6" s="16">
        <v>0.0425121</v>
      </c>
      <c r="CW6" s="30"/>
      <c r="CX6" s="23" t="s">
        <v>57</v>
      </c>
      <c r="CY6" s="23" t="s">
        <v>58</v>
      </c>
      <c r="CZ6" s="1"/>
      <c r="DA6" s="50"/>
      <c r="DB6" s="51">
        <v>0.0004894</v>
      </c>
      <c r="DC6" s="52"/>
      <c r="DD6" s="49" t="s">
        <v>57</v>
      </c>
      <c r="DE6" s="49" t="s">
        <v>58</v>
      </c>
      <c r="DF6" s="1"/>
      <c r="DG6" s="29"/>
      <c r="DH6" s="16">
        <v>0.000823</v>
      </c>
      <c r="DI6" s="30"/>
      <c r="DJ6" s="23" t="s">
        <v>57</v>
      </c>
      <c r="DK6" s="23" t="s">
        <v>58</v>
      </c>
      <c r="DL6" s="11"/>
      <c r="DM6" s="29"/>
      <c r="DN6" s="16">
        <v>8.7E-06</v>
      </c>
      <c r="DO6" s="30"/>
      <c r="DP6" s="23" t="s">
        <v>57</v>
      </c>
      <c r="DQ6" s="23" t="s">
        <v>58</v>
      </c>
      <c r="DR6" s="11"/>
      <c r="DS6" s="29"/>
      <c r="DT6" s="16">
        <v>0.0024301</v>
      </c>
      <c r="DU6" s="30"/>
      <c r="DV6" s="23" t="s">
        <v>57</v>
      </c>
      <c r="DW6" s="23" t="s">
        <v>58</v>
      </c>
      <c r="DX6" s="11"/>
      <c r="DY6" s="29"/>
      <c r="DZ6" s="16">
        <v>0.0078281</v>
      </c>
      <c r="EA6" s="30"/>
      <c r="EB6" s="23" t="s">
        <v>57</v>
      </c>
      <c r="EC6" s="23" t="s">
        <v>58</v>
      </c>
      <c r="ED6" s="11"/>
      <c r="EE6" s="29"/>
      <c r="EF6" s="16">
        <v>0.0172778</v>
      </c>
      <c r="EG6" s="30"/>
      <c r="EH6" s="23" t="s">
        <v>57</v>
      </c>
      <c r="EI6" s="23" t="s">
        <v>58</v>
      </c>
      <c r="EJ6" s="11"/>
      <c r="EK6" s="29"/>
      <c r="EL6" s="16">
        <v>0.0021223</v>
      </c>
      <c r="EM6" s="30"/>
      <c r="EN6" s="23" t="s">
        <v>57</v>
      </c>
      <c r="EO6" s="23" t="s">
        <v>58</v>
      </c>
      <c r="EP6" s="11"/>
      <c r="EQ6" s="29"/>
      <c r="ER6" s="16">
        <v>0.0109199</v>
      </c>
      <c r="ES6" s="30"/>
      <c r="ET6" s="23" t="s">
        <v>57</v>
      </c>
      <c r="EU6" s="23" t="s">
        <v>58</v>
      </c>
      <c r="EV6" s="11"/>
      <c r="EW6" s="29"/>
      <c r="EX6" s="16">
        <v>0.0044418</v>
      </c>
      <c r="EY6" s="30"/>
      <c r="EZ6" s="23" t="s">
        <v>57</v>
      </c>
      <c r="FA6" s="23" t="s">
        <v>58</v>
      </c>
    </row>
    <row r="7" spans="1:157" ht="12.75">
      <c r="A7" s="9"/>
      <c r="C7" s="10" t="s">
        <v>7</v>
      </c>
      <c r="D7" s="10" t="s">
        <v>8</v>
      </c>
      <c r="E7" s="10" t="s">
        <v>0</v>
      </c>
      <c r="F7" s="23" t="s">
        <v>59</v>
      </c>
      <c r="G7" s="23" t="s">
        <v>60</v>
      </c>
      <c r="H7" s="3"/>
      <c r="I7" s="10" t="s">
        <v>7</v>
      </c>
      <c r="J7" s="10" t="s">
        <v>8</v>
      </c>
      <c r="K7" s="10" t="s">
        <v>0</v>
      </c>
      <c r="L7" s="23" t="s">
        <v>59</v>
      </c>
      <c r="M7" s="23" t="s">
        <v>60</v>
      </c>
      <c r="N7" s="3"/>
      <c r="O7" s="10" t="s">
        <v>7</v>
      </c>
      <c r="P7" s="10" t="s">
        <v>8</v>
      </c>
      <c r="Q7" s="10" t="s">
        <v>0</v>
      </c>
      <c r="R7" s="23" t="s">
        <v>59</v>
      </c>
      <c r="S7" s="23" t="s">
        <v>60</v>
      </c>
      <c r="T7" s="3"/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Z7" s="14"/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F7" s="14"/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L7" s="14"/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3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3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3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J7" s="3"/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P7" s="3"/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V7" s="14"/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B7" s="3"/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H7" s="14"/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3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T7" s="3"/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3"/>
      <c r="DA7" s="53" t="s">
        <v>7</v>
      </c>
      <c r="DB7" s="53" t="s">
        <v>8</v>
      </c>
      <c r="DC7" s="53" t="s">
        <v>0</v>
      </c>
      <c r="DD7" s="49" t="s">
        <v>59</v>
      </c>
      <c r="DE7" s="49" t="s">
        <v>60</v>
      </c>
      <c r="DF7" s="3"/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L7" s="14"/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R7" s="14"/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X7" s="14"/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  <c r="EP7" s="14"/>
      <c r="EQ7" s="10" t="s">
        <v>7</v>
      </c>
      <c r="ER7" s="10" t="s">
        <v>8</v>
      </c>
      <c r="ES7" s="10" t="s">
        <v>0</v>
      </c>
      <c r="ET7" s="23" t="s">
        <v>59</v>
      </c>
      <c r="EU7" s="23" t="s">
        <v>60</v>
      </c>
      <c r="EV7" s="14"/>
      <c r="EW7" s="10" t="s">
        <v>7</v>
      </c>
      <c r="EX7" s="10" t="s">
        <v>8</v>
      </c>
      <c r="EY7" s="10" t="s">
        <v>0</v>
      </c>
      <c r="EZ7" s="23" t="s">
        <v>59</v>
      </c>
      <c r="FA7" s="23" t="s">
        <v>60</v>
      </c>
    </row>
    <row r="8" spans="1:158" ht="12.75">
      <c r="A8" s="2">
        <v>42644</v>
      </c>
      <c r="C8" s="46">
        <v>1534312.1605</v>
      </c>
      <c r="D8" s="46">
        <v>30686.243209999997</v>
      </c>
      <c r="E8" s="46">
        <f>SUM(C8:D8)</f>
        <v>1564998.40371</v>
      </c>
      <c r="F8" s="46">
        <v>5513</v>
      </c>
      <c r="G8" s="46">
        <v>10095</v>
      </c>
      <c r="H8" s="46"/>
      <c r="I8" s="46">
        <v>273470.483</v>
      </c>
      <c r="J8" s="46">
        <v>5469.409659999999</v>
      </c>
      <c r="K8" s="46">
        <f>SUM(I8:J8)</f>
        <v>278939.89266</v>
      </c>
      <c r="L8" s="46">
        <v>990</v>
      </c>
      <c r="M8" s="46">
        <v>1798</v>
      </c>
      <c r="N8" s="46"/>
      <c r="O8" s="46">
        <v>34195.6275</v>
      </c>
      <c r="P8" s="46">
        <v>683.91255</v>
      </c>
      <c r="Q8" s="46">
        <f>SUM(O8:P8)</f>
        <v>34879.54005</v>
      </c>
      <c r="R8" s="46">
        <v>120</v>
      </c>
      <c r="S8" s="46">
        <v>224</v>
      </c>
      <c r="T8" s="46"/>
      <c r="U8" s="46">
        <v>1537.0805</v>
      </c>
      <c r="V8" s="46">
        <v>30.74161</v>
      </c>
      <c r="W8" s="46">
        <f>SUM(U8:V8)</f>
        <v>1567.82211</v>
      </c>
      <c r="X8" s="46"/>
      <c r="Y8" s="46">
        <v>12</v>
      </c>
      <c r="Z8" s="46"/>
      <c r="AA8" s="46">
        <v>61044.704999999994</v>
      </c>
      <c r="AB8" s="46">
        <v>1220.8941</v>
      </c>
      <c r="AC8" s="46">
        <f>SUM(AA8:AB8)</f>
        <v>62265.59909999999</v>
      </c>
      <c r="AD8" s="46">
        <v>224</v>
      </c>
      <c r="AE8" s="46">
        <v>395</v>
      </c>
      <c r="AF8" s="46"/>
      <c r="AG8" s="46">
        <v>38.726</v>
      </c>
      <c r="AH8" s="46">
        <v>0.77452</v>
      </c>
      <c r="AI8" s="46">
        <f>SUM(AG8:AH8)</f>
        <v>39.50052</v>
      </c>
      <c r="AJ8" s="46"/>
      <c r="AK8" s="46"/>
      <c r="AL8" s="46"/>
      <c r="AM8" s="46">
        <v>10371.164499999999</v>
      </c>
      <c r="AN8" s="46">
        <v>207.42329</v>
      </c>
      <c r="AO8" s="46">
        <f>SUM(AM8:AN8)</f>
        <v>10578.58779</v>
      </c>
      <c r="AP8" s="46">
        <v>41</v>
      </c>
      <c r="AQ8" s="46">
        <v>72</v>
      </c>
      <c r="AR8" s="46"/>
      <c r="AS8" s="46">
        <v>3160.7250000000004</v>
      </c>
      <c r="AT8" s="46">
        <v>63.21450000000001</v>
      </c>
      <c r="AU8" s="46">
        <f>SUM(AS8:AT8)</f>
        <v>3223.9395000000004</v>
      </c>
      <c r="AV8" s="46">
        <v>17</v>
      </c>
      <c r="AW8" s="46">
        <v>17</v>
      </c>
      <c r="AX8" s="46"/>
      <c r="AY8" s="46">
        <v>17600.967</v>
      </c>
      <c r="AZ8" s="46">
        <v>352.01934</v>
      </c>
      <c r="BA8" s="46">
        <f>SUM(AY8:AZ8)</f>
        <v>17952.98634</v>
      </c>
      <c r="BB8" s="46">
        <v>67</v>
      </c>
      <c r="BC8" s="46">
        <v>112</v>
      </c>
      <c r="BD8" s="46"/>
      <c r="BE8" s="46">
        <v>164477.295</v>
      </c>
      <c r="BF8" s="46">
        <v>3289.5459</v>
      </c>
      <c r="BG8" s="46">
        <f>SUM(BE8:BF8)</f>
        <v>167766.8409</v>
      </c>
      <c r="BH8" s="46">
        <v>589</v>
      </c>
      <c r="BI8" s="46">
        <v>1082</v>
      </c>
      <c r="BJ8" s="46"/>
      <c r="BK8" s="46">
        <v>5418.7925</v>
      </c>
      <c r="BL8" s="46">
        <v>108.37585</v>
      </c>
      <c r="BM8" s="46">
        <f>SUM(BK8:BL8)</f>
        <v>5527.16835</v>
      </c>
      <c r="BN8" s="46">
        <v>27</v>
      </c>
      <c r="BO8" s="46">
        <v>30</v>
      </c>
      <c r="BP8" s="46"/>
      <c r="BQ8" s="46">
        <v>74150.03899999999</v>
      </c>
      <c r="BR8" s="46">
        <v>1483.0007799999998</v>
      </c>
      <c r="BS8" s="46">
        <f>SUM(BQ8:BR8)</f>
        <v>75633.03977999999</v>
      </c>
      <c r="BT8" s="46">
        <v>273</v>
      </c>
      <c r="BU8" s="46">
        <v>484</v>
      </c>
      <c r="BV8" s="46"/>
      <c r="BW8" s="46">
        <v>42681.746999999996</v>
      </c>
      <c r="BX8" s="46">
        <v>853.6349399999999</v>
      </c>
      <c r="BY8" s="46">
        <f>SUM(BW8:BX8)</f>
        <v>43535.38193999999</v>
      </c>
      <c r="BZ8" s="46">
        <v>159</v>
      </c>
      <c r="CA8" s="46">
        <v>277</v>
      </c>
      <c r="CB8" s="46"/>
      <c r="CC8" s="46">
        <v>57362.8875</v>
      </c>
      <c r="CD8" s="46">
        <v>1147.25775</v>
      </c>
      <c r="CE8" s="46">
        <f>SUM(CC8:CD8)</f>
        <v>58510.145249999994</v>
      </c>
      <c r="CF8" s="46">
        <v>207</v>
      </c>
      <c r="CG8" s="46">
        <v>383</v>
      </c>
      <c r="CH8" s="46"/>
      <c r="CI8" s="46">
        <v>142606.217</v>
      </c>
      <c r="CJ8" s="46">
        <v>2852.12434</v>
      </c>
      <c r="CK8" s="46">
        <f>SUM(CI8:CJ8)</f>
        <v>145458.34134</v>
      </c>
      <c r="CL8" s="46">
        <v>517</v>
      </c>
      <c r="CM8" s="46">
        <v>940</v>
      </c>
      <c r="CN8" s="46"/>
      <c r="CO8" s="46">
        <v>21830.6435</v>
      </c>
      <c r="CP8" s="46">
        <v>436.61287</v>
      </c>
      <c r="CQ8" s="46">
        <f>SUM(CO8:CP8)</f>
        <v>22267.25637</v>
      </c>
      <c r="CR8" s="46">
        <v>85</v>
      </c>
      <c r="CS8" s="46">
        <v>137</v>
      </c>
      <c r="CT8" s="46"/>
      <c r="CU8" s="46">
        <v>242106.40949999998</v>
      </c>
      <c r="CV8" s="46">
        <v>4842.128189999999</v>
      </c>
      <c r="CW8" s="46">
        <f>SUM(CU8:CV8)</f>
        <v>246948.53768999997</v>
      </c>
      <c r="CX8" s="46">
        <v>866</v>
      </c>
      <c r="CY8" s="46">
        <v>1587</v>
      </c>
      <c r="CZ8" s="46"/>
      <c r="DA8" s="54">
        <v>2787.133</v>
      </c>
      <c r="DB8" s="54">
        <v>55.742659999999994</v>
      </c>
      <c r="DC8" s="54">
        <f>SUM(DA8:DB8)</f>
        <v>2842.8756599999997</v>
      </c>
      <c r="DD8" s="54">
        <v>10</v>
      </c>
      <c r="DE8" s="54">
        <v>24</v>
      </c>
      <c r="DF8" s="46"/>
      <c r="DG8" s="46">
        <v>4686.985</v>
      </c>
      <c r="DH8" s="46">
        <v>93.7397</v>
      </c>
      <c r="DI8" s="46">
        <f>SUM(DG8:DH8)</f>
        <v>4780.7247</v>
      </c>
      <c r="DJ8" s="46">
        <v>14</v>
      </c>
      <c r="DK8" s="46">
        <v>28</v>
      </c>
      <c r="DL8" s="46"/>
      <c r="DM8" s="46">
        <v>49.5465</v>
      </c>
      <c r="DN8" s="46">
        <v>0.99093</v>
      </c>
      <c r="DO8" s="46">
        <f>SUM(DM8:DN8)</f>
        <v>50.53743</v>
      </c>
      <c r="DP8" s="46"/>
      <c r="DQ8" s="46"/>
      <c r="DR8" s="46"/>
      <c r="DS8" s="46">
        <v>13839.4195</v>
      </c>
      <c r="DT8" s="46">
        <v>276.78839</v>
      </c>
      <c r="DU8" s="46">
        <f>SUM(DS8:DT8)</f>
        <v>14116.20789</v>
      </c>
      <c r="DV8" s="46">
        <v>45</v>
      </c>
      <c r="DW8" s="46">
        <v>92</v>
      </c>
      <c r="DX8" s="46"/>
      <c r="DY8" s="46">
        <v>44581.0295</v>
      </c>
      <c r="DZ8" s="46">
        <v>891.6205899999999</v>
      </c>
      <c r="EA8" s="46">
        <f>SUM(DY8:DZ8)</f>
        <v>45472.650089999996</v>
      </c>
      <c r="EB8" s="46">
        <v>163</v>
      </c>
      <c r="EC8" s="46">
        <v>298</v>
      </c>
      <c r="ED8" s="46"/>
      <c r="EE8" s="46">
        <v>98397.071</v>
      </c>
      <c r="EF8" s="46">
        <v>1967.9414199999999</v>
      </c>
      <c r="EG8" s="46">
        <f>SUM(EE8:EF8)</f>
        <v>100365.01242</v>
      </c>
      <c r="EH8" s="46">
        <v>361</v>
      </c>
      <c r="EI8" s="46">
        <v>652</v>
      </c>
      <c r="EJ8" s="46"/>
      <c r="EK8" s="46">
        <v>12086.498500000002</v>
      </c>
      <c r="EL8" s="46">
        <v>241.72997</v>
      </c>
      <c r="EM8" s="46">
        <f>SUM(EK8:EL8)</f>
        <v>12328.228470000002</v>
      </c>
      <c r="EN8" s="46">
        <v>50</v>
      </c>
      <c r="EO8" s="46">
        <v>72</v>
      </c>
      <c r="EP8" s="46"/>
      <c r="EQ8" s="46">
        <v>62188.8305</v>
      </c>
      <c r="ER8" s="46">
        <v>1243.77661</v>
      </c>
      <c r="ES8" s="46">
        <f>SUM(EQ8:ER8)</f>
        <v>63432.60711</v>
      </c>
      <c r="ET8" s="46">
        <v>230</v>
      </c>
      <c r="EU8" s="46">
        <v>411</v>
      </c>
      <c r="EV8" s="46"/>
      <c r="EW8" s="46">
        <v>25296.051</v>
      </c>
      <c r="EX8" s="46">
        <v>505.92102</v>
      </c>
      <c r="EY8" s="46">
        <f>SUM(EW8:EX8)</f>
        <v>25801.97202</v>
      </c>
      <c r="EZ8" s="46">
        <v>89</v>
      </c>
      <c r="FA8" s="46">
        <v>173</v>
      </c>
      <c r="FB8" s="46"/>
    </row>
    <row r="9" spans="1:157" ht="12.75" hidden="1">
      <c r="A9" s="2">
        <v>42826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55"/>
      <c r="DB9" s="55"/>
      <c r="DC9" s="55"/>
      <c r="DD9" s="55"/>
      <c r="DE9" s="55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</row>
    <row r="10" spans="1:157" ht="12.75" hidden="1">
      <c r="A10" s="2">
        <v>43009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55"/>
      <c r="DB10" s="55"/>
      <c r="DC10" s="55"/>
      <c r="DD10" s="55"/>
      <c r="DE10" s="55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</row>
    <row r="11" spans="1:157" ht="12.75" hidden="1">
      <c r="A11" s="33">
        <v>43191</v>
      </c>
      <c r="C11" s="17"/>
      <c r="D11" s="17"/>
      <c r="E11" s="17"/>
      <c r="F11" s="17"/>
      <c r="G11" s="17"/>
      <c r="H11" s="32"/>
      <c r="I11" s="17"/>
      <c r="J11" s="17"/>
      <c r="K11" s="17"/>
      <c r="L11" s="17"/>
      <c r="M11" s="17"/>
      <c r="N11" s="32"/>
      <c r="O11" s="17"/>
      <c r="P11" s="17"/>
      <c r="Q11" s="17"/>
      <c r="R11" s="17"/>
      <c r="S11" s="17"/>
      <c r="T11" s="32"/>
      <c r="U11" s="17"/>
      <c r="V11" s="17"/>
      <c r="W11" s="17"/>
      <c r="X11" s="17"/>
      <c r="Y11" s="17"/>
      <c r="Z11" s="32"/>
      <c r="AA11" s="17"/>
      <c r="AB11" s="17"/>
      <c r="AC11" s="17"/>
      <c r="AD11" s="17"/>
      <c r="AE11" s="17"/>
      <c r="AF11" s="32"/>
      <c r="AG11" s="17"/>
      <c r="AH11" s="17"/>
      <c r="AI11" s="17"/>
      <c r="AJ11" s="17"/>
      <c r="AK11" s="17"/>
      <c r="AL11" s="32"/>
      <c r="AM11" s="17"/>
      <c r="AN11" s="17"/>
      <c r="AO11" s="17"/>
      <c r="AP11" s="17"/>
      <c r="AQ11" s="17"/>
      <c r="AR11" s="32"/>
      <c r="AS11" s="17"/>
      <c r="AT11" s="17"/>
      <c r="AU11" s="17"/>
      <c r="AV11" s="17"/>
      <c r="AW11" s="17"/>
      <c r="AX11" s="32"/>
      <c r="AY11" s="17"/>
      <c r="AZ11" s="17"/>
      <c r="BA11" s="17"/>
      <c r="BB11" s="17"/>
      <c r="BC11" s="17"/>
      <c r="BD11" s="32"/>
      <c r="BE11" s="17"/>
      <c r="BF11" s="17"/>
      <c r="BG11" s="17"/>
      <c r="BH11" s="17"/>
      <c r="BI11" s="17"/>
      <c r="BJ11" s="32"/>
      <c r="BK11" s="17"/>
      <c r="BL11" s="17"/>
      <c r="BM11" s="17"/>
      <c r="BN11" s="17"/>
      <c r="BO11" s="17"/>
      <c r="BP11" s="32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32"/>
      <c r="CC11" s="17"/>
      <c r="CD11" s="17"/>
      <c r="CE11" s="17"/>
      <c r="CF11" s="17"/>
      <c r="CG11" s="17"/>
      <c r="CH11" s="32"/>
      <c r="CI11" s="17"/>
      <c r="CJ11" s="17"/>
      <c r="CK11" s="17"/>
      <c r="CL11" s="17"/>
      <c r="CM11" s="17"/>
      <c r="CN11" s="32"/>
      <c r="CO11" s="17"/>
      <c r="CP11" s="17"/>
      <c r="CQ11" s="17"/>
      <c r="CR11" s="17"/>
      <c r="CS11" s="17"/>
      <c r="CT11" s="32"/>
      <c r="CU11" s="17"/>
      <c r="CV11" s="17"/>
      <c r="CW11" s="17"/>
      <c r="CX11" s="17"/>
      <c r="CY11" s="17"/>
      <c r="CZ11" s="32"/>
      <c r="DA11" s="55"/>
      <c r="DB11" s="55"/>
      <c r="DC11" s="55"/>
      <c r="DD11" s="55"/>
      <c r="DE11" s="55"/>
      <c r="DF11" s="32"/>
      <c r="DG11" s="17"/>
      <c r="DH11" s="17"/>
      <c r="DI11" s="17"/>
      <c r="DJ11" s="17"/>
      <c r="DK11" s="17"/>
      <c r="DL11" s="32"/>
      <c r="DM11" s="17"/>
      <c r="DN11" s="17"/>
      <c r="DO11" s="17"/>
      <c r="DP11" s="17"/>
      <c r="DQ11" s="17"/>
      <c r="DR11" s="32"/>
      <c r="DS11" s="17"/>
      <c r="DT11" s="17"/>
      <c r="DU11" s="17"/>
      <c r="DV11" s="17"/>
      <c r="DW11" s="17"/>
      <c r="DX11" s="32"/>
      <c r="DY11" s="17"/>
      <c r="DZ11" s="17"/>
      <c r="EA11" s="17"/>
      <c r="EB11" s="17"/>
      <c r="EC11" s="17"/>
      <c r="ED11" s="32"/>
      <c r="EE11" s="17"/>
      <c r="EF11" s="17"/>
      <c r="EG11" s="17"/>
      <c r="EH11" s="17"/>
      <c r="EI11" s="17"/>
      <c r="EJ11" s="32"/>
      <c r="EK11" s="17"/>
      <c r="EL11" s="17"/>
      <c r="EM11" s="17"/>
      <c r="EN11" s="17"/>
      <c r="EO11" s="17"/>
      <c r="EP11" s="32"/>
      <c r="EQ11" s="17"/>
      <c r="ER11" s="17"/>
      <c r="ES11" s="17"/>
      <c r="ET11" s="17"/>
      <c r="EU11" s="17"/>
      <c r="EV11" s="32"/>
      <c r="EW11" s="17"/>
      <c r="EX11" s="17"/>
      <c r="EY11" s="17"/>
      <c r="EZ11" s="17"/>
      <c r="FA11" s="17"/>
    </row>
    <row r="12" spans="1:157" ht="12.75" hidden="1">
      <c r="A12" s="33">
        <v>43374</v>
      </c>
      <c r="C12" s="17"/>
      <c r="D12" s="17"/>
      <c r="E12" s="17"/>
      <c r="F12" s="17"/>
      <c r="G12" s="17"/>
      <c r="H12" s="32"/>
      <c r="I12" s="17"/>
      <c r="J12" s="17"/>
      <c r="K12" s="17"/>
      <c r="L12" s="17"/>
      <c r="M12" s="17"/>
      <c r="N12" s="32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17"/>
      <c r="Z12" s="32"/>
      <c r="AA12" s="17"/>
      <c r="AB12" s="17"/>
      <c r="AC12" s="17"/>
      <c r="AD12" s="17"/>
      <c r="AE12" s="17"/>
      <c r="AF12" s="32"/>
      <c r="AG12" s="17"/>
      <c r="AH12" s="17"/>
      <c r="AI12" s="17"/>
      <c r="AJ12" s="17"/>
      <c r="AK12" s="17"/>
      <c r="AL12" s="32"/>
      <c r="AM12" s="17"/>
      <c r="AN12" s="17"/>
      <c r="AO12" s="17"/>
      <c r="AP12" s="17"/>
      <c r="AQ12" s="17"/>
      <c r="AR12" s="32"/>
      <c r="AS12" s="17"/>
      <c r="AT12" s="17"/>
      <c r="AU12" s="17"/>
      <c r="AV12" s="17"/>
      <c r="AW12" s="17"/>
      <c r="AX12" s="32"/>
      <c r="AY12" s="17"/>
      <c r="AZ12" s="17"/>
      <c r="BA12" s="17"/>
      <c r="BB12" s="17"/>
      <c r="BC12" s="17"/>
      <c r="BD12" s="32"/>
      <c r="BE12" s="17"/>
      <c r="BF12" s="17"/>
      <c r="BG12" s="17"/>
      <c r="BH12" s="17"/>
      <c r="BI12" s="17"/>
      <c r="BJ12" s="32"/>
      <c r="BK12" s="17"/>
      <c r="BL12" s="17"/>
      <c r="BM12" s="17"/>
      <c r="BN12" s="17"/>
      <c r="BO12" s="17"/>
      <c r="BP12" s="32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32"/>
      <c r="CC12" s="17"/>
      <c r="CD12" s="17"/>
      <c r="CE12" s="17"/>
      <c r="CF12" s="17"/>
      <c r="CG12" s="17"/>
      <c r="CH12" s="32"/>
      <c r="CI12" s="17"/>
      <c r="CJ12" s="17"/>
      <c r="CK12" s="17"/>
      <c r="CL12" s="17"/>
      <c r="CM12" s="17"/>
      <c r="CN12" s="32"/>
      <c r="CO12" s="17"/>
      <c r="CP12" s="17"/>
      <c r="CQ12" s="17"/>
      <c r="CR12" s="17"/>
      <c r="CS12" s="17"/>
      <c r="CT12" s="32"/>
      <c r="CU12" s="17"/>
      <c r="CV12" s="17"/>
      <c r="CW12" s="17"/>
      <c r="CX12" s="17"/>
      <c r="CY12" s="17"/>
      <c r="CZ12" s="32"/>
      <c r="DA12" s="55"/>
      <c r="DB12" s="55"/>
      <c r="DC12" s="55"/>
      <c r="DD12" s="55"/>
      <c r="DE12" s="55"/>
      <c r="DF12" s="32"/>
      <c r="DG12" s="17"/>
      <c r="DH12" s="17"/>
      <c r="DI12" s="17"/>
      <c r="DJ12" s="17"/>
      <c r="DK12" s="17"/>
      <c r="DL12" s="32"/>
      <c r="DM12" s="17"/>
      <c r="DN12" s="17"/>
      <c r="DO12" s="17"/>
      <c r="DP12" s="17"/>
      <c r="DQ12" s="17"/>
      <c r="DR12" s="32"/>
      <c r="DS12" s="17"/>
      <c r="DT12" s="17"/>
      <c r="DU12" s="17"/>
      <c r="DV12" s="17"/>
      <c r="DW12" s="17"/>
      <c r="DX12" s="32"/>
      <c r="DY12" s="17"/>
      <c r="DZ12" s="17"/>
      <c r="EA12" s="17"/>
      <c r="EB12" s="17"/>
      <c r="EC12" s="17"/>
      <c r="ED12" s="32"/>
      <c r="EE12" s="17"/>
      <c r="EF12" s="17"/>
      <c r="EG12" s="17"/>
      <c r="EH12" s="17"/>
      <c r="EI12" s="17"/>
      <c r="EJ12" s="32"/>
      <c r="EK12" s="17"/>
      <c r="EL12" s="17"/>
      <c r="EM12" s="17"/>
      <c r="EN12" s="17"/>
      <c r="EO12" s="17"/>
      <c r="EP12" s="32"/>
      <c r="EQ12" s="17"/>
      <c r="ER12" s="17"/>
      <c r="ES12" s="17"/>
      <c r="ET12" s="17"/>
      <c r="EU12" s="17"/>
      <c r="EV12" s="32"/>
      <c r="EW12" s="17"/>
      <c r="EX12" s="17"/>
      <c r="EY12" s="17"/>
      <c r="EZ12" s="17"/>
      <c r="FA12" s="17"/>
    </row>
    <row r="13" spans="1:157" ht="12.75" hidden="1">
      <c r="A13" s="33">
        <v>43556</v>
      </c>
      <c r="C13" s="17"/>
      <c r="D13" s="17"/>
      <c r="E13" s="17"/>
      <c r="F13" s="17"/>
      <c r="G13" s="17"/>
      <c r="H13" s="32"/>
      <c r="I13" s="17"/>
      <c r="J13" s="17"/>
      <c r="K13" s="17"/>
      <c r="L13" s="17"/>
      <c r="M13" s="17"/>
      <c r="N13" s="32"/>
      <c r="O13" s="17"/>
      <c r="P13" s="17"/>
      <c r="Q13" s="17"/>
      <c r="R13" s="17"/>
      <c r="S13" s="17"/>
      <c r="T13" s="32"/>
      <c r="U13" s="17"/>
      <c r="V13" s="17"/>
      <c r="W13" s="17"/>
      <c r="X13" s="17"/>
      <c r="Y13" s="17"/>
      <c r="Z13" s="32"/>
      <c r="AA13" s="17"/>
      <c r="AB13" s="17"/>
      <c r="AC13" s="17"/>
      <c r="AD13" s="17"/>
      <c r="AE13" s="17"/>
      <c r="AF13" s="32"/>
      <c r="AG13" s="17"/>
      <c r="AH13" s="17"/>
      <c r="AI13" s="17"/>
      <c r="AJ13" s="17"/>
      <c r="AK13" s="17"/>
      <c r="AL13" s="32"/>
      <c r="AM13" s="17"/>
      <c r="AN13" s="17"/>
      <c r="AO13" s="17"/>
      <c r="AP13" s="17"/>
      <c r="AQ13" s="17"/>
      <c r="AR13" s="32"/>
      <c r="AS13" s="17"/>
      <c r="AT13" s="17"/>
      <c r="AU13" s="17"/>
      <c r="AV13" s="17"/>
      <c r="AW13" s="17"/>
      <c r="AX13" s="32"/>
      <c r="AY13" s="17"/>
      <c r="AZ13" s="17"/>
      <c r="BA13" s="17"/>
      <c r="BB13" s="17"/>
      <c r="BC13" s="17"/>
      <c r="BD13" s="32"/>
      <c r="BE13" s="17"/>
      <c r="BF13" s="17"/>
      <c r="BG13" s="17"/>
      <c r="BH13" s="17"/>
      <c r="BI13" s="17"/>
      <c r="BJ13" s="32"/>
      <c r="BK13" s="17"/>
      <c r="BL13" s="17"/>
      <c r="BM13" s="17"/>
      <c r="BN13" s="17"/>
      <c r="BO13" s="17"/>
      <c r="BP13" s="32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32"/>
      <c r="CC13" s="17"/>
      <c r="CD13" s="17"/>
      <c r="CE13" s="17"/>
      <c r="CF13" s="17"/>
      <c r="CG13" s="17"/>
      <c r="CH13" s="32"/>
      <c r="CI13" s="17"/>
      <c r="CJ13" s="17"/>
      <c r="CK13" s="17"/>
      <c r="CL13" s="17"/>
      <c r="CM13" s="17"/>
      <c r="CN13" s="32"/>
      <c r="CO13" s="17"/>
      <c r="CP13" s="17"/>
      <c r="CQ13" s="17"/>
      <c r="CR13" s="17"/>
      <c r="CS13" s="17"/>
      <c r="CT13" s="32"/>
      <c r="CU13" s="17"/>
      <c r="CV13" s="17"/>
      <c r="CW13" s="17"/>
      <c r="CX13" s="17"/>
      <c r="CY13" s="17"/>
      <c r="CZ13" s="32"/>
      <c r="DA13" s="55"/>
      <c r="DB13" s="55"/>
      <c r="DC13" s="55"/>
      <c r="DD13" s="55"/>
      <c r="DE13" s="55"/>
      <c r="DF13" s="32"/>
      <c r="DG13" s="17"/>
      <c r="DH13" s="17"/>
      <c r="DI13" s="17"/>
      <c r="DJ13" s="17"/>
      <c r="DK13" s="17"/>
      <c r="DL13" s="32"/>
      <c r="DM13" s="17"/>
      <c r="DN13" s="17"/>
      <c r="DO13" s="17"/>
      <c r="DP13" s="17"/>
      <c r="DQ13" s="17"/>
      <c r="DR13" s="32"/>
      <c r="DS13" s="17"/>
      <c r="DT13" s="17"/>
      <c r="DU13" s="17"/>
      <c r="DV13" s="17"/>
      <c r="DW13" s="17"/>
      <c r="DX13" s="32"/>
      <c r="DY13" s="17"/>
      <c r="DZ13" s="17"/>
      <c r="EA13" s="17"/>
      <c r="EB13" s="17"/>
      <c r="EC13" s="17"/>
      <c r="ED13" s="32"/>
      <c r="EE13" s="17"/>
      <c r="EF13" s="17"/>
      <c r="EG13" s="17"/>
      <c r="EH13" s="17"/>
      <c r="EI13" s="17"/>
      <c r="EJ13" s="32"/>
      <c r="EK13" s="17"/>
      <c r="EL13" s="17"/>
      <c r="EM13" s="17"/>
      <c r="EN13" s="17"/>
      <c r="EO13" s="17"/>
      <c r="EP13" s="32"/>
      <c r="EQ13" s="17"/>
      <c r="ER13" s="17"/>
      <c r="ES13" s="17"/>
      <c r="ET13" s="17"/>
      <c r="EU13" s="17"/>
      <c r="EV13" s="32"/>
      <c r="EW13" s="17"/>
      <c r="EX13" s="17"/>
      <c r="EY13" s="17"/>
      <c r="EZ13" s="17"/>
      <c r="FA13" s="17"/>
    </row>
    <row r="14" spans="1:157" ht="12.75" hidden="1">
      <c r="A14" s="33">
        <v>43739</v>
      </c>
      <c r="C14" s="17"/>
      <c r="D14" s="17"/>
      <c r="E14" s="17"/>
      <c r="F14" s="17"/>
      <c r="G14" s="17"/>
      <c r="H14" s="32"/>
      <c r="I14" s="17"/>
      <c r="J14" s="17"/>
      <c r="K14" s="17"/>
      <c r="L14" s="17"/>
      <c r="M14" s="17"/>
      <c r="N14" s="32"/>
      <c r="O14" s="17"/>
      <c r="P14" s="17"/>
      <c r="Q14" s="17"/>
      <c r="R14" s="17"/>
      <c r="S14" s="17"/>
      <c r="T14" s="32"/>
      <c r="U14" s="17"/>
      <c r="V14" s="17"/>
      <c r="W14" s="17"/>
      <c r="X14" s="17"/>
      <c r="Y14" s="17"/>
      <c r="Z14" s="32"/>
      <c r="AA14" s="17"/>
      <c r="AB14" s="17"/>
      <c r="AC14" s="17"/>
      <c r="AD14" s="17"/>
      <c r="AE14" s="17"/>
      <c r="AF14" s="32"/>
      <c r="AG14" s="17"/>
      <c r="AH14" s="17"/>
      <c r="AI14" s="17"/>
      <c r="AJ14" s="17"/>
      <c r="AK14" s="17"/>
      <c r="AL14" s="32"/>
      <c r="AM14" s="17"/>
      <c r="AN14" s="17"/>
      <c r="AO14" s="17"/>
      <c r="AP14" s="17"/>
      <c r="AQ14" s="17"/>
      <c r="AR14" s="32"/>
      <c r="AS14" s="17"/>
      <c r="AT14" s="17"/>
      <c r="AU14" s="17"/>
      <c r="AV14" s="17"/>
      <c r="AW14" s="17"/>
      <c r="AX14" s="32"/>
      <c r="AY14" s="17"/>
      <c r="AZ14" s="17"/>
      <c r="BA14" s="17"/>
      <c r="BB14" s="17"/>
      <c r="BC14" s="17"/>
      <c r="BD14" s="32"/>
      <c r="BE14" s="17"/>
      <c r="BF14" s="17"/>
      <c r="BG14" s="17"/>
      <c r="BH14" s="17"/>
      <c r="BI14" s="17"/>
      <c r="BJ14" s="32"/>
      <c r="BK14" s="17"/>
      <c r="BL14" s="17"/>
      <c r="BM14" s="17"/>
      <c r="BN14" s="17"/>
      <c r="BO14" s="17"/>
      <c r="BP14" s="32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32"/>
      <c r="CC14" s="17"/>
      <c r="CD14" s="17"/>
      <c r="CE14" s="17"/>
      <c r="CF14" s="17"/>
      <c r="CG14" s="17"/>
      <c r="CH14" s="32"/>
      <c r="CI14" s="17"/>
      <c r="CJ14" s="17"/>
      <c r="CK14" s="17"/>
      <c r="CL14" s="17"/>
      <c r="CM14" s="17"/>
      <c r="CN14" s="32"/>
      <c r="CO14" s="17"/>
      <c r="CP14" s="17"/>
      <c r="CQ14" s="17"/>
      <c r="CR14" s="17"/>
      <c r="CS14" s="17"/>
      <c r="CT14" s="32"/>
      <c r="CU14" s="17"/>
      <c r="CV14" s="17"/>
      <c r="CW14" s="17"/>
      <c r="CX14" s="17"/>
      <c r="CY14" s="17"/>
      <c r="CZ14" s="32"/>
      <c r="DA14" s="55"/>
      <c r="DB14" s="55"/>
      <c r="DC14" s="55"/>
      <c r="DD14" s="55"/>
      <c r="DE14" s="55"/>
      <c r="DF14" s="32"/>
      <c r="DG14" s="17"/>
      <c r="DH14" s="17"/>
      <c r="DI14" s="17"/>
      <c r="DJ14" s="17"/>
      <c r="DK14" s="17"/>
      <c r="DL14" s="32"/>
      <c r="DM14" s="17"/>
      <c r="DN14" s="17"/>
      <c r="DO14" s="17"/>
      <c r="DP14" s="17"/>
      <c r="DQ14" s="17"/>
      <c r="DR14" s="32"/>
      <c r="DS14" s="17"/>
      <c r="DT14" s="17"/>
      <c r="DU14" s="17"/>
      <c r="DV14" s="17"/>
      <c r="DW14" s="17"/>
      <c r="DX14" s="32"/>
      <c r="DY14" s="17"/>
      <c r="DZ14" s="17"/>
      <c r="EA14" s="17"/>
      <c r="EB14" s="17"/>
      <c r="EC14" s="17"/>
      <c r="ED14" s="32"/>
      <c r="EE14" s="17"/>
      <c r="EF14" s="17"/>
      <c r="EG14" s="17"/>
      <c r="EH14" s="17"/>
      <c r="EI14" s="17"/>
      <c r="EJ14" s="32"/>
      <c r="EK14" s="17"/>
      <c r="EL14" s="17"/>
      <c r="EM14" s="17"/>
      <c r="EN14" s="17"/>
      <c r="EO14" s="17"/>
      <c r="EP14" s="32"/>
      <c r="EQ14" s="17"/>
      <c r="ER14" s="17"/>
      <c r="ES14" s="17"/>
      <c r="ET14" s="17"/>
      <c r="EU14" s="17"/>
      <c r="EV14" s="32"/>
      <c r="EW14" s="17"/>
      <c r="EX14" s="17"/>
      <c r="EY14" s="17"/>
      <c r="EZ14" s="17"/>
      <c r="FA14" s="17"/>
    </row>
    <row r="15" spans="1:157" ht="12.75">
      <c r="A15" s="2"/>
      <c r="C15" s="32"/>
      <c r="D15" s="32"/>
      <c r="E15" s="32"/>
      <c r="F15" s="32"/>
      <c r="G15" s="32"/>
      <c r="H15" s="17"/>
      <c r="I15" s="32"/>
      <c r="J15" s="32"/>
      <c r="K15" s="32"/>
      <c r="L15" s="32"/>
      <c r="M15" s="32"/>
      <c r="N15" s="17"/>
      <c r="O15" s="32"/>
      <c r="P15" s="32"/>
      <c r="Q15" s="32"/>
      <c r="R15" s="32"/>
      <c r="S15" s="32"/>
      <c r="T15" s="17"/>
      <c r="U15" s="32"/>
      <c r="V15" s="32"/>
      <c r="W15" s="32"/>
      <c r="X15" s="32"/>
      <c r="Y15" s="32"/>
      <c r="Z15" s="17"/>
      <c r="AA15" s="32"/>
      <c r="AB15" s="32"/>
      <c r="AC15" s="32"/>
      <c r="AD15" s="32"/>
      <c r="AE15" s="32"/>
      <c r="AF15" s="17"/>
      <c r="AG15" s="32"/>
      <c r="AH15" s="32"/>
      <c r="AI15" s="32"/>
      <c r="AJ15" s="32"/>
      <c r="AK15" s="32"/>
      <c r="AL15" s="17"/>
      <c r="AM15" s="32"/>
      <c r="AN15" s="32"/>
      <c r="AO15" s="32"/>
      <c r="AP15" s="32"/>
      <c r="AQ15" s="32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55"/>
      <c r="DB15" s="55"/>
      <c r="DC15" s="55"/>
      <c r="DD15" s="55"/>
      <c r="DE15" s="55"/>
      <c r="DF15" s="17"/>
      <c r="DG15" s="17"/>
      <c r="DH15" s="17"/>
      <c r="DI15" s="17"/>
      <c r="DJ15" s="17"/>
      <c r="DK15" s="17"/>
      <c r="DL15" s="17"/>
      <c r="DM15" s="32"/>
      <c r="DN15" s="32"/>
      <c r="DO15" s="32"/>
      <c r="DP15" s="32"/>
      <c r="DQ15" s="32"/>
      <c r="DR15" s="17"/>
      <c r="DS15" s="32"/>
      <c r="DT15" s="32"/>
      <c r="DU15" s="32"/>
      <c r="DV15" s="32"/>
      <c r="DW15" s="32"/>
      <c r="DX15" s="17"/>
      <c r="DY15" s="32"/>
      <c r="DZ15" s="32"/>
      <c r="EA15" s="32"/>
      <c r="EB15" s="32"/>
      <c r="EC15" s="32"/>
      <c r="ED15" s="17"/>
      <c r="EE15" s="32"/>
      <c r="EF15" s="32"/>
      <c r="EG15" s="32"/>
      <c r="EH15" s="32"/>
      <c r="EI15" s="32"/>
      <c r="EJ15" s="17"/>
      <c r="EK15" s="32"/>
      <c r="EL15" s="32"/>
      <c r="EM15" s="32"/>
      <c r="EN15" s="32"/>
      <c r="EO15" s="32"/>
      <c r="EP15" s="17"/>
      <c r="EQ15" s="32"/>
      <c r="ER15" s="32"/>
      <c r="ES15" s="32"/>
      <c r="ET15" s="32"/>
      <c r="EU15" s="32"/>
      <c r="EV15" s="17"/>
      <c r="EW15" s="32"/>
      <c r="EX15" s="32"/>
      <c r="EY15" s="32"/>
      <c r="EZ15" s="32"/>
      <c r="FA15" s="32"/>
    </row>
    <row r="16" spans="1:157" ht="13.5" thickBot="1">
      <c r="A16" s="15" t="s">
        <v>0</v>
      </c>
      <c r="C16" s="31">
        <f>SUM(C8:C15)</f>
        <v>1534312.1605</v>
      </c>
      <c r="D16" s="31">
        <f>SUM(D8:D15)</f>
        <v>30686.243209999997</v>
      </c>
      <c r="E16" s="31">
        <f>SUM(E8:E15)</f>
        <v>1564998.40371</v>
      </c>
      <c r="F16" s="31">
        <f>SUM(F8:F15)</f>
        <v>5513</v>
      </c>
      <c r="G16" s="31">
        <f>SUM(G8:G15)</f>
        <v>10095</v>
      </c>
      <c r="H16" s="31"/>
      <c r="I16" s="31">
        <f aca="true" t="shared" si="0" ref="I16:AN16">SUM(I8:I15)</f>
        <v>273470.483</v>
      </c>
      <c r="J16" s="31">
        <f t="shared" si="0"/>
        <v>5469.409659999999</v>
      </c>
      <c r="K16" s="31">
        <f t="shared" si="0"/>
        <v>278939.89266</v>
      </c>
      <c r="L16" s="31">
        <f t="shared" si="0"/>
        <v>990</v>
      </c>
      <c r="M16" s="31">
        <f t="shared" si="0"/>
        <v>1798</v>
      </c>
      <c r="N16" s="45">
        <f t="shared" si="0"/>
        <v>0</v>
      </c>
      <c r="O16" s="45">
        <f t="shared" si="0"/>
        <v>34195.6275</v>
      </c>
      <c r="P16" s="45">
        <f t="shared" si="0"/>
        <v>683.91255</v>
      </c>
      <c r="Q16" s="45">
        <f t="shared" si="0"/>
        <v>34879.54005</v>
      </c>
      <c r="R16" s="45">
        <f t="shared" si="0"/>
        <v>120</v>
      </c>
      <c r="S16" s="45">
        <f t="shared" si="0"/>
        <v>224</v>
      </c>
      <c r="T16" s="45">
        <f t="shared" si="0"/>
        <v>0</v>
      </c>
      <c r="U16" s="45">
        <f t="shared" si="0"/>
        <v>1537.0805</v>
      </c>
      <c r="V16" s="45">
        <f t="shared" si="0"/>
        <v>30.74161</v>
      </c>
      <c r="W16" s="45">
        <f t="shared" si="0"/>
        <v>1567.82211</v>
      </c>
      <c r="X16" s="45">
        <f t="shared" si="0"/>
        <v>0</v>
      </c>
      <c r="Y16" s="45">
        <f t="shared" si="0"/>
        <v>12</v>
      </c>
      <c r="Z16" s="45">
        <f t="shared" si="0"/>
        <v>0</v>
      </c>
      <c r="AA16" s="45">
        <f t="shared" si="0"/>
        <v>61044.704999999994</v>
      </c>
      <c r="AB16" s="45">
        <f t="shared" si="0"/>
        <v>1220.8941</v>
      </c>
      <c r="AC16" s="45">
        <f t="shared" si="0"/>
        <v>62265.59909999999</v>
      </c>
      <c r="AD16" s="45">
        <f t="shared" si="0"/>
        <v>224</v>
      </c>
      <c r="AE16" s="45">
        <f t="shared" si="0"/>
        <v>395</v>
      </c>
      <c r="AF16" s="45">
        <f t="shared" si="0"/>
        <v>0</v>
      </c>
      <c r="AG16" s="45">
        <f t="shared" si="0"/>
        <v>38.726</v>
      </c>
      <c r="AH16" s="45">
        <f t="shared" si="0"/>
        <v>0.77452</v>
      </c>
      <c r="AI16" s="45">
        <f t="shared" si="0"/>
        <v>39.50052</v>
      </c>
      <c r="AJ16" s="45">
        <f t="shared" si="0"/>
        <v>0</v>
      </c>
      <c r="AK16" s="45">
        <f t="shared" si="0"/>
        <v>0</v>
      </c>
      <c r="AL16" s="45">
        <f t="shared" si="0"/>
        <v>0</v>
      </c>
      <c r="AM16" s="45">
        <f t="shared" si="0"/>
        <v>10371.164499999999</v>
      </c>
      <c r="AN16" s="45">
        <f t="shared" si="0"/>
        <v>207.42329</v>
      </c>
      <c r="AO16" s="45">
        <f aca="true" t="shared" si="1" ref="AO16:BT16">SUM(AO8:AO15)</f>
        <v>10578.58779</v>
      </c>
      <c r="AP16" s="45">
        <f t="shared" si="1"/>
        <v>41</v>
      </c>
      <c r="AQ16" s="45">
        <f t="shared" si="1"/>
        <v>72</v>
      </c>
      <c r="AR16" s="45">
        <f t="shared" si="1"/>
        <v>0</v>
      </c>
      <c r="AS16" s="45">
        <f t="shared" si="1"/>
        <v>3160.7250000000004</v>
      </c>
      <c r="AT16" s="45">
        <f t="shared" si="1"/>
        <v>63.21450000000001</v>
      </c>
      <c r="AU16" s="45">
        <f t="shared" si="1"/>
        <v>3223.9395000000004</v>
      </c>
      <c r="AV16" s="45">
        <f t="shared" si="1"/>
        <v>17</v>
      </c>
      <c r="AW16" s="45">
        <f t="shared" si="1"/>
        <v>17</v>
      </c>
      <c r="AX16" s="45">
        <f t="shared" si="1"/>
        <v>0</v>
      </c>
      <c r="AY16" s="45">
        <f t="shared" si="1"/>
        <v>17600.967</v>
      </c>
      <c r="AZ16" s="45">
        <f t="shared" si="1"/>
        <v>352.01934</v>
      </c>
      <c r="BA16" s="45">
        <f t="shared" si="1"/>
        <v>17952.98634</v>
      </c>
      <c r="BB16" s="45">
        <f t="shared" si="1"/>
        <v>67</v>
      </c>
      <c r="BC16" s="45">
        <f t="shared" si="1"/>
        <v>112</v>
      </c>
      <c r="BD16" s="45">
        <f t="shared" si="1"/>
        <v>0</v>
      </c>
      <c r="BE16" s="45">
        <f t="shared" si="1"/>
        <v>164477.295</v>
      </c>
      <c r="BF16" s="45">
        <f t="shared" si="1"/>
        <v>3289.5459</v>
      </c>
      <c r="BG16" s="45">
        <f t="shared" si="1"/>
        <v>167766.8409</v>
      </c>
      <c r="BH16" s="45">
        <f t="shared" si="1"/>
        <v>589</v>
      </c>
      <c r="BI16" s="45">
        <f t="shared" si="1"/>
        <v>1082</v>
      </c>
      <c r="BJ16" s="45">
        <f t="shared" si="1"/>
        <v>0</v>
      </c>
      <c r="BK16" s="45">
        <f t="shared" si="1"/>
        <v>5418.7925</v>
      </c>
      <c r="BL16" s="45">
        <f t="shared" si="1"/>
        <v>108.37585</v>
      </c>
      <c r="BM16" s="45">
        <f t="shared" si="1"/>
        <v>5527.16835</v>
      </c>
      <c r="BN16" s="45">
        <f t="shared" si="1"/>
        <v>27</v>
      </c>
      <c r="BO16" s="45">
        <f t="shared" si="1"/>
        <v>30</v>
      </c>
      <c r="BP16" s="45">
        <f t="shared" si="1"/>
        <v>0</v>
      </c>
      <c r="BQ16" s="45">
        <f t="shared" si="1"/>
        <v>74150.03899999999</v>
      </c>
      <c r="BR16" s="45">
        <f t="shared" si="1"/>
        <v>1483.0007799999998</v>
      </c>
      <c r="BS16" s="45">
        <f t="shared" si="1"/>
        <v>75633.03977999999</v>
      </c>
      <c r="BT16" s="45">
        <f t="shared" si="1"/>
        <v>273</v>
      </c>
      <c r="BU16" s="45">
        <f aca="true" t="shared" si="2" ref="BU16:CZ16">SUM(BU8:BU15)</f>
        <v>484</v>
      </c>
      <c r="BV16" s="45">
        <f t="shared" si="2"/>
        <v>0</v>
      </c>
      <c r="BW16" s="45">
        <f t="shared" si="2"/>
        <v>42681.746999999996</v>
      </c>
      <c r="BX16" s="45">
        <f t="shared" si="2"/>
        <v>853.6349399999999</v>
      </c>
      <c r="BY16" s="45">
        <f t="shared" si="2"/>
        <v>43535.38193999999</v>
      </c>
      <c r="BZ16" s="45">
        <f t="shared" si="2"/>
        <v>159</v>
      </c>
      <c r="CA16" s="45">
        <f t="shared" si="2"/>
        <v>277</v>
      </c>
      <c r="CB16" s="45">
        <f t="shared" si="2"/>
        <v>0</v>
      </c>
      <c r="CC16" s="45">
        <f t="shared" si="2"/>
        <v>57362.8875</v>
      </c>
      <c r="CD16" s="45">
        <f t="shared" si="2"/>
        <v>1147.25775</v>
      </c>
      <c r="CE16" s="45">
        <f t="shared" si="2"/>
        <v>58510.145249999994</v>
      </c>
      <c r="CF16" s="45">
        <f t="shared" si="2"/>
        <v>207</v>
      </c>
      <c r="CG16" s="45">
        <f t="shared" si="2"/>
        <v>383</v>
      </c>
      <c r="CH16" s="45">
        <f t="shared" si="2"/>
        <v>0</v>
      </c>
      <c r="CI16" s="45">
        <f t="shared" si="2"/>
        <v>142606.217</v>
      </c>
      <c r="CJ16" s="45">
        <f t="shared" si="2"/>
        <v>2852.12434</v>
      </c>
      <c r="CK16" s="45">
        <f t="shared" si="2"/>
        <v>145458.34134</v>
      </c>
      <c r="CL16" s="45">
        <f t="shared" si="2"/>
        <v>517</v>
      </c>
      <c r="CM16" s="45">
        <f t="shared" si="2"/>
        <v>940</v>
      </c>
      <c r="CN16" s="45">
        <f t="shared" si="2"/>
        <v>0</v>
      </c>
      <c r="CO16" s="45">
        <f t="shared" si="2"/>
        <v>21830.6435</v>
      </c>
      <c r="CP16" s="45">
        <f t="shared" si="2"/>
        <v>436.61287</v>
      </c>
      <c r="CQ16" s="45">
        <f t="shared" si="2"/>
        <v>22267.25637</v>
      </c>
      <c r="CR16" s="45">
        <f t="shared" si="2"/>
        <v>85</v>
      </c>
      <c r="CS16" s="45">
        <f t="shared" si="2"/>
        <v>137</v>
      </c>
      <c r="CT16" s="45">
        <f t="shared" si="2"/>
        <v>0</v>
      </c>
      <c r="CU16" s="45">
        <f t="shared" si="2"/>
        <v>242106.40949999998</v>
      </c>
      <c r="CV16" s="45">
        <f t="shared" si="2"/>
        <v>4842.128189999999</v>
      </c>
      <c r="CW16" s="45">
        <f t="shared" si="2"/>
        <v>246948.53768999997</v>
      </c>
      <c r="CX16" s="45">
        <f t="shared" si="2"/>
        <v>866</v>
      </c>
      <c r="CY16" s="45">
        <f t="shared" si="2"/>
        <v>1587</v>
      </c>
      <c r="CZ16" s="45">
        <f t="shared" si="2"/>
        <v>0</v>
      </c>
      <c r="DA16" s="56">
        <f aca="true" t="shared" si="3" ref="DA16:EF16">SUM(DA8:DA15)</f>
        <v>2787.133</v>
      </c>
      <c r="DB16" s="56">
        <f t="shared" si="3"/>
        <v>55.742659999999994</v>
      </c>
      <c r="DC16" s="56">
        <f t="shared" si="3"/>
        <v>2842.8756599999997</v>
      </c>
      <c r="DD16" s="56">
        <f t="shared" si="3"/>
        <v>10</v>
      </c>
      <c r="DE16" s="56">
        <f t="shared" si="3"/>
        <v>24</v>
      </c>
      <c r="DF16" s="45">
        <f t="shared" si="3"/>
        <v>0</v>
      </c>
      <c r="DG16" s="45">
        <f t="shared" si="3"/>
        <v>4686.985</v>
      </c>
      <c r="DH16" s="45">
        <f t="shared" si="3"/>
        <v>93.7397</v>
      </c>
      <c r="DI16" s="45">
        <f t="shared" si="3"/>
        <v>4780.7247</v>
      </c>
      <c r="DJ16" s="45">
        <f t="shared" si="3"/>
        <v>14</v>
      </c>
      <c r="DK16" s="45">
        <f t="shared" si="3"/>
        <v>28</v>
      </c>
      <c r="DL16" s="45">
        <f t="shared" si="3"/>
        <v>0</v>
      </c>
      <c r="DM16" s="45">
        <f t="shared" si="3"/>
        <v>49.5465</v>
      </c>
      <c r="DN16" s="45">
        <f t="shared" si="3"/>
        <v>0.99093</v>
      </c>
      <c r="DO16" s="45">
        <f t="shared" si="3"/>
        <v>50.53743</v>
      </c>
      <c r="DP16" s="45">
        <f t="shared" si="3"/>
        <v>0</v>
      </c>
      <c r="DQ16" s="45">
        <f t="shared" si="3"/>
        <v>0</v>
      </c>
      <c r="DR16" s="45">
        <f t="shared" si="3"/>
        <v>0</v>
      </c>
      <c r="DS16" s="45">
        <f t="shared" si="3"/>
        <v>13839.4195</v>
      </c>
      <c r="DT16" s="45">
        <f t="shared" si="3"/>
        <v>276.78839</v>
      </c>
      <c r="DU16" s="45">
        <f t="shared" si="3"/>
        <v>14116.20789</v>
      </c>
      <c r="DV16" s="45">
        <f t="shared" si="3"/>
        <v>45</v>
      </c>
      <c r="DW16" s="45">
        <f t="shared" si="3"/>
        <v>92</v>
      </c>
      <c r="DX16" s="45">
        <f t="shared" si="3"/>
        <v>0</v>
      </c>
      <c r="DY16" s="45">
        <f t="shared" si="3"/>
        <v>44581.0295</v>
      </c>
      <c r="DZ16" s="45">
        <f t="shared" si="3"/>
        <v>891.6205899999999</v>
      </c>
      <c r="EA16" s="45">
        <f t="shared" si="3"/>
        <v>45472.650089999996</v>
      </c>
      <c r="EB16" s="45">
        <f t="shared" si="3"/>
        <v>163</v>
      </c>
      <c r="EC16" s="45">
        <f t="shared" si="3"/>
        <v>298</v>
      </c>
      <c r="ED16" s="45">
        <f t="shared" si="3"/>
        <v>0</v>
      </c>
      <c r="EE16" s="45">
        <f t="shared" si="3"/>
        <v>98397.071</v>
      </c>
      <c r="EF16" s="45">
        <f t="shared" si="3"/>
        <v>1967.9414199999999</v>
      </c>
      <c r="EG16" s="45">
        <f aca="true" t="shared" si="4" ref="EG16:FL16">SUM(EG8:EG15)</f>
        <v>100365.01242</v>
      </c>
      <c r="EH16" s="45">
        <f t="shared" si="4"/>
        <v>361</v>
      </c>
      <c r="EI16" s="45">
        <f t="shared" si="4"/>
        <v>652</v>
      </c>
      <c r="EJ16" s="45">
        <f t="shared" si="4"/>
        <v>0</v>
      </c>
      <c r="EK16" s="45">
        <f t="shared" si="4"/>
        <v>12086.498500000002</v>
      </c>
      <c r="EL16" s="45">
        <f t="shared" si="4"/>
        <v>241.72997</v>
      </c>
      <c r="EM16" s="45">
        <f t="shared" si="4"/>
        <v>12328.228470000002</v>
      </c>
      <c r="EN16" s="45">
        <f t="shared" si="4"/>
        <v>50</v>
      </c>
      <c r="EO16" s="45">
        <f t="shared" si="4"/>
        <v>72</v>
      </c>
      <c r="EP16" s="45">
        <f t="shared" si="4"/>
        <v>0</v>
      </c>
      <c r="EQ16" s="45">
        <f t="shared" si="4"/>
        <v>62188.8305</v>
      </c>
      <c r="ER16" s="45">
        <f t="shared" si="4"/>
        <v>1243.77661</v>
      </c>
      <c r="ES16" s="45">
        <f t="shared" si="4"/>
        <v>63432.60711</v>
      </c>
      <c r="ET16" s="45">
        <f t="shared" si="4"/>
        <v>230</v>
      </c>
      <c r="EU16" s="45">
        <f t="shared" si="4"/>
        <v>411</v>
      </c>
      <c r="EV16" s="45">
        <f t="shared" si="4"/>
        <v>0</v>
      </c>
      <c r="EW16" s="45">
        <f t="shared" si="4"/>
        <v>25296.051</v>
      </c>
      <c r="EX16" s="45">
        <f t="shared" si="4"/>
        <v>505.92102</v>
      </c>
      <c r="EY16" s="45">
        <f t="shared" si="4"/>
        <v>25801.97202</v>
      </c>
      <c r="EZ16" s="45">
        <f t="shared" si="4"/>
        <v>89</v>
      </c>
      <c r="FA16" s="45">
        <f t="shared" si="4"/>
        <v>173</v>
      </c>
    </row>
    <row r="17" spans="105:109" ht="13.5" thickTop="1">
      <c r="DA17" s="57"/>
      <c r="DB17" s="57"/>
      <c r="DC17" s="57"/>
      <c r="DD17" s="57"/>
      <c r="DE17" s="57"/>
    </row>
    <row r="18" spans="105:109" ht="12.75">
      <c r="DA18" s="57"/>
      <c r="DB18" s="57"/>
      <c r="DC18" s="57"/>
      <c r="DD18" s="57"/>
      <c r="DE18" s="57"/>
    </row>
    <row r="19" spans="105:109" ht="12.75">
      <c r="DA19" s="57"/>
      <c r="DB19" s="57"/>
      <c r="DC19" s="57"/>
      <c r="DD19" s="57"/>
      <c r="DE19" s="57"/>
    </row>
    <row r="20" spans="105:109" ht="12.75">
      <c r="DA20" s="57"/>
      <c r="DB20" s="57"/>
      <c r="DC20" s="57"/>
      <c r="DD20" s="57"/>
      <c r="DE20" s="57"/>
    </row>
  </sheetData>
  <sheetProtection/>
  <printOptions/>
  <pageMargins left="0.75" right="0.75" top="1" bottom="1" header="0.3" footer="0.3"/>
  <pageSetup horizontalDpi="300" verticalDpi="300" orientation="landscape" scale="5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16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H2"/>
      <c r="AI2"/>
      <c r="AJ2"/>
      <c r="AK2"/>
      <c r="AL2"/>
      <c r="AM2" s="27"/>
      <c r="AN2" s="4"/>
      <c r="AQ2" s="27" t="s">
        <v>61</v>
      </c>
      <c r="AR2" s="27"/>
      <c r="AY2" s="27"/>
      <c r="AZ2" s="4"/>
      <c r="BC2" s="27" t="s">
        <v>61</v>
      </c>
      <c r="BD2" s="27"/>
      <c r="BG2" s="27"/>
      <c r="BH2" s="4"/>
      <c r="BK2" s="27"/>
      <c r="BO2" s="27" t="s">
        <v>61</v>
      </c>
      <c r="BP2" s="27"/>
      <c r="BW2" s="27"/>
      <c r="CA2" s="27" t="s">
        <v>61</v>
      </c>
      <c r="CB2" s="27"/>
      <c r="CI2" s="27"/>
      <c r="CM2" s="27" t="s">
        <v>61</v>
      </c>
      <c r="CN2" s="27"/>
      <c r="CU2" s="27"/>
      <c r="CY2" s="27" t="s">
        <v>61</v>
      </c>
      <c r="CZ2" s="27"/>
      <c r="DG2" s="27"/>
      <c r="DK2" s="27" t="s">
        <v>61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59" t="s">
        <v>62</v>
      </c>
      <c r="D5" s="59"/>
      <c r="E5" s="60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61" t="s">
        <v>63</v>
      </c>
      <c r="D6" s="59"/>
      <c r="E6" s="59"/>
      <c r="F6" s="23" t="s">
        <v>57</v>
      </c>
      <c r="G6" s="23" t="s">
        <v>58</v>
      </c>
      <c r="H6" s="17"/>
      <c r="I6" s="22"/>
      <c r="J6" s="36">
        <v>0.5180471</v>
      </c>
      <c r="K6" s="21"/>
      <c r="L6" s="23" t="s">
        <v>57</v>
      </c>
      <c r="M6" s="23" t="s">
        <v>58</v>
      </c>
      <c r="O6" s="22"/>
      <c r="P6" s="41">
        <f>V6+AB6+AH6+AN6+AT6+AZ6+BF6+BL6+BR6+BX6+CD6+CJ6+CP6+CV6+DB6+DH6+DN6+DT6+DZ6+EF6+EL6</f>
        <v>0.48195289999999996</v>
      </c>
      <c r="Q6" s="21"/>
      <c r="R6" s="23" t="s">
        <v>57</v>
      </c>
      <c r="S6" s="23" t="s">
        <v>58</v>
      </c>
      <c r="U6" s="29"/>
      <c r="V6" s="16">
        <v>3.72E-05</v>
      </c>
      <c r="W6" s="30"/>
      <c r="X6" s="23" t="s">
        <v>57</v>
      </c>
      <c r="Y6" s="23" t="s">
        <v>58</v>
      </c>
      <c r="AA6" s="29"/>
      <c r="AB6" s="16">
        <v>7.47E-05</v>
      </c>
      <c r="AC6" s="30"/>
      <c r="AD6" s="23" t="s">
        <v>57</v>
      </c>
      <c r="AE6" s="23" t="s">
        <v>58</v>
      </c>
      <c r="AG6" s="29"/>
      <c r="AH6" s="16">
        <v>0.0006069</v>
      </c>
      <c r="AI6" s="30"/>
      <c r="AJ6" s="23" t="s">
        <v>57</v>
      </c>
      <c r="AK6" s="23" t="s">
        <v>58</v>
      </c>
      <c r="AM6" s="29"/>
      <c r="AN6" s="16">
        <v>6.6E-06</v>
      </c>
      <c r="AO6" s="30"/>
      <c r="AP6" s="23" t="s">
        <v>57</v>
      </c>
      <c r="AQ6" s="23" t="s">
        <v>58</v>
      </c>
      <c r="AR6" s="11"/>
      <c r="AS6" s="29"/>
      <c r="AT6" s="16">
        <v>0.001457</v>
      </c>
      <c r="AU6" s="30"/>
      <c r="AV6" s="23" t="s">
        <v>57</v>
      </c>
      <c r="AW6" s="23" t="s">
        <v>58</v>
      </c>
      <c r="AX6" s="11"/>
      <c r="AY6" s="29"/>
      <c r="AZ6" s="16">
        <v>0.079478</v>
      </c>
      <c r="BA6" s="30"/>
      <c r="BB6" s="23" t="s">
        <v>57</v>
      </c>
      <c r="BC6" s="23" t="s">
        <v>58</v>
      </c>
      <c r="BD6" s="11"/>
      <c r="BE6" s="29"/>
      <c r="BF6" s="16">
        <v>0.0003622</v>
      </c>
      <c r="BG6" s="30"/>
      <c r="BH6" s="23" t="s">
        <v>57</v>
      </c>
      <c r="BI6" s="23" t="s">
        <v>58</v>
      </c>
      <c r="BK6" s="29"/>
      <c r="BL6" s="16">
        <v>0.031515</v>
      </c>
      <c r="BM6" s="30"/>
      <c r="BN6" s="23" t="s">
        <v>57</v>
      </c>
      <c r="BO6" s="23" t="s">
        <v>58</v>
      </c>
      <c r="BQ6" s="29"/>
      <c r="BR6" s="16">
        <v>0.0174849</v>
      </c>
      <c r="BS6" s="30"/>
      <c r="BT6" s="23" t="s">
        <v>57</v>
      </c>
      <c r="BU6" s="23" t="s">
        <v>58</v>
      </c>
      <c r="BW6" s="40"/>
      <c r="BX6" s="41">
        <v>0.0028204</v>
      </c>
      <c r="BY6" s="42"/>
      <c r="BZ6" s="23" t="s">
        <v>57</v>
      </c>
      <c r="CA6" s="23" t="s">
        <v>58</v>
      </c>
      <c r="CC6" s="29"/>
      <c r="CD6" s="16">
        <v>0.0078105</v>
      </c>
      <c r="CE6" s="30"/>
      <c r="CF6" s="23" t="s">
        <v>57</v>
      </c>
      <c r="CG6" s="23" t="s">
        <v>58</v>
      </c>
      <c r="CI6" s="29"/>
      <c r="CJ6" s="16">
        <v>0.1810524</v>
      </c>
      <c r="CK6" s="30"/>
      <c r="CL6" s="23" t="s">
        <v>57</v>
      </c>
      <c r="CM6" s="23" t="s">
        <v>58</v>
      </c>
      <c r="CN6" s="11"/>
      <c r="CO6" s="29"/>
      <c r="CP6" s="16">
        <v>0.0083967</v>
      </c>
      <c r="CQ6" s="30"/>
      <c r="CR6" s="23" t="s">
        <v>57</v>
      </c>
      <c r="CS6" s="23" t="s">
        <v>58</v>
      </c>
      <c r="CU6" s="29"/>
      <c r="CV6" s="16">
        <v>0.0247852</v>
      </c>
      <c r="CW6" s="30"/>
      <c r="CX6" s="23" t="s">
        <v>57</v>
      </c>
      <c r="CY6" s="23" t="s">
        <v>58</v>
      </c>
      <c r="CZ6" s="11"/>
      <c r="DA6" s="29"/>
      <c r="DB6" s="16">
        <v>0.0675021</v>
      </c>
      <c r="DC6" s="30"/>
      <c r="DD6" s="23" t="s">
        <v>57</v>
      </c>
      <c r="DE6" s="23" t="s">
        <v>58</v>
      </c>
      <c r="DG6" s="29"/>
      <c r="DH6" s="16">
        <v>0.0385133</v>
      </c>
      <c r="DI6" s="30"/>
      <c r="DJ6" s="23" t="s">
        <v>57</v>
      </c>
      <c r="DK6" s="23" t="s">
        <v>58</v>
      </c>
      <c r="DM6" s="29"/>
      <c r="DN6" s="16">
        <v>0.0034411</v>
      </c>
      <c r="DO6" s="30"/>
      <c r="DP6" s="23" t="s">
        <v>57</v>
      </c>
      <c r="DQ6" s="23" t="s">
        <v>58</v>
      </c>
      <c r="DS6" s="29"/>
      <c r="DT6" s="16">
        <v>0.0052876</v>
      </c>
      <c r="DU6" s="30"/>
      <c r="DV6" s="23" t="s">
        <v>57</v>
      </c>
      <c r="DW6" s="23" t="s">
        <v>58</v>
      </c>
      <c r="DY6" s="29"/>
      <c r="DZ6" s="16">
        <v>0.00021</v>
      </c>
      <c r="EA6" s="30"/>
      <c r="EB6" s="23" t="s">
        <v>57</v>
      </c>
      <c r="EC6" s="23" t="s">
        <v>58</v>
      </c>
      <c r="ED6" s="11"/>
      <c r="EE6" s="29"/>
      <c r="EF6" s="16">
        <v>0.0111111</v>
      </c>
      <c r="EG6" s="30"/>
      <c r="EH6" s="23" t="s">
        <v>57</v>
      </c>
      <c r="EI6" s="23" t="s">
        <v>58</v>
      </c>
      <c r="EJ6" s="11"/>
      <c r="EK6" s="29"/>
      <c r="EL6" s="16"/>
      <c r="EM6" s="30"/>
      <c r="EN6" s="23" t="s">
        <v>57</v>
      </c>
      <c r="EO6" s="23" t="s">
        <v>58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23" t="s">
        <v>7</v>
      </c>
      <c r="J7" s="23" t="s">
        <v>8</v>
      </c>
      <c r="K7" s="23" t="s">
        <v>0</v>
      </c>
      <c r="L7" s="23" t="s">
        <v>59</v>
      </c>
      <c r="M7" s="23" t="s">
        <v>60</v>
      </c>
      <c r="O7" s="23" t="s">
        <v>7</v>
      </c>
      <c r="P7" s="23" t="s">
        <v>8</v>
      </c>
      <c r="Q7" s="23" t="s">
        <v>0</v>
      </c>
      <c r="R7" s="23" t="s">
        <v>59</v>
      </c>
      <c r="S7" s="23" t="s">
        <v>60</v>
      </c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14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14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14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</row>
    <row r="8" spans="1:146" ht="12.75">
      <c r="A8" s="2">
        <v>42644</v>
      </c>
      <c r="C8" s="18">
        <v>10000</v>
      </c>
      <c r="D8" s="18">
        <v>366938</v>
      </c>
      <c r="E8" s="18">
        <f aca="true" t="shared" si="0" ref="E8:E14">C8+D8</f>
        <v>376938</v>
      </c>
      <c r="F8" s="18">
        <v>52284</v>
      </c>
      <c r="G8" s="18">
        <v>32736</v>
      </c>
      <c r="I8" s="18">
        <v>5180.471</v>
      </c>
      <c r="J8" s="18">
        <v>190091.16677979997</v>
      </c>
      <c r="K8" s="18">
        <f aca="true" t="shared" si="1" ref="K8:K14">I8+J8</f>
        <v>195271.63777979996</v>
      </c>
      <c r="L8" s="18">
        <v>27085.57457640001</v>
      </c>
      <c r="M8" s="18">
        <v>16958.789865599996</v>
      </c>
      <c r="O8" s="17">
        <f aca="true" t="shared" si="2" ref="O8:P14">U8+AA8+AG8+AM8+AS8+AY8+BE8+BK8+BQ8+BW8+CC8+CI8+CO8+CU8+DA8+DG8+DM8+DS8+DY8+EE8+EK8</f>
        <v>4819.5289999999995</v>
      </c>
      <c r="P8" s="17">
        <f t="shared" si="2"/>
        <v>176846.8332202</v>
      </c>
      <c r="Q8" s="17">
        <f aca="true" t="shared" si="3" ref="Q8:Q14">O8+P8</f>
        <v>181666.3622202</v>
      </c>
      <c r="R8" s="17">
        <f>X8+AD8+AJ8+AP8+AV8+BB8+BH8+BN8+BT8+BZ8+CF8+CL8+CR8+CX8+DD8+DJ8+DP8+DV8+EB8+EH8+EN8</f>
        <v>25198.4254236</v>
      </c>
      <c r="S8" s="17">
        <f>Y8+AE8+AK8+AQ8+AW8+BC8+BI8+BO8+BU8+CA8+CG8+CM8+CS8+CY8+DE8+DK8+DQ8+DW8+EC8+EI8+EO8</f>
        <v>15777.2101344</v>
      </c>
      <c r="U8" s="17">
        <f aca="true" t="shared" si="4" ref="U8:V14">C8*0.00372/100</f>
        <v>0.37200000000000005</v>
      </c>
      <c r="V8" s="17">
        <f t="shared" si="4"/>
        <v>13.6500936</v>
      </c>
      <c r="W8" s="17">
        <f aca="true" t="shared" si="5" ref="W8:W14">U8+V8</f>
        <v>14.0220936</v>
      </c>
      <c r="X8" s="17">
        <f aca="true" t="shared" si="6" ref="X8:X14">V$6*$F8</f>
        <v>1.9449648000000002</v>
      </c>
      <c r="Y8" s="17">
        <f aca="true" t="shared" si="7" ref="Y8:Y14">V$6*$G8</f>
        <v>1.2177792</v>
      </c>
      <c r="Z8" s="17"/>
      <c r="AA8" s="17">
        <f aca="true" t="shared" si="8" ref="AA8:AB14">C8*0.00747/100</f>
        <v>0.747</v>
      </c>
      <c r="AB8" s="17">
        <f t="shared" si="8"/>
        <v>27.4102686</v>
      </c>
      <c r="AC8" s="17">
        <f aca="true" t="shared" si="9" ref="AC8:AC14">AA8+AB8</f>
        <v>28.1572686</v>
      </c>
      <c r="AD8" s="17">
        <f aca="true" t="shared" si="10" ref="AD8:AD14">AB$6*$F8</f>
        <v>3.9056148</v>
      </c>
      <c r="AE8" s="17">
        <f aca="true" t="shared" si="11" ref="AE8:AE14">AB$6*$G8</f>
        <v>2.4453792</v>
      </c>
      <c r="AF8" s="17"/>
      <c r="AG8" s="17">
        <f aca="true" t="shared" si="12" ref="AG8:AH14">C8*0.06069/100</f>
        <v>6.069</v>
      </c>
      <c r="AH8" s="17">
        <f t="shared" si="12"/>
        <v>222.69467219999999</v>
      </c>
      <c r="AI8" s="17">
        <f aca="true" t="shared" si="13" ref="AI8:AI14">AG8+AH8</f>
        <v>228.76367219999997</v>
      </c>
      <c r="AJ8" s="17">
        <f aca="true" t="shared" si="14" ref="AJ8:AJ14">AH$6*$F8</f>
        <v>31.731159599999998</v>
      </c>
      <c r="AK8" s="17">
        <f aca="true" t="shared" si="15" ref="AK8:AK14">AH$6*$G8</f>
        <v>19.8674784</v>
      </c>
      <c r="AL8" s="17"/>
      <c r="AM8" s="17">
        <f aca="true" t="shared" si="16" ref="AM8:AN14">C8*0.00066/100</f>
        <v>0.066</v>
      </c>
      <c r="AN8" s="17">
        <f t="shared" si="16"/>
        <v>2.4217908</v>
      </c>
      <c r="AO8" s="17">
        <f aca="true" t="shared" si="17" ref="AO8:AO14">AM8+AN8</f>
        <v>2.4877908</v>
      </c>
      <c r="AP8" s="17">
        <f aca="true" t="shared" si="18" ref="AP8:AP14">AN$6*$F8</f>
        <v>0.3450744</v>
      </c>
      <c r="AQ8" s="17">
        <f aca="true" t="shared" si="19" ref="AQ8:AQ14">AN$6*$G8</f>
        <v>0.21605760000000002</v>
      </c>
      <c r="AR8" s="17"/>
      <c r="AS8" s="17">
        <f aca="true" t="shared" si="20" ref="AS8:AT14">C8*0.1457/100</f>
        <v>14.57</v>
      </c>
      <c r="AT8" s="17">
        <f t="shared" si="20"/>
        <v>534.6286660000001</v>
      </c>
      <c r="AU8" s="17">
        <f aca="true" t="shared" si="21" ref="AU8:AU14">AS8+AT8</f>
        <v>549.1986660000001</v>
      </c>
      <c r="AV8" s="17">
        <f aca="true" t="shared" si="22" ref="AV8:AV14">AT$6*$F8</f>
        <v>76.17778799999999</v>
      </c>
      <c r="AW8" s="17">
        <f aca="true" t="shared" si="23" ref="AW8:AW14">AT$6*$G8</f>
        <v>47.696352</v>
      </c>
      <c r="AX8" s="17"/>
      <c r="AY8" s="17">
        <f aca="true" t="shared" si="24" ref="AY8:AZ14">C8*7.9478/100</f>
        <v>794.78</v>
      </c>
      <c r="AZ8" s="17">
        <f t="shared" si="24"/>
        <v>29163.498364</v>
      </c>
      <c r="BA8" s="17">
        <f aca="true" t="shared" si="25" ref="BA8:BA14">AY8+AZ8</f>
        <v>29958.278363999998</v>
      </c>
      <c r="BB8" s="17">
        <f aca="true" t="shared" si="26" ref="BB8:BB14">AZ$6*$F8</f>
        <v>4155.427752</v>
      </c>
      <c r="BC8" s="17">
        <f aca="true" t="shared" si="27" ref="BC8:BC14">AZ$6*$G8</f>
        <v>2601.791808</v>
      </c>
      <c r="BD8" s="17"/>
      <c r="BE8" s="17">
        <f aca="true" t="shared" si="28" ref="BE8:BF14">C8*0.03622/100</f>
        <v>3.6220000000000003</v>
      </c>
      <c r="BF8" s="17">
        <f t="shared" si="28"/>
        <v>132.9049436</v>
      </c>
      <c r="BG8" s="17">
        <f aca="true" t="shared" si="29" ref="BG8:BG14">BE8+BF8</f>
        <v>136.5269436</v>
      </c>
      <c r="BH8" s="17">
        <f aca="true" t="shared" si="30" ref="BH8:BH14">BF$6*$F8</f>
        <v>18.9372648</v>
      </c>
      <c r="BI8" s="17">
        <f aca="true" t="shared" si="31" ref="BI8:BI14">BF$6*$G8</f>
        <v>11.856979200000001</v>
      </c>
      <c r="BJ8" s="17"/>
      <c r="BK8" s="17">
        <f aca="true" t="shared" si="32" ref="BK8:BL14">C8*3.1515/100</f>
        <v>315.15</v>
      </c>
      <c r="BL8" s="17">
        <f t="shared" si="32"/>
        <v>11564.051070000001</v>
      </c>
      <c r="BM8" s="17">
        <f aca="true" t="shared" si="33" ref="BM8:BM14">BK8+BL8</f>
        <v>11879.201070000001</v>
      </c>
      <c r="BN8" s="17">
        <f aca="true" t="shared" si="34" ref="BN8:BN14">BL$6*$F8</f>
        <v>1647.73026</v>
      </c>
      <c r="BO8" s="17">
        <f aca="true" t="shared" si="35" ref="BO8:BO14">BL$6*$G8</f>
        <v>1031.67504</v>
      </c>
      <c r="BP8" s="17"/>
      <c r="BQ8" s="17">
        <f aca="true" t="shared" si="36" ref="BQ8:BR14">C8*1.74849/100</f>
        <v>174.84900000000002</v>
      </c>
      <c r="BR8" s="17">
        <f t="shared" si="36"/>
        <v>6415.8742362</v>
      </c>
      <c r="BS8" s="17">
        <f aca="true" t="shared" si="37" ref="BS8:BS14">BQ8+BR8</f>
        <v>6590.7232362</v>
      </c>
      <c r="BT8" s="17">
        <f aca="true" t="shared" si="38" ref="BT8:BT14">BR$6*$F8</f>
        <v>914.1805116</v>
      </c>
      <c r="BU8" s="17">
        <f aca="true" t="shared" si="39" ref="BU8:BU14">BR$6*$G8</f>
        <v>572.3856864</v>
      </c>
      <c r="BV8" s="17"/>
      <c r="BW8" s="17">
        <f aca="true" t="shared" si="40" ref="BW8:BX14">C8*0.28204/100</f>
        <v>28.204</v>
      </c>
      <c r="BX8" s="17">
        <f t="shared" si="40"/>
        <v>1034.9119352</v>
      </c>
      <c r="BY8" s="17">
        <f aca="true" t="shared" si="41" ref="BY8:BY14">BW8+BX8</f>
        <v>1063.1159352</v>
      </c>
      <c r="BZ8" s="17">
        <f aca="true" t="shared" si="42" ref="BZ8:BZ14">BX$6*$F8</f>
        <v>147.4617936</v>
      </c>
      <c r="CA8" s="17">
        <f aca="true" t="shared" si="43" ref="CA8:CA14">BX$6*$G8</f>
        <v>92.32861439999999</v>
      </c>
      <c r="CB8" s="17"/>
      <c r="CC8" s="17">
        <f aca="true" t="shared" si="44" ref="CC8:CD14">C8*0.78105/100</f>
        <v>78.105</v>
      </c>
      <c r="CD8" s="17">
        <f t="shared" si="44"/>
        <v>2865.9692489999998</v>
      </c>
      <c r="CE8" s="17">
        <f aca="true" t="shared" si="45" ref="CE8:CE14">CC8+CD8</f>
        <v>2944.074249</v>
      </c>
      <c r="CF8" s="17">
        <f aca="true" t="shared" si="46" ref="CF8:CF14">CD$6*$F8</f>
        <v>408.36418199999997</v>
      </c>
      <c r="CG8" s="17">
        <f aca="true" t="shared" si="47" ref="CG8:CG14">CD$6*$G8</f>
        <v>255.684528</v>
      </c>
      <c r="CH8" s="17"/>
      <c r="CI8" s="17">
        <f aca="true" t="shared" si="48" ref="CI8:CJ14">C8*18.10524/100</f>
        <v>1810.524</v>
      </c>
      <c r="CJ8" s="17">
        <f t="shared" si="48"/>
        <v>66435.0055512</v>
      </c>
      <c r="CK8" s="17">
        <f aca="true" t="shared" si="49" ref="CK8:CK14">CI8+CJ8</f>
        <v>68245.5295512</v>
      </c>
      <c r="CL8" s="17">
        <f aca="true" t="shared" si="50" ref="CL8:CL14">CJ$6*$F8</f>
        <v>9466.1436816</v>
      </c>
      <c r="CM8" s="17">
        <f aca="true" t="shared" si="51" ref="CM8:CM14">CJ$6*$G8</f>
        <v>5926.9313664</v>
      </c>
      <c r="CN8" s="17"/>
      <c r="CO8" s="17">
        <f aca="true" t="shared" si="52" ref="CO8:CP14">C8*0.83967/100</f>
        <v>83.96700000000001</v>
      </c>
      <c r="CP8" s="17">
        <f t="shared" si="52"/>
        <v>3081.0683046000004</v>
      </c>
      <c r="CQ8" s="17">
        <f aca="true" t="shared" si="53" ref="CQ8:CQ14">CO8+CP8</f>
        <v>3165.0353046000005</v>
      </c>
      <c r="CR8" s="17">
        <f aca="true" t="shared" si="54" ref="CR8:CR14">CP$6*$F8</f>
        <v>439.0130628</v>
      </c>
      <c r="CS8" s="17">
        <f aca="true" t="shared" si="55" ref="CS8:CS14">CP$6*$G8</f>
        <v>274.8743712</v>
      </c>
      <c r="CT8" s="17"/>
      <c r="CU8" s="17">
        <f aca="true" t="shared" si="56" ref="CU8:CV14">C8*2.47852/100</f>
        <v>247.852</v>
      </c>
      <c r="CV8" s="17">
        <f t="shared" si="56"/>
        <v>9094.631717600001</v>
      </c>
      <c r="CW8" s="17">
        <f aca="true" t="shared" si="57" ref="CW8:CW14">CU8+CV8</f>
        <v>9342.483717600002</v>
      </c>
      <c r="CX8" s="17">
        <f aca="true" t="shared" si="58" ref="CX8:CX14">CV$6*$F8</f>
        <v>1295.8693968</v>
      </c>
      <c r="CY8" s="17">
        <f aca="true" t="shared" si="59" ref="CY8:CY14">CV$6*$G8</f>
        <v>811.3683072</v>
      </c>
      <c r="CZ8" s="17"/>
      <c r="DA8" s="17">
        <f aca="true" t="shared" si="60" ref="DA8:DB14">C8*6.75021/100</f>
        <v>675.0210000000001</v>
      </c>
      <c r="DB8" s="17">
        <f t="shared" si="60"/>
        <v>24769.085569799998</v>
      </c>
      <c r="DC8" s="17">
        <f aca="true" t="shared" si="61" ref="DC8:DC14">DA8+DB8</f>
        <v>25444.1065698</v>
      </c>
      <c r="DD8" s="17">
        <f aca="true" t="shared" si="62" ref="DD8:DD14">DB$6*$F8</f>
        <v>3529.2797963999997</v>
      </c>
      <c r="DE8" s="17">
        <f aca="true" t="shared" si="63" ref="DE8:DE14">DB$6*$G8</f>
        <v>2209.7487456</v>
      </c>
      <c r="DF8" s="17"/>
      <c r="DG8" s="17">
        <f aca="true" t="shared" si="64" ref="DG8:DH14">C8*3.85133/100</f>
        <v>385.133</v>
      </c>
      <c r="DH8" s="17">
        <f t="shared" si="64"/>
        <v>14131.9932754</v>
      </c>
      <c r="DI8" s="17">
        <f aca="true" t="shared" si="65" ref="DI8:DI14">DG8+DH8</f>
        <v>14517.1262754</v>
      </c>
      <c r="DJ8" s="17">
        <f aca="true" t="shared" si="66" ref="DJ8:DJ14">DH$6*$F8</f>
        <v>2013.6293772</v>
      </c>
      <c r="DK8" s="17">
        <f aca="true" t="shared" si="67" ref="DK8:DK14">DH$6*$G8</f>
        <v>1260.7713888</v>
      </c>
      <c r="DL8" s="17"/>
      <c r="DM8" s="17">
        <f aca="true" t="shared" si="68" ref="DM8:DN14">C8*0.34411/100</f>
        <v>34.411</v>
      </c>
      <c r="DN8" s="17">
        <f t="shared" si="68"/>
        <v>1262.6703518000002</v>
      </c>
      <c r="DO8" s="17">
        <f aca="true" t="shared" si="69" ref="DO8:DO14">DM8+DN8</f>
        <v>1297.0813518000002</v>
      </c>
      <c r="DP8" s="17">
        <f aca="true" t="shared" si="70" ref="DP8:DP14">DN$6*$F8</f>
        <v>179.9144724</v>
      </c>
      <c r="DQ8" s="17">
        <f aca="true" t="shared" si="71" ref="DQ8:DQ14">DN$6*$G8</f>
        <v>112.6478496</v>
      </c>
      <c r="DR8" s="17"/>
      <c r="DS8" s="17">
        <f aca="true" t="shared" si="72" ref="DS8:DT14">C8*0.52876/100</f>
        <v>52.876000000000005</v>
      </c>
      <c r="DT8" s="17">
        <f t="shared" si="72"/>
        <v>1940.2213688000002</v>
      </c>
      <c r="DU8" s="17">
        <f aca="true" t="shared" si="73" ref="DU8:DU14">DS8+DT8</f>
        <v>1993.0973688000001</v>
      </c>
      <c r="DV8" s="17">
        <f aca="true" t="shared" si="74" ref="DV8:DV14">DT$6*$F8</f>
        <v>276.4568784</v>
      </c>
      <c r="DW8" s="17">
        <f aca="true" t="shared" si="75" ref="DW8:DW14">DT$6*$G8</f>
        <v>173.0948736</v>
      </c>
      <c r="DX8" s="17"/>
      <c r="DY8" s="17">
        <f aca="true" t="shared" si="76" ref="DY8:DZ14">C8*0.021/100</f>
        <v>2.1</v>
      </c>
      <c r="DZ8" s="17">
        <f t="shared" si="76"/>
        <v>77.05698000000001</v>
      </c>
      <c r="EA8" s="17">
        <f aca="true" t="shared" si="77" ref="EA8:EA14">DY8+DZ8</f>
        <v>79.15698</v>
      </c>
      <c r="EB8" s="17">
        <f aca="true" t="shared" si="78" ref="EB8:EB14">DZ$6*$F8</f>
        <v>10.97964</v>
      </c>
      <c r="EC8" s="17">
        <f aca="true" t="shared" si="79" ref="EC8:EC14">DZ$6*$G8</f>
        <v>6.874560000000001</v>
      </c>
      <c r="ED8" s="17"/>
      <c r="EE8" s="17">
        <f aca="true" t="shared" si="80" ref="EE8:EF14">C8*1.11111/100</f>
        <v>111.111</v>
      </c>
      <c r="EF8" s="17">
        <f t="shared" si="80"/>
        <v>4077.0848118</v>
      </c>
      <c r="EG8" s="17">
        <f aca="true" t="shared" si="81" ref="EG8:EG14">EE8+EF8</f>
        <v>4188.1958118</v>
      </c>
      <c r="EH8" s="17">
        <f aca="true" t="shared" si="82" ref="EH8:EH14">EF$6*$F8</f>
        <v>580.9327524</v>
      </c>
      <c r="EI8" s="17">
        <f aca="true" t="shared" si="83" ref="EI8:EI14">EF$6*$G8</f>
        <v>363.7329696</v>
      </c>
      <c r="EJ8" s="17"/>
      <c r="EK8" s="24"/>
      <c r="EL8" s="17"/>
      <c r="EM8" s="17"/>
      <c r="EN8" s="17"/>
      <c r="EO8" s="17"/>
      <c r="EP8" s="17"/>
    </row>
    <row r="9" spans="1:146" ht="12.75">
      <c r="A9" s="2">
        <v>42826</v>
      </c>
      <c r="C9" s="18"/>
      <c r="D9" s="18">
        <v>366800</v>
      </c>
      <c r="E9" s="18">
        <f t="shared" si="0"/>
        <v>366800</v>
      </c>
      <c r="F9" s="18">
        <v>52284</v>
      </c>
      <c r="G9" s="18">
        <v>32736</v>
      </c>
      <c r="I9" s="18">
        <v>0</v>
      </c>
      <c r="J9" s="18">
        <v>190019.67627999996</v>
      </c>
      <c r="K9" s="18">
        <f t="shared" si="1"/>
        <v>190019.67627999996</v>
      </c>
      <c r="L9" s="18">
        <v>27085.57457640001</v>
      </c>
      <c r="M9" s="18">
        <v>16958.789865599996</v>
      </c>
      <c r="O9" s="17">
        <f t="shared" si="2"/>
        <v>0</v>
      </c>
      <c r="P9" s="17">
        <f t="shared" si="2"/>
        <v>176780.32372</v>
      </c>
      <c r="Q9" s="17">
        <f t="shared" si="3"/>
        <v>176780.32372</v>
      </c>
      <c r="R9" s="17">
        <f aca="true" t="shared" si="84" ref="R9:R14">X9+AD9+AJ9+AP9+AV9+BB9+BH9+BN9+BT9+BZ9+CF9+CL9+CR9+CX9+DD9+DJ9+DP9+DV9+EB9+EH9+EN9</f>
        <v>25198.4254236</v>
      </c>
      <c r="S9" s="17">
        <f aca="true" t="shared" si="85" ref="S9:S14">Y9+AE9+AK9+AQ9+AW9+BC9+BI9+BO9+BU9+CA9+CG9+CM9+CS9+CY9+DE9+DK9+DQ9+DW9+EC9+EI9+EO9</f>
        <v>15777.2101344</v>
      </c>
      <c r="U9" s="17"/>
      <c r="V9" s="17">
        <f t="shared" si="4"/>
        <v>13.644960000000001</v>
      </c>
      <c r="W9" s="17">
        <f t="shared" si="5"/>
        <v>13.644960000000001</v>
      </c>
      <c r="X9" s="17">
        <f t="shared" si="6"/>
        <v>1.9449648000000002</v>
      </c>
      <c r="Y9" s="17">
        <f t="shared" si="7"/>
        <v>1.2177792</v>
      </c>
      <c r="Z9" s="17"/>
      <c r="AA9" s="17"/>
      <c r="AB9" s="17">
        <f t="shared" si="8"/>
        <v>27.39996</v>
      </c>
      <c r="AC9" s="17">
        <f t="shared" si="9"/>
        <v>27.39996</v>
      </c>
      <c r="AD9" s="17">
        <f t="shared" si="10"/>
        <v>3.9056148</v>
      </c>
      <c r="AE9" s="17">
        <f t="shared" si="11"/>
        <v>2.4453792</v>
      </c>
      <c r="AF9" s="17"/>
      <c r="AG9" s="17"/>
      <c r="AH9" s="17">
        <f t="shared" si="12"/>
        <v>222.61092</v>
      </c>
      <c r="AI9" s="17">
        <f t="shared" si="13"/>
        <v>222.61092</v>
      </c>
      <c r="AJ9" s="17">
        <f t="shared" si="14"/>
        <v>31.731159599999998</v>
      </c>
      <c r="AK9" s="17">
        <f t="shared" si="15"/>
        <v>19.8674784</v>
      </c>
      <c r="AL9" s="17"/>
      <c r="AM9" s="17"/>
      <c r="AN9" s="17">
        <f t="shared" si="16"/>
        <v>2.42088</v>
      </c>
      <c r="AO9" s="17">
        <f t="shared" si="17"/>
        <v>2.42088</v>
      </c>
      <c r="AP9" s="17">
        <f t="shared" si="18"/>
        <v>0.3450744</v>
      </c>
      <c r="AQ9" s="17">
        <f t="shared" si="19"/>
        <v>0.21605760000000002</v>
      </c>
      <c r="AR9" s="17"/>
      <c r="AS9" s="17"/>
      <c r="AT9" s="17">
        <f t="shared" si="20"/>
        <v>534.4276</v>
      </c>
      <c r="AU9" s="17">
        <f t="shared" si="21"/>
        <v>534.4276</v>
      </c>
      <c r="AV9" s="17">
        <f t="shared" si="22"/>
        <v>76.17778799999999</v>
      </c>
      <c r="AW9" s="17">
        <f t="shared" si="23"/>
        <v>47.696352</v>
      </c>
      <c r="AX9" s="17"/>
      <c r="AY9" s="17"/>
      <c r="AZ9" s="17">
        <f t="shared" si="24"/>
        <v>29152.5304</v>
      </c>
      <c r="BA9" s="17">
        <f t="shared" si="25"/>
        <v>29152.5304</v>
      </c>
      <c r="BB9" s="17">
        <f t="shared" si="26"/>
        <v>4155.427752</v>
      </c>
      <c r="BC9" s="17">
        <f t="shared" si="27"/>
        <v>2601.791808</v>
      </c>
      <c r="BD9" s="17"/>
      <c r="BE9" s="17"/>
      <c r="BF9" s="17">
        <f t="shared" si="28"/>
        <v>132.85496</v>
      </c>
      <c r="BG9" s="17">
        <f t="shared" si="29"/>
        <v>132.85496</v>
      </c>
      <c r="BH9" s="17">
        <f t="shared" si="30"/>
        <v>18.9372648</v>
      </c>
      <c r="BI9" s="17">
        <f t="shared" si="31"/>
        <v>11.856979200000001</v>
      </c>
      <c r="BJ9" s="17"/>
      <c r="BK9" s="17"/>
      <c r="BL9" s="17">
        <f t="shared" si="32"/>
        <v>11559.702</v>
      </c>
      <c r="BM9" s="17">
        <f t="shared" si="33"/>
        <v>11559.702</v>
      </c>
      <c r="BN9" s="17">
        <f t="shared" si="34"/>
        <v>1647.73026</v>
      </c>
      <c r="BO9" s="17">
        <f t="shared" si="35"/>
        <v>1031.67504</v>
      </c>
      <c r="BP9" s="17"/>
      <c r="BQ9" s="17"/>
      <c r="BR9" s="17">
        <f t="shared" si="36"/>
        <v>6413.461319999999</v>
      </c>
      <c r="BS9" s="17">
        <f t="shared" si="37"/>
        <v>6413.461319999999</v>
      </c>
      <c r="BT9" s="17">
        <f t="shared" si="38"/>
        <v>914.1805116</v>
      </c>
      <c r="BU9" s="17">
        <f t="shared" si="39"/>
        <v>572.3856864</v>
      </c>
      <c r="BV9" s="17"/>
      <c r="BW9" s="17"/>
      <c r="BX9" s="17">
        <f t="shared" si="40"/>
        <v>1034.5227200000002</v>
      </c>
      <c r="BY9" s="17">
        <f t="shared" si="41"/>
        <v>1034.5227200000002</v>
      </c>
      <c r="BZ9" s="17">
        <f t="shared" si="42"/>
        <v>147.4617936</v>
      </c>
      <c r="CA9" s="17">
        <f t="shared" si="43"/>
        <v>92.32861439999999</v>
      </c>
      <c r="CB9" s="17"/>
      <c r="CC9" s="17"/>
      <c r="CD9" s="17">
        <f t="shared" si="44"/>
        <v>2864.8914</v>
      </c>
      <c r="CE9" s="17">
        <f t="shared" si="45"/>
        <v>2864.8914</v>
      </c>
      <c r="CF9" s="17">
        <f t="shared" si="46"/>
        <v>408.36418199999997</v>
      </c>
      <c r="CG9" s="17">
        <f t="shared" si="47"/>
        <v>255.684528</v>
      </c>
      <c r="CH9" s="17"/>
      <c r="CI9" s="17"/>
      <c r="CJ9" s="17">
        <f t="shared" si="48"/>
        <v>66410.02032</v>
      </c>
      <c r="CK9" s="17">
        <f t="shared" si="49"/>
        <v>66410.02032</v>
      </c>
      <c r="CL9" s="17">
        <f t="shared" si="50"/>
        <v>9466.1436816</v>
      </c>
      <c r="CM9" s="17">
        <f t="shared" si="51"/>
        <v>5926.9313664</v>
      </c>
      <c r="CN9" s="17"/>
      <c r="CO9" s="17"/>
      <c r="CP9" s="17">
        <f t="shared" si="52"/>
        <v>3079.90956</v>
      </c>
      <c r="CQ9" s="17">
        <f t="shared" si="53"/>
        <v>3079.90956</v>
      </c>
      <c r="CR9" s="17">
        <f t="shared" si="54"/>
        <v>439.0130628</v>
      </c>
      <c r="CS9" s="17">
        <f t="shared" si="55"/>
        <v>274.8743712</v>
      </c>
      <c r="CT9" s="17"/>
      <c r="CU9" s="17"/>
      <c r="CV9" s="17">
        <f t="shared" si="56"/>
        <v>9091.211360000001</v>
      </c>
      <c r="CW9" s="17">
        <f t="shared" si="57"/>
        <v>9091.211360000001</v>
      </c>
      <c r="CX9" s="17">
        <f t="shared" si="58"/>
        <v>1295.8693968</v>
      </c>
      <c r="CY9" s="17">
        <f t="shared" si="59"/>
        <v>811.3683072</v>
      </c>
      <c r="CZ9" s="17"/>
      <c r="DA9" s="17"/>
      <c r="DB9" s="17">
        <f t="shared" si="60"/>
        <v>24759.77028</v>
      </c>
      <c r="DC9" s="17">
        <f t="shared" si="61"/>
        <v>24759.77028</v>
      </c>
      <c r="DD9" s="17">
        <f t="shared" si="62"/>
        <v>3529.2797963999997</v>
      </c>
      <c r="DE9" s="17">
        <f t="shared" si="63"/>
        <v>2209.7487456</v>
      </c>
      <c r="DF9" s="17"/>
      <c r="DG9" s="17"/>
      <c r="DH9" s="17">
        <f t="shared" si="64"/>
        <v>14126.67844</v>
      </c>
      <c r="DI9" s="17">
        <f t="shared" si="65"/>
        <v>14126.67844</v>
      </c>
      <c r="DJ9" s="17">
        <f t="shared" si="66"/>
        <v>2013.6293772</v>
      </c>
      <c r="DK9" s="17">
        <f t="shared" si="67"/>
        <v>1260.7713888</v>
      </c>
      <c r="DL9" s="17"/>
      <c r="DM9" s="17"/>
      <c r="DN9" s="17">
        <f t="shared" si="68"/>
        <v>1262.19548</v>
      </c>
      <c r="DO9" s="17">
        <f t="shared" si="69"/>
        <v>1262.19548</v>
      </c>
      <c r="DP9" s="17">
        <f t="shared" si="70"/>
        <v>179.9144724</v>
      </c>
      <c r="DQ9" s="17">
        <f t="shared" si="71"/>
        <v>112.6478496</v>
      </c>
      <c r="DR9" s="17"/>
      <c r="DS9" s="17"/>
      <c r="DT9" s="17">
        <f t="shared" si="72"/>
        <v>1939.49168</v>
      </c>
      <c r="DU9" s="17">
        <f t="shared" si="73"/>
        <v>1939.49168</v>
      </c>
      <c r="DV9" s="17">
        <f t="shared" si="74"/>
        <v>276.4568784</v>
      </c>
      <c r="DW9" s="17">
        <f t="shared" si="75"/>
        <v>173.0948736</v>
      </c>
      <c r="DX9" s="17"/>
      <c r="DY9" s="17"/>
      <c r="DZ9" s="17">
        <f t="shared" si="76"/>
        <v>77.028</v>
      </c>
      <c r="EA9" s="17">
        <f t="shared" si="77"/>
        <v>77.028</v>
      </c>
      <c r="EB9" s="17">
        <f t="shared" si="78"/>
        <v>10.97964</v>
      </c>
      <c r="EC9" s="17">
        <f t="shared" si="79"/>
        <v>6.874560000000001</v>
      </c>
      <c r="ED9" s="17"/>
      <c r="EE9" s="17"/>
      <c r="EF9" s="17">
        <f t="shared" si="80"/>
        <v>4075.55148</v>
      </c>
      <c r="EG9" s="17">
        <f t="shared" si="81"/>
        <v>4075.55148</v>
      </c>
      <c r="EH9" s="17">
        <f t="shared" si="82"/>
        <v>580.9327524</v>
      </c>
      <c r="EI9" s="17">
        <f t="shared" si="83"/>
        <v>363.7329696</v>
      </c>
      <c r="EJ9" s="17"/>
      <c r="EK9" s="24"/>
      <c r="EL9" s="17"/>
      <c r="EM9" s="17"/>
      <c r="EN9" s="17"/>
      <c r="EO9" s="17"/>
      <c r="EP9" s="17"/>
    </row>
    <row r="10" spans="1:146" ht="12.75">
      <c r="A10" s="2">
        <v>43009</v>
      </c>
      <c r="C10" s="18">
        <v>5870000</v>
      </c>
      <c r="D10" s="18">
        <v>366800</v>
      </c>
      <c r="E10" s="18">
        <f t="shared" si="0"/>
        <v>6236800</v>
      </c>
      <c r="F10" s="18">
        <v>52284</v>
      </c>
      <c r="G10" s="18">
        <v>32736</v>
      </c>
      <c r="I10" s="18">
        <v>3040936.477000001</v>
      </c>
      <c r="J10" s="18">
        <v>190019.67627999996</v>
      </c>
      <c r="K10" s="18">
        <f t="shared" si="1"/>
        <v>3230956.1532800007</v>
      </c>
      <c r="L10" s="18">
        <v>27085.57457640001</v>
      </c>
      <c r="M10" s="18">
        <v>16958.789865599996</v>
      </c>
      <c r="O10" s="17">
        <f t="shared" si="2"/>
        <v>2829063.5230000005</v>
      </c>
      <c r="P10" s="17">
        <f t="shared" si="2"/>
        <v>176780.32372</v>
      </c>
      <c r="Q10" s="17">
        <f t="shared" si="3"/>
        <v>3005843.8467200007</v>
      </c>
      <c r="R10" s="17">
        <f t="shared" si="84"/>
        <v>25198.4254236</v>
      </c>
      <c r="S10" s="17">
        <f t="shared" si="85"/>
        <v>15777.2101344</v>
      </c>
      <c r="U10" s="17">
        <f t="shared" si="4"/>
        <v>218.364</v>
      </c>
      <c r="V10" s="17">
        <f t="shared" si="4"/>
        <v>13.644960000000001</v>
      </c>
      <c r="W10" s="17">
        <f t="shared" si="5"/>
        <v>232.00896</v>
      </c>
      <c r="X10" s="17">
        <f t="shared" si="6"/>
        <v>1.9449648000000002</v>
      </c>
      <c r="Y10" s="17">
        <f t="shared" si="7"/>
        <v>1.2177792</v>
      </c>
      <c r="Z10" s="17"/>
      <c r="AA10" s="17">
        <f t="shared" si="8"/>
        <v>438.48900000000003</v>
      </c>
      <c r="AB10" s="17">
        <f t="shared" si="8"/>
        <v>27.39996</v>
      </c>
      <c r="AC10" s="17">
        <f t="shared" si="9"/>
        <v>465.88896000000005</v>
      </c>
      <c r="AD10" s="17">
        <f t="shared" si="10"/>
        <v>3.9056148</v>
      </c>
      <c r="AE10" s="17">
        <f t="shared" si="11"/>
        <v>2.4453792</v>
      </c>
      <c r="AF10" s="17"/>
      <c r="AG10" s="17">
        <f t="shared" si="12"/>
        <v>3562.5029999999997</v>
      </c>
      <c r="AH10" s="17">
        <f t="shared" si="12"/>
        <v>222.61092</v>
      </c>
      <c r="AI10" s="17">
        <f t="shared" si="13"/>
        <v>3785.11392</v>
      </c>
      <c r="AJ10" s="17">
        <f t="shared" si="14"/>
        <v>31.731159599999998</v>
      </c>
      <c r="AK10" s="17">
        <f t="shared" si="15"/>
        <v>19.8674784</v>
      </c>
      <c r="AL10" s="17"/>
      <c r="AM10" s="17">
        <f t="shared" si="16"/>
        <v>38.742</v>
      </c>
      <c r="AN10" s="17">
        <f t="shared" si="16"/>
        <v>2.42088</v>
      </c>
      <c r="AO10" s="17">
        <f t="shared" si="17"/>
        <v>41.162879999999994</v>
      </c>
      <c r="AP10" s="17">
        <f t="shared" si="18"/>
        <v>0.3450744</v>
      </c>
      <c r="AQ10" s="17">
        <f t="shared" si="19"/>
        <v>0.21605760000000002</v>
      </c>
      <c r="AR10" s="17"/>
      <c r="AS10" s="17">
        <f t="shared" si="20"/>
        <v>8552.59</v>
      </c>
      <c r="AT10" s="17">
        <f t="shared" si="20"/>
        <v>534.4276</v>
      </c>
      <c r="AU10" s="17">
        <f t="shared" si="21"/>
        <v>9087.0176</v>
      </c>
      <c r="AV10" s="17">
        <f t="shared" si="22"/>
        <v>76.17778799999999</v>
      </c>
      <c r="AW10" s="17">
        <f t="shared" si="23"/>
        <v>47.696352</v>
      </c>
      <c r="AX10" s="17"/>
      <c r="AY10" s="17">
        <f t="shared" si="24"/>
        <v>466535.86</v>
      </c>
      <c r="AZ10" s="17">
        <f t="shared" si="24"/>
        <v>29152.5304</v>
      </c>
      <c r="BA10" s="17">
        <f t="shared" si="25"/>
        <v>495688.3904</v>
      </c>
      <c r="BB10" s="17">
        <f t="shared" si="26"/>
        <v>4155.427752</v>
      </c>
      <c r="BC10" s="17">
        <f t="shared" si="27"/>
        <v>2601.791808</v>
      </c>
      <c r="BD10" s="17"/>
      <c r="BE10" s="17">
        <f t="shared" si="28"/>
        <v>2126.114</v>
      </c>
      <c r="BF10" s="17">
        <f t="shared" si="28"/>
        <v>132.85496</v>
      </c>
      <c r="BG10" s="17">
        <f t="shared" si="29"/>
        <v>2258.96896</v>
      </c>
      <c r="BH10" s="17">
        <f t="shared" si="30"/>
        <v>18.9372648</v>
      </c>
      <c r="BI10" s="17">
        <f t="shared" si="31"/>
        <v>11.856979200000001</v>
      </c>
      <c r="BJ10" s="17"/>
      <c r="BK10" s="17">
        <f t="shared" si="32"/>
        <v>184993.05</v>
      </c>
      <c r="BL10" s="17">
        <f t="shared" si="32"/>
        <v>11559.702</v>
      </c>
      <c r="BM10" s="17">
        <f t="shared" si="33"/>
        <v>196552.75199999998</v>
      </c>
      <c r="BN10" s="17">
        <f t="shared" si="34"/>
        <v>1647.73026</v>
      </c>
      <c r="BO10" s="17">
        <f t="shared" si="35"/>
        <v>1031.67504</v>
      </c>
      <c r="BP10" s="17"/>
      <c r="BQ10" s="17">
        <f t="shared" si="36"/>
        <v>102636.36300000001</v>
      </c>
      <c r="BR10" s="17">
        <f t="shared" si="36"/>
        <v>6413.461319999999</v>
      </c>
      <c r="BS10" s="17">
        <f t="shared" si="37"/>
        <v>109049.82432000001</v>
      </c>
      <c r="BT10" s="17">
        <f t="shared" si="38"/>
        <v>914.1805116</v>
      </c>
      <c r="BU10" s="17">
        <f t="shared" si="39"/>
        <v>572.3856864</v>
      </c>
      <c r="BV10" s="17"/>
      <c r="BW10" s="17">
        <f t="shared" si="40"/>
        <v>16555.748</v>
      </c>
      <c r="BX10" s="17">
        <f t="shared" si="40"/>
        <v>1034.5227200000002</v>
      </c>
      <c r="BY10" s="17">
        <f t="shared" si="41"/>
        <v>17590.27072</v>
      </c>
      <c r="BZ10" s="17">
        <f t="shared" si="42"/>
        <v>147.4617936</v>
      </c>
      <c r="CA10" s="17">
        <f t="shared" si="43"/>
        <v>92.32861439999999</v>
      </c>
      <c r="CB10" s="17"/>
      <c r="CC10" s="17">
        <f t="shared" si="44"/>
        <v>45847.635</v>
      </c>
      <c r="CD10" s="17">
        <f t="shared" si="44"/>
        <v>2864.8914</v>
      </c>
      <c r="CE10" s="17">
        <f t="shared" si="45"/>
        <v>48712.5264</v>
      </c>
      <c r="CF10" s="17">
        <f t="shared" si="46"/>
        <v>408.36418199999997</v>
      </c>
      <c r="CG10" s="17">
        <f t="shared" si="47"/>
        <v>255.684528</v>
      </c>
      <c r="CH10" s="17"/>
      <c r="CI10" s="17">
        <f t="shared" si="48"/>
        <v>1062777.588</v>
      </c>
      <c r="CJ10" s="17">
        <f t="shared" si="48"/>
        <v>66410.02032</v>
      </c>
      <c r="CK10" s="17">
        <f t="shared" si="49"/>
        <v>1129187.6083199999</v>
      </c>
      <c r="CL10" s="17">
        <f t="shared" si="50"/>
        <v>9466.1436816</v>
      </c>
      <c r="CM10" s="17">
        <f t="shared" si="51"/>
        <v>5926.9313664</v>
      </c>
      <c r="CN10" s="17"/>
      <c r="CO10" s="17">
        <f t="shared" si="52"/>
        <v>49288.629</v>
      </c>
      <c r="CP10" s="17">
        <f t="shared" si="52"/>
        <v>3079.90956</v>
      </c>
      <c r="CQ10" s="17">
        <f t="shared" si="53"/>
        <v>52368.53856</v>
      </c>
      <c r="CR10" s="17">
        <f t="shared" si="54"/>
        <v>439.0130628</v>
      </c>
      <c r="CS10" s="17">
        <f t="shared" si="55"/>
        <v>274.8743712</v>
      </c>
      <c r="CT10" s="17"/>
      <c r="CU10" s="17">
        <f t="shared" si="56"/>
        <v>145489.124</v>
      </c>
      <c r="CV10" s="17">
        <f t="shared" si="56"/>
        <v>9091.211360000001</v>
      </c>
      <c r="CW10" s="17">
        <f t="shared" si="57"/>
        <v>154580.33536000003</v>
      </c>
      <c r="CX10" s="17">
        <f t="shared" si="58"/>
        <v>1295.8693968</v>
      </c>
      <c r="CY10" s="17">
        <f t="shared" si="59"/>
        <v>811.3683072</v>
      </c>
      <c r="CZ10" s="17"/>
      <c r="DA10" s="17">
        <f t="shared" si="60"/>
        <v>396237.32700000005</v>
      </c>
      <c r="DB10" s="17">
        <f t="shared" si="60"/>
        <v>24759.77028</v>
      </c>
      <c r="DC10" s="17">
        <f t="shared" si="61"/>
        <v>420997.09728000005</v>
      </c>
      <c r="DD10" s="17">
        <f t="shared" si="62"/>
        <v>3529.2797963999997</v>
      </c>
      <c r="DE10" s="17">
        <f t="shared" si="63"/>
        <v>2209.7487456</v>
      </c>
      <c r="DF10" s="17"/>
      <c r="DG10" s="17">
        <f t="shared" si="64"/>
        <v>226073.07099999997</v>
      </c>
      <c r="DH10" s="17">
        <f t="shared" si="64"/>
        <v>14126.67844</v>
      </c>
      <c r="DI10" s="17">
        <f t="shared" si="65"/>
        <v>240199.74943999996</v>
      </c>
      <c r="DJ10" s="17">
        <f t="shared" si="66"/>
        <v>2013.6293772</v>
      </c>
      <c r="DK10" s="17">
        <f t="shared" si="67"/>
        <v>1260.7713888</v>
      </c>
      <c r="DL10" s="17"/>
      <c r="DM10" s="17">
        <f t="shared" si="68"/>
        <v>20199.257</v>
      </c>
      <c r="DN10" s="17">
        <f t="shared" si="68"/>
        <v>1262.19548</v>
      </c>
      <c r="DO10" s="17">
        <f t="shared" si="69"/>
        <v>21461.45248</v>
      </c>
      <c r="DP10" s="17">
        <f t="shared" si="70"/>
        <v>179.9144724</v>
      </c>
      <c r="DQ10" s="17">
        <f t="shared" si="71"/>
        <v>112.6478496</v>
      </c>
      <c r="DR10" s="17"/>
      <c r="DS10" s="17">
        <f t="shared" si="72"/>
        <v>31038.212000000003</v>
      </c>
      <c r="DT10" s="17">
        <f t="shared" si="72"/>
        <v>1939.49168</v>
      </c>
      <c r="DU10" s="17">
        <f t="shared" si="73"/>
        <v>32977.703680000006</v>
      </c>
      <c r="DV10" s="17">
        <f t="shared" si="74"/>
        <v>276.4568784</v>
      </c>
      <c r="DW10" s="17">
        <f t="shared" si="75"/>
        <v>173.0948736</v>
      </c>
      <c r="DX10" s="17"/>
      <c r="DY10" s="17">
        <f t="shared" si="76"/>
        <v>1232.7</v>
      </c>
      <c r="DZ10" s="17">
        <f t="shared" si="76"/>
        <v>77.028</v>
      </c>
      <c r="EA10" s="17">
        <f t="shared" si="77"/>
        <v>1309.728</v>
      </c>
      <c r="EB10" s="17">
        <f t="shared" si="78"/>
        <v>10.97964</v>
      </c>
      <c r="EC10" s="17">
        <f t="shared" si="79"/>
        <v>6.874560000000001</v>
      </c>
      <c r="ED10" s="17"/>
      <c r="EE10" s="17">
        <f t="shared" si="80"/>
        <v>65222.157</v>
      </c>
      <c r="EF10" s="17">
        <f t="shared" si="80"/>
        <v>4075.55148</v>
      </c>
      <c r="EG10" s="17">
        <f t="shared" si="81"/>
        <v>69297.70848</v>
      </c>
      <c r="EH10" s="17">
        <f t="shared" si="82"/>
        <v>580.9327524</v>
      </c>
      <c r="EI10" s="17">
        <f t="shared" si="83"/>
        <v>363.7329696</v>
      </c>
      <c r="EJ10" s="17"/>
      <c r="EK10" s="24"/>
      <c r="EL10" s="17"/>
      <c r="EM10" s="17"/>
      <c r="EN10" s="17"/>
      <c r="EO10" s="17"/>
      <c r="EP10" s="17"/>
    </row>
    <row r="11" spans="1:146" s="34" customFormat="1" ht="12.75">
      <c r="A11" s="33">
        <v>43191</v>
      </c>
      <c r="C11" s="24"/>
      <c r="D11" s="24">
        <v>249400</v>
      </c>
      <c r="E11" s="18">
        <f t="shared" si="0"/>
        <v>249400</v>
      </c>
      <c r="F11" s="18">
        <v>52284</v>
      </c>
      <c r="G11" s="18">
        <v>32736</v>
      </c>
      <c r="H11" s="32"/>
      <c r="I11" s="18">
        <v>0</v>
      </c>
      <c r="J11" s="18">
        <v>129200.94674</v>
      </c>
      <c r="K11" s="18">
        <f t="shared" si="1"/>
        <v>129200.94674</v>
      </c>
      <c r="L11" s="18">
        <v>27085.57457640001</v>
      </c>
      <c r="M11" s="18">
        <v>16958.789865599996</v>
      </c>
      <c r="O11" s="17">
        <f t="shared" si="2"/>
        <v>0</v>
      </c>
      <c r="P11" s="17">
        <f t="shared" si="2"/>
        <v>120199.05326000002</v>
      </c>
      <c r="Q11" s="17">
        <f t="shared" si="3"/>
        <v>120199.05326000002</v>
      </c>
      <c r="R11" s="17">
        <f t="shared" si="84"/>
        <v>25198.4254236</v>
      </c>
      <c r="S11" s="17">
        <f t="shared" si="85"/>
        <v>15777.2101344</v>
      </c>
      <c r="U11" s="17"/>
      <c r="V11" s="17">
        <f t="shared" si="4"/>
        <v>9.27768</v>
      </c>
      <c r="W11" s="17">
        <f t="shared" si="5"/>
        <v>9.27768</v>
      </c>
      <c r="X11" s="17">
        <f t="shared" si="6"/>
        <v>1.9449648000000002</v>
      </c>
      <c r="Y11" s="17">
        <f t="shared" si="7"/>
        <v>1.2177792</v>
      </c>
      <c r="Z11" s="32"/>
      <c r="AA11" s="17"/>
      <c r="AB11" s="17">
        <f t="shared" si="8"/>
        <v>18.63018</v>
      </c>
      <c r="AC11" s="17">
        <f t="shared" si="9"/>
        <v>18.63018</v>
      </c>
      <c r="AD11" s="17">
        <f t="shared" si="10"/>
        <v>3.9056148</v>
      </c>
      <c r="AE11" s="17">
        <f t="shared" si="11"/>
        <v>2.4453792</v>
      </c>
      <c r="AF11" s="32"/>
      <c r="AG11" s="17"/>
      <c r="AH11" s="17">
        <f t="shared" si="12"/>
        <v>151.36086</v>
      </c>
      <c r="AI11" s="17">
        <f t="shared" si="13"/>
        <v>151.36086</v>
      </c>
      <c r="AJ11" s="17">
        <f t="shared" si="14"/>
        <v>31.731159599999998</v>
      </c>
      <c r="AK11" s="17">
        <f t="shared" si="15"/>
        <v>19.8674784</v>
      </c>
      <c r="AL11" s="32"/>
      <c r="AM11" s="17"/>
      <c r="AN11" s="17">
        <f t="shared" si="16"/>
        <v>1.64604</v>
      </c>
      <c r="AO11" s="17">
        <f t="shared" si="17"/>
        <v>1.64604</v>
      </c>
      <c r="AP11" s="17">
        <f t="shared" si="18"/>
        <v>0.3450744</v>
      </c>
      <c r="AQ11" s="17">
        <f t="shared" si="19"/>
        <v>0.21605760000000002</v>
      </c>
      <c r="AR11" s="32"/>
      <c r="AS11" s="17"/>
      <c r="AT11" s="17">
        <f t="shared" si="20"/>
        <v>363.3758</v>
      </c>
      <c r="AU11" s="17">
        <f t="shared" si="21"/>
        <v>363.3758</v>
      </c>
      <c r="AV11" s="17">
        <f t="shared" si="22"/>
        <v>76.17778799999999</v>
      </c>
      <c r="AW11" s="17">
        <f t="shared" si="23"/>
        <v>47.696352</v>
      </c>
      <c r="AX11" s="32"/>
      <c r="AY11" s="17"/>
      <c r="AZ11" s="17">
        <f t="shared" si="24"/>
        <v>19821.8132</v>
      </c>
      <c r="BA11" s="17">
        <f t="shared" si="25"/>
        <v>19821.8132</v>
      </c>
      <c r="BB11" s="17">
        <f t="shared" si="26"/>
        <v>4155.427752</v>
      </c>
      <c r="BC11" s="17">
        <f t="shared" si="27"/>
        <v>2601.791808</v>
      </c>
      <c r="BD11" s="32"/>
      <c r="BE11" s="17"/>
      <c r="BF11" s="17">
        <f t="shared" si="28"/>
        <v>90.33268</v>
      </c>
      <c r="BG11" s="17">
        <f t="shared" si="29"/>
        <v>90.33268</v>
      </c>
      <c r="BH11" s="17">
        <f t="shared" si="30"/>
        <v>18.9372648</v>
      </c>
      <c r="BI11" s="17">
        <f t="shared" si="31"/>
        <v>11.856979200000001</v>
      </c>
      <c r="BJ11" s="32"/>
      <c r="BK11" s="17"/>
      <c r="BL11" s="17">
        <f t="shared" si="32"/>
        <v>7859.840999999999</v>
      </c>
      <c r="BM11" s="17">
        <f t="shared" si="33"/>
        <v>7859.840999999999</v>
      </c>
      <c r="BN11" s="17">
        <f t="shared" si="34"/>
        <v>1647.73026</v>
      </c>
      <c r="BO11" s="17">
        <f t="shared" si="35"/>
        <v>1031.67504</v>
      </c>
      <c r="BP11" s="32"/>
      <c r="BQ11" s="17"/>
      <c r="BR11" s="17">
        <f t="shared" si="36"/>
        <v>4360.73406</v>
      </c>
      <c r="BS11" s="17">
        <f t="shared" si="37"/>
        <v>4360.73406</v>
      </c>
      <c r="BT11" s="17">
        <f t="shared" si="38"/>
        <v>914.1805116</v>
      </c>
      <c r="BU11" s="17">
        <f t="shared" si="39"/>
        <v>572.3856864</v>
      </c>
      <c r="BV11" s="32"/>
      <c r="BW11" s="17"/>
      <c r="BX11" s="17">
        <f t="shared" si="40"/>
        <v>703.4077599999999</v>
      </c>
      <c r="BY11" s="17">
        <f t="shared" si="41"/>
        <v>703.4077599999999</v>
      </c>
      <c r="BZ11" s="17">
        <f t="shared" si="42"/>
        <v>147.4617936</v>
      </c>
      <c r="CA11" s="17">
        <f t="shared" si="43"/>
        <v>92.32861439999999</v>
      </c>
      <c r="CB11" s="32"/>
      <c r="CC11" s="17"/>
      <c r="CD11" s="17">
        <f t="shared" si="44"/>
        <v>1947.9387</v>
      </c>
      <c r="CE11" s="17">
        <f t="shared" si="45"/>
        <v>1947.9387</v>
      </c>
      <c r="CF11" s="17">
        <f t="shared" si="46"/>
        <v>408.36418199999997</v>
      </c>
      <c r="CG11" s="17">
        <f t="shared" si="47"/>
        <v>255.684528</v>
      </c>
      <c r="CH11" s="32"/>
      <c r="CI11" s="17"/>
      <c r="CJ11" s="17">
        <f t="shared" si="48"/>
        <v>45154.468559999994</v>
      </c>
      <c r="CK11" s="17">
        <f t="shared" si="49"/>
        <v>45154.468559999994</v>
      </c>
      <c r="CL11" s="17">
        <f t="shared" si="50"/>
        <v>9466.1436816</v>
      </c>
      <c r="CM11" s="17">
        <f t="shared" si="51"/>
        <v>5926.9313664</v>
      </c>
      <c r="CN11" s="17"/>
      <c r="CO11" s="17"/>
      <c r="CP11" s="17">
        <f t="shared" si="52"/>
        <v>2094.13698</v>
      </c>
      <c r="CQ11" s="17">
        <f t="shared" si="53"/>
        <v>2094.13698</v>
      </c>
      <c r="CR11" s="17">
        <f t="shared" si="54"/>
        <v>439.0130628</v>
      </c>
      <c r="CS11" s="17">
        <f t="shared" si="55"/>
        <v>274.8743712</v>
      </c>
      <c r="CT11" s="32"/>
      <c r="CU11" s="17"/>
      <c r="CV11" s="17">
        <f t="shared" si="56"/>
        <v>6181.42888</v>
      </c>
      <c r="CW11" s="17">
        <f t="shared" si="57"/>
        <v>6181.42888</v>
      </c>
      <c r="CX11" s="17">
        <f t="shared" si="58"/>
        <v>1295.8693968</v>
      </c>
      <c r="CY11" s="17">
        <f t="shared" si="59"/>
        <v>811.3683072</v>
      </c>
      <c r="CZ11" s="32"/>
      <c r="DA11" s="17"/>
      <c r="DB11" s="17">
        <f t="shared" si="60"/>
        <v>16835.02374</v>
      </c>
      <c r="DC11" s="17">
        <f t="shared" si="61"/>
        <v>16835.02374</v>
      </c>
      <c r="DD11" s="17">
        <f t="shared" si="62"/>
        <v>3529.2797963999997</v>
      </c>
      <c r="DE11" s="17">
        <f t="shared" si="63"/>
        <v>2209.7487456</v>
      </c>
      <c r="DF11" s="32"/>
      <c r="DG11" s="17"/>
      <c r="DH11" s="17">
        <f t="shared" si="64"/>
        <v>9605.21702</v>
      </c>
      <c r="DI11" s="17">
        <f t="shared" si="65"/>
        <v>9605.21702</v>
      </c>
      <c r="DJ11" s="17">
        <f t="shared" si="66"/>
        <v>2013.6293772</v>
      </c>
      <c r="DK11" s="17">
        <f t="shared" si="67"/>
        <v>1260.7713888</v>
      </c>
      <c r="DL11" s="32"/>
      <c r="DM11" s="17"/>
      <c r="DN11" s="17">
        <f t="shared" si="68"/>
        <v>858.21034</v>
      </c>
      <c r="DO11" s="17">
        <f t="shared" si="69"/>
        <v>858.21034</v>
      </c>
      <c r="DP11" s="17">
        <f t="shared" si="70"/>
        <v>179.9144724</v>
      </c>
      <c r="DQ11" s="17">
        <f t="shared" si="71"/>
        <v>112.6478496</v>
      </c>
      <c r="DR11" s="32"/>
      <c r="DS11" s="17"/>
      <c r="DT11" s="17">
        <f t="shared" si="72"/>
        <v>1318.7274400000001</v>
      </c>
      <c r="DU11" s="17">
        <f t="shared" si="73"/>
        <v>1318.7274400000001</v>
      </c>
      <c r="DV11" s="17">
        <f t="shared" si="74"/>
        <v>276.4568784</v>
      </c>
      <c r="DW11" s="17">
        <f t="shared" si="75"/>
        <v>173.0948736</v>
      </c>
      <c r="DX11" s="32"/>
      <c r="DY11" s="17"/>
      <c r="DZ11" s="17">
        <f t="shared" si="76"/>
        <v>52.374</v>
      </c>
      <c r="EA11" s="17">
        <f t="shared" si="77"/>
        <v>52.374</v>
      </c>
      <c r="EB11" s="17">
        <f t="shared" si="78"/>
        <v>10.97964</v>
      </c>
      <c r="EC11" s="17">
        <f t="shared" si="79"/>
        <v>6.874560000000001</v>
      </c>
      <c r="ED11" s="32"/>
      <c r="EE11" s="17"/>
      <c r="EF11" s="17">
        <f t="shared" si="80"/>
        <v>2771.10834</v>
      </c>
      <c r="EG11" s="17">
        <f t="shared" si="81"/>
        <v>2771.10834</v>
      </c>
      <c r="EH11" s="17">
        <f t="shared" si="82"/>
        <v>580.9327524</v>
      </c>
      <c r="EI11" s="17">
        <f t="shared" si="83"/>
        <v>363.7329696</v>
      </c>
      <c r="EJ11" s="32"/>
      <c r="EK11" s="24"/>
      <c r="EL11" s="32"/>
      <c r="EM11" s="32"/>
      <c r="EN11" s="32"/>
      <c r="EO11" s="32"/>
      <c r="EP11" s="32"/>
    </row>
    <row r="12" spans="1:146" s="34" customFormat="1" ht="12.75">
      <c r="A12" s="33">
        <v>43374</v>
      </c>
      <c r="C12" s="24">
        <v>6110000</v>
      </c>
      <c r="D12" s="24">
        <v>249400</v>
      </c>
      <c r="E12" s="18">
        <f t="shared" si="0"/>
        <v>6359400</v>
      </c>
      <c r="F12" s="18">
        <v>52284</v>
      </c>
      <c r="G12" s="18">
        <v>32736</v>
      </c>
      <c r="H12" s="32"/>
      <c r="I12" s="18">
        <v>3165267.7810000004</v>
      </c>
      <c r="J12" s="18">
        <v>129200.94674</v>
      </c>
      <c r="K12" s="18">
        <f t="shared" si="1"/>
        <v>3294468.7277400005</v>
      </c>
      <c r="L12" s="18">
        <v>27085.57457640001</v>
      </c>
      <c r="M12" s="18">
        <v>16958.789865599996</v>
      </c>
      <c r="O12" s="17">
        <f t="shared" si="2"/>
        <v>2944732.219</v>
      </c>
      <c r="P12" s="17">
        <f t="shared" si="2"/>
        <v>120199.05326000002</v>
      </c>
      <c r="Q12" s="17">
        <f t="shared" si="3"/>
        <v>3064931.27226</v>
      </c>
      <c r="R12" s="17">
        <f t="shared" si="84"/>
        <v>25198.4254236</v>
      </c>
      <c r="S12" s="17">
        <f t="shared" si="85"/>
        <v>15777.2101344</v>
      </c>
      <c r="U12" s="17">
        <f t="shared" si="4"/>
        <v>227.292</v>
      </c>
      <c r="V12" s="17">
        <f t="shared" si="4"/>
        <v>9.27768</v>
      </c>
      <c r="W12" s="17">
        <f t="shared" si="5"/>
        <v>236.56968</v>
      </c>
      <c r="X12" s="17">
        <f t="shared" si="6"/>
        <v>1.9449648000000002</v>
      </c>
      <c r="Y12" s="17">
        <f t="shared" si="7"/>
        <v>1.2177792</v>
      </c>
      <c r="Z12" s="32"/>
      <c r="AA12" s="17">
        <f t="shared" si="8"/>
        <v>456.417</v>
      </c>
      <c r="AB12" s="17">
        <f t="shared" si="8"/>
        <v>18.63018</v>
      </c>
      <c r="AC12" s="17">
        <f t="shared" si="9"/>
        <v>475.04717999999997</v>
      </c>
      <c r="AD12" s="17">
        <f t="shared" si="10"/>
        <v>3.9056148</v>
      </c>
      <c r="AE12" s="17">
        <f t="shared" si="11"/>
        <v>2.4453792</v>
      </c>
      <c r="AF12" s="32"/>
      <c r="AG12" s="17">
        <f t="shared" si="12"/>
        <v>3708.159</v>
      </c>
      <c r="AH12" s="17">
        <f t="shared" si="12"/>
        <v>151.36086</v>
      </c>
      <c r="AI12" s="17">
        <f t="shared" si="13"/>
        <v>3859.5198600000003</v>
      </c>
      <c r="AJ12" s="17">
        <f t="shared" si="14"/>
        <v>31.731159599999998</v>
      </c>
      <c r="AK12" s="17">
        <f t="shared" si="15"/>
        <v>19.8674784</v>
      </c>
      <c r="AL12" s="32"/>
      <c r="AM12" s="17">
        <f t="shared" si="16"/>
        <v>40.326</v>
      </c>
      <c r="AN12" s="17">
        <f t="shared" si="16"/>
        <v>1.64604</v>
      </c>
      <c r="AO12" s="17">
        <f t="shared" si="17"/>
        <v>41.97204</v>
      </c>
      <c r="AP12" s="17">
        <f t="shared" si="18"/>
        <v>0.3450744</v>
      </c>
      <c r="AQ12" s="17">
        <f t="shared" si="19"/>
        <v>0.21605760000000002</v>
      </c>
      <c r="AR12" s="32"/>
      <c r="AS12" s="17">
        <f t="shared" si="20"/>
        <v>8902.27</v>
      </c>
      <c r="AT12" s="17">
        <f t="shared" si="20"/>
        <v>363.3758</v>
      </c>
      <c r="AU12" s="17">
        <f t="shared" si="21"/>
        <v>9265.6458</v>
      </c>
      <c r="AV12" s="17">
        <f t="shared" si="22"/>
        <v>76.17778799999999</v>
      </c>
      <c r="AW12" s="17">
        <f t="shared" si="23"/>
        <v>47.696352</v>
      </c>
      <c r="AX12" s="32"/>
      <c r="AY12" s="17">
        <f t="shared" si="24"/>
        <v>485610.58</v>
      </c>
      <c r="AZ12" s="17">
        <f t="shared" si="24"/>
        <v>19821.8132</v>
      </c>
      <c r="BA12" s="17">
        <f t="shared" si="25"/>
        <v>505432.3932</v>
      </c>
      <c r="BB12" s="17">
        <f t="shared" si="26"/>
        <v>4155.427752</v>
      </c>
      <c r="BC12" s="17">
        <f t="shared" si="27"/>
        <v>2601.791808</v>
      </c>
      <c r="BD12" s="32"/>
      <c r="BE12" s="17">
        <f t="shared" si="28"/>
        <v>2213.042</v>
      </c>
      <c r="BF12" s="17">
        <f t="shared" si="28"/>
        <v>90.33268</v>
      </c>
      <c r="BG12" s="17">
        <f t="shared" si="29"/>
        <v>2303.37468</v>
      </c>
      <c r="BH12" s="17">
        <f t="shared" si="30"/>
        <v>18.9372648</v>
      </c>
      <c r="BI12" s="17">
        <f t="shared" si="31"/>
        <v>11.856979200000001</v>
      </c>
      <c r="BJ12" s="32"/>
      <c r="BK12" s="17">
        <f t="shared" si="32"/>
        <v>192556.65</v>
      </c>
      <c r="BL12" s="17">
        <f t="shared" si="32"/>
        <v>7859.840999999999</v>
      </c>
      <c r="BM12" s="17">
        <f t="shared" si="33"/>
        <v>200416.49099999998</v>
      </c>
      <c r="BN12" s="17">
        <f t="shared" si="34"/>
        <v>1647.73026</v>
      </c>
      <c r="BO12" s="17">
        <f t="shared" si="35"/>
        <v>1031.67504</v>
      </c>
      <c r="BP12" s="32"/>
      <c r="BQ12" s="17">
        <f t="shared" si="36"/>
        <v>106832.739</v>
      </c>
      <c r="BR12" s="17">
        <f t="shared" si="36"/>
        <v>4360.73406</v>
      </c>
      <c r="BS12" s="17">
        <f t="shared" si="37"/>
        <v>111193.47306</v>
      </c>
      <c r="BT12" s="17">
        <f t="shared" si="38"/>
        <v>914.1805116</v>
      </c>
      <c r="BU12" s="17">
        <f t="shared" si="39"/>
        <v>572.3856864</v>
      </c>
      <c r="BV12" s="32"/>
      <c r="BW12" s="17">
        <f t="shared" si="40"/>
        <v>17232.644</v>
      </c>
      <c r="BX12" s="17">
        <f t="shared" si="40"/>
        <v>703.4077599999999</v>
      </c>
      <c r="BY12" s="17">
        <f t="shared" si="41"/>
        <v>17936.05176</v>
      </c>
      <c r="BZ12" s="17">
        <f t="shared" si="42"/>
        <v>147.4617936</v>
      </c>
      <c r="CA12" s="17">
        <f t="shared" si="43"/>
        <v>92.32861439999999</v>
      </c>
      <c r="CB12" s="32"/>
      <c r="CC12" s="17">
        <f t="shared" si="44"/>
        <v>47722.155</v>
      </c>
      <c r="CD12" s="17">
        <f t="shared" si="44"/>
        <v>1947.9387</v>
      </c>
      <c r="CE12" s="17">
        <f t="shared" si="45"/>
        <v>49670.0937</v>
      </c>
      <c r="CF12" s="17">
        <f t="shared" si="46"/>
        <v>408.36418199999997</v>
      </c>
      <c r="CG12" s="17">
        <f t="shared" si="47"/>
        <v>255.684528</v>
      </c>
      <c r="CH12" s="32"/>
      <c r="CI12" s="17">
        <f t="shared" si="48"/>
        <v>1106230.1639999999</v>
      </c>
      <c r="CJ12" s="17">
        <f t="shared" si="48"/>
        <v>45154.468559999994</v>
      </c>
      <c r="CK12" s="17">
        <f t="shared" si="49"/>
        <v>1151384.6325599998</v>
      </c>
      <c r="CL12" s="17">
        <f t="shared" si="50"/>
        <v>9466.1436816</v>
      </c>
      <c r="CM12" s="17">
        <f t="shared" si="51"/>
        <v>5926.9313664</v>
      </c>
      <c r="CN12" s="17"/>
      <c r="CO12" s="17">
        <f t="shared" si="52"/>
        <v>51303.837</v>
      </c>
      <c r="CP12" s="17">
        <f t="shared" si="52"/>
        <v>2094.13698</v>
      </c>
      <c r="CQ12" s="17">
        <f t="shared" si="53"/>
        <v>53397.97398</v>
      </c>
      <c r="CR12" s="17">
        <f t="shared" si="54"/>
        <v>439.0130628</v>
      </c>
      <c r="CS12" s="17">
        <f t="shared" si="55"/>
        <v>274.8743712</v>
      </c>
      <c r="CT12" s="32"/>
      <c r="CU12" s="17">
        <f t="shared" si="56"/>
        <v>151437.57200000001</v>
      </c>
      <c r="CV12" s="17">
        <f t="shared" si="56"/>
        <v>6181.42888</v>
      </c>
      <c r="CW12" s="17">
        <f t="shared" si="57"/>
        <v>157619.00088</v>
      </c>
      <c r="CX12" s="17">
        <f t="shared" si="58"/>
        <v>1295.8693968</v>
      </c>
      <c r="CY12" s="17">
        <f t="shared" si="59"/>
        <v>811.3683072</v>
      </c>
      <c r="CZ12" s="32"/>
      <c r="DA12" s="17">
        <f t="shared" si="60"/>
        <v>412437.831</v>
      </c>
      <c r="DB12" s="17">
        <f t="shared" si="60"/>
        <v>16835.02374</v>
      </c>
      <c r="DC12" s="17">
        <f t="shared" si="61"/>
        <v>429272.85474</v>
      </c>
      <c r="DD12" s="17">
        <f t="shared" si="62"/>
        <v>3529.2797963999997</v>
      </c>
      <c r="DE12" s="17">
        <f t="shared" si="63"/>
        <v>2209.7487456</v>
      </c>
      <c r="DF12" s="32"/>
      <c r="DG12" s="17">
        <f t="shared" si="64"/>
        <v>235316.263</v>
      </c>
      <c r="DH12" s="17">
        <f t="shared" si="64"/>
        <v>9605.21702</v>
      </c>
      <c r="DI12" s="17">
        <f t="shared" si="65"/>
        <v>244921.48002000002</v>
      </c>
      <c r="DJ12" s="17">
        <f t="shared" si="66"/>
        <v>2013.6293772</v>
      </c>
      <c r="DK12" s="17">
        <f t="shared" si="67"/>
        <v>1260.7713888</v>
      </c>
      <c r="DL12" s="32"/>
      <c r="DM12" s="17">
        <f t="shared" si="68"/>
        <v>21025.121</v>
      </c>
      <c r="DN12" s="17">
        <f t="shared" si="68"/>
        <v>858.21034</v>
      </c>
      <c r="DO12" s="17">
        <f t="shared" si="69"/>
        <v>21883.33134</v>
      </c>
      <c r="DP12" s="17">
        <f t="shared" si="70"/>
        <v>179.9144724</v>
      </c>
      <c r="DQ12" s="17">
        <f t="shared" si="71"/>
        <v>112.6478496</v>
      </c>
      <c r="DR12" s="32"/>
      <c r="DS12" s="17">
        <f t="shared" si="72"/>
        <v>32307.236</v>
      </c>
      <c r="DT12" s="17">
        <f t="shared" si="72"/>
        <v>1318.7274400000001</v>
      </c>
      <c r="DU12" s="17">
        <f t="shared" si="73"/>
        <v>33625.96344</v>
      </c>
      <c r="DV12" s="17">
        <f t="shared" si="74"/>
        <v>276.4568784</v>
      </c>
      <c r="DW12" s="17">
        <f t="shared" si="75"/>
        <v>173.0948736</v>
      </c>
      <c r="DX12" s="32"/>
      <c r="DY12" s="17">
        <f t="shared" si="76"/>
        <v>1283.1000000000001</v>
      </c>
      <c r="DZ12" s="17">
        <f t="shared" si="76"/>
        <v>52.374</v>
      </c>
      <c r="EA12" s="17">
        <f t="shared" si="77"/>
        <v>1335.4740000000002</v>
      </c>
      <c r="EB12" s="17">
        <f t="shared" si="78"/>
        <v>10.97964</v>
      </c>
      <c r="EC12" s="17">
        <f t="shared" si="79"/>
        <v>6.874560000000001</v>
      </c>
      <c r="ED12" s="32"/>
      <c r="EE12" s="17">
        <f t="shared" si="80"/>
        <v>67888.82100000001</v>
      </c>
      <c r="EF12" s="17">
        <f t="shared" si="80"/>
        <v>2771.10834</v>
      </c>
      <c r="EG12" s="17">
        <f t="shared" si="81"/>
        <v>70659.92934000002</v>
      </c>
      <c r="EH12" s="17">
        <f t="shared" si="82"/>
        <v>580.9327524</v>
      </c>
      <c r="EI12" s="17">
        <f t="shared" si="83"/>
        <v>363.7329696</v>
      </c>
      <c r="EJ12" s="32"/>
      <c r="EK12" s="24"/>
      <c r="EL12" s="32"/>
      <c r="EM12" s="32"/>
      <c r="EN12" s="32"/>
      <c r="EO12" s="32"/>
      <c r="EP12" s="32"/>
    </row>
    <row r="13" spans="1:146" s="34" customFormat="1" ht="12.75">
      <c r="A13" s="33">
        <v>43556</v>
      </c>
      <c r="C13" s="24"/>
      <c r="D13" s="24">
        <v>127200</v>
      </c>
      <c r="E13" s="18">
        <f t="shared" si="0"/>
        <v>127200</v>
      </c>
      <c r="F13" s="18">
        <v>52284</v>
      </c>
      <c r="G13" s="18">
        <v>32736</v>
      </c>
      <c r="H13" s="32"/>
      <c r="I13" s="18">
        <v>0</v>
      </c>
      <c r="J13" s="18">
        <v>65895.59111999998</v>
      </c>
      <c r="K13" s="18">
        <f t="shared" si="1"/>
        <v>65895.59111999998</v>
      </c>
      <c r="L13" s="18">
        <v>27085.57457640001</v>
      </c>
      <c r="M13" s="18">
        <v>16958.789865599996</v>
      </c>
      <c r="O13" s="17">
        <f t="shared" si="2"/>
        <v>0</v>
      </c>
      <c r="P13" s="17">
        <f t="shared" si="2"/>
        <v>61304.408879999995</v>
      </c>
      <c r="Q13" s="17">
        <f t="shared" si="3"/>
        <v>61304.408879999995</v>
      </c>
      <c r="R13" s="17">
        <f t="shared" si="84"/>
        <v>25198.4254236</v>
      </c>
      <c r="S13" s="17">
        <f t="shared" si="85"/>
        <v>15777.2101344</v>
      </c>
      <c r="U13" s="17"/>
      <c r="V13" s="17">
        <f t="shared" si="4"/>
        <v>4.73184</v>
      </c>
      <c r="W13" s="17">
        <f t="shared" si="5"/>
        <v>4.73184</v>
      </c>
      <c r="X13" s="17">
        <f t="shared" si="6"/>
        <v>1.9449648000000002</v>
      </c>
      <c r="Y13" s="17">
        <f t="shared" si="7"/>
        <v>1.2177792</v>
      </c>
      <c r="Z13" s="32"/>
      <c r="AA13" s="17"/>
      <c r="AB13" s="17">
        <f t="shared" si="8"/>
        <v>9.50184</v>
      </c>
      <c r="AC13" s="17">
        <f t="shared" si="9"/>
        <v>9.50184</v>
      </c>
      <c r="AD13" s="17">
        <f t="shared" si="10"/>
        <v>3.9056148</v>
      </c>
      <c r="AE13" s="17">
        <f t="shared" si="11"/>
        <v>2.4453792</v>
      </c>
      <c r="AF13" s="32"/>
      <c r="AG13" s="17"/>
      <c r="AH13" s="17">
        <f t="shared" si="12"/>
        <v>77.19768</v>
      </c>
      <c r="AI13" s="17">
        <f t="shared" si="13"/>
        <v>77.19768</v>
      </c>
      <c r="AJ13" s="17">
        <f t="shared" si="14"/>
        <v>31.731159599999998</v>
      </c>
      <c r="AK13" s="17">
        <f t="shared" si="15"/>
        <v>19.8674784</v>
      </c>
      <c r="AL13" s="32"/>
      <c r="AM13" s="17"/>
      <c r="AN13" s="17">
        <f t="shared" si="16"/>
        <v>0.8395199999999999</v>
      </c>
      <c r="AO13" s="17">
        <f t="shared" si="17"/>
        <v>0.8395199999999999</v>
      </c>
      <c r="AP13" s="17">
        <f t="shared" si="18"/>
        <v>0.3450744</v>
      </c>
      <c r="AQ13" s="17">
        <f t="shared" si="19"/>
        <v>0.21605760000000002</v>
      </c>
      <c r="AR13" s="32"/>
      <c r="AS13" s="17"/>
      <c r="AT13" s="17">
        <f t="shared" si="20"/>
        <v>185.3304</v>
      </c>
      <c r="AU13" s="17">
        <f t="shared" si="21"/>
        <v>185.3304</v>
      </c>
      <c r="AV13" s="17">
        <f t="shared" si="22"/>
        <v>76.17778799999999</v>
      </c>
      <c r="AW13" s="17">
        <f t="shared" si="23"/>
        <v>47.696352</v>
      </c>
      <c r="AX13" s="32"/>
      <c r="AY13" s="17"/>
      <c r="AZ13" s="17">
        <f t="shared" si="24"/>
        <v>10109.6016</v>
      </c>
      <c r="BA13" s="17">
        <f t="shared" si="25"/>
        <v>10109.6016</v>
      </c>
      <c r="BB13" s="17">
        <f t="shared" si="26"/>
        <v>4155.427752</v>
      </c>
      <c r="BC13" s="17">
        <f t="shared" si="27"/>
        <v>2601.791808</v>
      </c>
      <c r="BD13" s="32"/>
      <c r="BE13" s="17"/>
      <c r="BF13" s="17">
        <f t="shared" si="28"/>
        <v>46.07184</v>
      </c>
      <c r="BG13" s="17">
        <f t="shared" si="29"/>
        <v>46.07184</v>
      </c>
      <c r="BH13" s="17">
        <f t="shared" si="30"/>
        <v>18.9372648</v>
      </c>
      <c r="BI13" s="17">
        <f t="shared" si="31"/>
        <v>11.856979200000001</v>
      </c>
      <c r="BJ13" s="32"/>
      <c r="BK13" s="17"/>
      <c r="BL13" s="17">
        <f t="shared" si="32"/>
        <v>4008.708</v>
      </c>
      <c r="BM13" s="17">
        <f t="shared" si="33"/>
        <v>4008.708</v>
      </c>
      <c r="BN13" s="17">
        <f t="shared" si="34"/>
        <v>1647.73026</v>
      </c>
      <c r="BO13" s="17">
        <f t="shared" si="35"/>
        <v>1031.67504</v>
      </c>
      <c r="BP13" s="32"/>
      <c r="BQ13" s="17"/>
      <c r="BR13" s="17">
        <f t="shared" si="36"/>
        <v>2224.07928</v>
      </c>
      <c r="BS13" s="17">
        <f t="shared" si="37"/>
        <v>2224.07928</v>
      </c>
      <c r="BT13" s="17">
        <f t="shared" si="38"/>
        <v>914.1805116</v>
      </c>
      <c r="BU13" s="17">
        <f t="shared" si="39"/>
        <v>572.3856864</v>
      </c>
      <c r="BV13" s="32"/>
      <c r="BW13" s="17"/>
      <c r="BX13" s="17">
        <f t="shared" si="40"/>
        <v>358.75488000000007</v>
      </c>
      <c r="BY13" s="17">
        <f t="shared" si="41"/>
        <v>358.75488000000007</v>
      </c>
      <c r="BZ13" s="17">
        <f t="shared" si="42"/>
        <v>147.4617936</v>
      </c>
      <c r="CA13" s="17">
        <f t="shared" si="43"/>
        <v>92.32861439999999</v>
      </c>
      <c r="CB13" s="32"/>
      <c r="CC13" s="17"/>
      <c r="CD13" s="17">
        <f t="shared" si="44"/>
        <v>993.4956</v>
      </c>
      <c r="CE13" s="17">
        <f t="shared" si="45"/>
        <v>993.4956</v>
      </c>
      <c r="CF13" s="17">
        <f t="shared" si="46"/>
        <v>408.36418199999997</v>
      </c>
      <c r="CG13" s="17">
        <f t="shared" si="47"/>
        <v>255.684528</v>
      </c>
      <c r="CH13" s="32"/>
      <c r="CI13" s="17"/>
      <c r="CJ13" s="17">
        <f t="shared" si="48"/>
        <v>23029.865279999998</v>
      </c>
      <c r="CK13" s="17">
        <f t="shared" si="49"/>
        <v>23029.865279999998</v>
      </c>
      <c r="CL13" s="17">
        <f t="shared" si="50"/>
        <v>9466.1436816</v>
      </c>
      <c r="CM13" s="17">
        <f t="shared" si="51"/>
        <v>5926.9313664</v>
      </c>
      <c r="CN13" s="17"/>
      <c r="CO13" s="17"/>
      <c r="CP13" s="17">
        <f t="shared" si="52"/>
        <v>1068.06024</v>
      </c>
      <c r="CQ13" s="17">
        <f t="shared" si="53"/>
        <v>1068.06024</v>
      </c>
      <c r="CR13" s="17">
        <f t="shared" si="54"/>
        <v>439.0130628</v>
      </c>
      <c r="CS13" s="17">
        <f t="shared" si="55"/>
        <v>274.8743712</v>
      </c>
      <c r="CT13" s="32"/>
      <c r="CU13" s="17"/>
      <c r="CV13" s="17">
        <f t="shared" si="56"/>
        <v>3152.67744</v>
      </c>
      <c r="CW13" s="17">
        <f t="shared" si="57"/>
        <v>3152.67744</v>
      </c>
      <c r="CX13" s="17">
        <f t="shared" si="58"/>
        <v>1295.8693968</v>
      </c>
      <c r="CY13" s="17">
        <f t="shared" si="59"/>
        <v>811.3683072</v>
      </c>
      <c r="CZ13" s="32"/>
      <c r="DA13" s="17"/>
      <c r="DB13" s="17">
        <f t="shared" si="60"/>
        <v>8586.26712</v>
      </c>
      <c r="DC13" s="17">
        <f t="shared" si="61"/>
        <v>8586.26712</v>
      </c>
      <c r="DD13" s="17">
        <f t="shared" si="62"/>
        <v>3529.2797963999997</v>
      </c>
      <c r="DE13" s="17">
        <f t="shared" si="63"/>
        <v>2209.7487456</v>
      </c>
      <c r="DF13" s="32"/>
      <c r="DG13" s="17"/>
      <c r="DH13" s="17">
        <f t="shared" si="64"/>
        <v>4898.8917599999995</v>
      </c>
      <c r="DI13" s="17">
        <f t="shared" si="65"/>
        <v>4898.8917599999995</v>
      </c>
      <c r="DJ13" s="17">
        <f t="shared" si="66"/>
        <v>2013.6293772</v>
      </c>
      <c r="DK13" s="17">
        <f t="shared" si="67"/>
        <v>1260.7713888</v>
      </c>
      <c r="DL13" s="32"/>
      <c r="DM13" s="17"/>
      <c r="DN13" s="17">
        <f t="shared" si="68"/>
        <v>437.70792</v>
      </c>
      <c r="DO13" s="17">
        <f t="shared" si="69"/>
        <v>437.70792</v>
      </c>
      <c r="DP13" s="17">
        <f t="shared" si="70"/>
        <v>179.9144724</v>
      </c>
      <c r="DQ13" s="17">
        <f t="shared" si="71"/>
        <v>112.6478496</v>
      </c>
      <c r="DR13" s="32"/>
      <c r="DS13" s="17"/>
      <c r="DT13" s="17">
        <f t="shared" si="72"/>
        <v>672.58272</v>
      </c>
      <c r="DU13" s="17">
        <f t="shared" si="73"/>
        <v>672.58272</v>
      </c>
      <c r="DV13" s="17">
        <f t="shared" si="74"/>
        <v>276.4568784</v>
      </c>
      <c r="DW13" s="17">
        <f t="shared" si="75"/>
        <v>173.0948736</v>
      </c>
      <c r="DX13" s="32"/>
      <c r="DY13" s="17"/>
      <c r="DZ13" s="17">
        <f t="shared" si="76"/>
        <v>26.712000000000003</v>
      </c>
      <c r="EA13" s="17">
        <f t="shared" si="77"/>
        <v>26.712000000000003</v>
      </c>
      <c r="EB13" s="17">
        <f t="shared" si="78"/>
        <v>10.97964</v>
      </c>
      <c r="EC13" s="17">
        <f t="shared" si="79"/>
        <v>6.874560000000001</v>
      </c>
      <c r="ED13" s="32"/>
      <c r="EE13" s="17"/>
      <c r="EF13" s="17">
        <f t="shared" si="80"/>
        <v>1413.33192</v>
      </c>
      <c r="EG13" s="17">
        <f t="shared" si="81"/>
        <v>1413.33192</v>
      </c>
      <c r="EH13" s="17">
        <f t="shared" si="82"/>
        <v>580.9327524</v>
      </c>
      <c r="EI13" s="17">
        <f t="shared" si="83"/>
        <v>363.7329696</v>
      </c>
      <c r="EJ13" s="32"/>
      <c r="EK13" s="24"/>
      <c r="EL13" s="32"/>
      <c r="EM13" s="32"/>
      <c r="EN13" s="32"/>
      <c r="EO13" s="32"/>
      <c r="EP13" s="32"/>
    </row>
    <row r="14" spans="1:146" s="34" customFormat="1" ht="12.75">
      <c r="A14" s="33">
        <v>43739</v>
      </c>
      <c r="C14" s="24">
        <v>6360000</v>
      </c>
      <c r="D14" s="24">
        <v>127200</v>
      </c>
      <c r="E14" s="18">
        <f t="shared" si="0"/>
        <v>6487200</v>
      </c>
      <c r="F14" s="18">
        <v>52278</v>
      </c>
      <c r="G14" s="18">
        <v>32726</v>
      </c>
      <c r="H14" s="32"/>
      <c r="I14" s="18">
        <v>3294779.5560000003</v>
      </c>
      <c r="J14" s="18">
        <v>65895.59111999998</v>
      </c>
      <c r="K14" s="18">
        <f t="shared" si="1"/>
        <v>3360675.1471200003</v>
      </c>
      <c r="L14" s="18">
        <v>27082.466293799993</v>
      </c>
      <c r="M14" s="18">
        <v>16953.6093946</v>
      </c>
      <c r="O14" s="17">
        <f t="shared" si="2"/>
        <v>3065220.444</v>
      </c>
      <c r="P14" s="17">
        <f t="shared" si="2"/>
        <v>61304.408879999995</v>
      </c>
      <c r="Q14" s="17">
        <f t="shared" si="3"/>
        <v>3126524.85288</v>
      </c>
      <c r="R14" s="17">
        <f t="shared" si="84"/>
        <v>25195.5337062</v>
      </c>
      <c r="S14" s="17">
        <f t="shared" si="85"/>
        <v>15772.390605399998</v>
      </c>
      <c r="U14" s="17">
        <f t="shared" si="4"/>
        <v>236.592</v>
      </c>
      <c r="V14" s="17">
        <f t="shared" si="4"/>
        <v>4.73184</v>
      </c>
      <c r="W14" s="17">
        <f t="shared" si="5"/>
        <v>241.32384000000002</v>
      </c>
      <c r="X14" s="17">
        <f t="shared" si="6"/>
        <v>1.9447416000000002</v>
      </c>
      <c r="Y14" s="17">
        <f t="shared" si="7"/>
        <v>1.2174072</v>
      </c>
      <c r="Z14" s="32"/>
      <c r="AA14" s="17">
        <f t="shared" si="8"/>
        <v>475.092</v>
      </c>
      <c r="AB14" s="17">
        <f t="shared" si="8"/>
        <v>9.50184</v>
      </c>
      <c r="AC14" s="17">
        <f t="shared" si="9"/>
        <v>484.59384</v>
      </c>
      <c r="AD14" s="17">
        <f t="shared" si="10"/>
        <v>3.9051666</v>
      </c>
      <c r="AE14" s="17">
        <f t="shared" si="11"/>
        <v>2.4446322</v>
      </c>
      <c r="AF14" s="32"/>
      <c r="AG14" s="17">
        <f t="shared" si="12"/>
        <v>3859.884</v>
      </c>
      <c r="AH14" s="17">
        <f t="shared" si="12"/>
        <v>77.19768</v>
      </c>
      <c r="AI14" s="17">
        <f t="shared" si="13"/>
        <v>3937.0816800000002</v>
      </c>
      <c r="AJ14" s="17">
        <f t="shared" si="14"/>
        <v>31.7275182</v>
      </c>
      <c r="AK14" s="17">
        <f t="shared" si="15"/>
        <v>19.8614094</v>
      </c>
      <c r="AL14" s="32"/>
      <c r="AM14" s="17">
        <f t="shared" si="16"/>
        <v>41.976000000000006</v>
      </c>
      <c r="AN14" s="17">
        <f t="shared" si="16"/>
        <v>0.8395199999999999</v>
      </c>
      <c r="AO14" s="17">
        <f t="shared" si="17"/>
        <v>42.81552000000001</v>
      </c>
      <c r="AP14" s="17">
        <f t="shared" si="18"/>
        <v>0.34503480000000003</v>
      </c>
      <c r="AQ14" s="17">
        <f t="shared" si="19"/>
        <v>0.2159916</v>
      </c>
      <c r="AR14" s="32"/>
      <c r="AS14" s="17">
        <f t="shared" si="20"/>
        <v>9266.52</v>
      </c>
      <c r="AT14" s="17">
        <f t="shared" si="20"/>
        <v>185.3304</v>
      </c>
      <c r="AU14" s="17">
        <f t="shared" si="21"/>
        <v>9451.850400000001</v>
      </c>
      <c r="AV14" s="17">
        <f t="shared" si="22"/>
        <v>76.169046</v>
      </c>
      <c r="AW14" s="17">
        <f t="shared" si="23"/>
        <v>47.681782</v>
      </c>
      <c r="AX14" s="32"/>
      <c r="AY14" s="17">
        <f t="shared" si="24"/>
        <v>505480.08</v>
      </c>
      <c r="AZ14" s="17">
        <f t="shared" si="24"/>
        <v>10109.6016</v>
      </c>
      <c r="BA14" s="17">
        <f t="shared" si="25"/>
        <v>515589.6816</v>
      </c>
      <c r="BB14" s="17">
        <f t="shared" si="26"/>
        <v>4154.950884</v>
      </c>
      <c r="BC14" s="17">
        <f t="shared" si="27"/>
        <v>2600.997028</v>
      </c>
      <c r="BD14" s="32"/>
      <c r="BE14" s="17">
        <f t="shared" si="28"/>
        <v>2303.592</v>
      </c>
      <c r="BF14" s="17">
        <f t="shared" si="28"/>
        <v>46.07184</v>
      </c>
      <c r="BG14" s="17">
        <f t="shared" si="29"/>
        <v>2349.66384</v>
      </c>
      <c r="BH14" s="17">
        <f t="shared" si="30"/>
        <v>18.9350916</v>
      </c>
      <c r="BI14" s="17">
        <f t="shared" si="31"/>
        <v>11.853357200000001</v>
      </c>
      <c r="BJ14" s="32"/>
      <c r="BK14" s="17">
        <f t="shared" si="32"/>
        <v>200435.4</v>
      </c>
      <c r="BL14" s="17">
        <f t="shared" si="32"/>
        <v>4008.708</v>
      </c>
      <c r="BM14" s="17">
        <f t="shared" si="33"/>
        <v>204444.108</v>
      </c>
      <c r="BN14" s="17">
        <f t="shared" si="34"/>
        <v>1647.54117</v>
      </c>
      <c r="BO14" s="17">
        <f t="shared" si="35"/>
        <v>1031.35989</v>
      </c>
      <c r="BP14" s="32"/>
      <c r="BQ14" s="17">
        <f t="shared" si="36"/>
        <v>111203.964</v>
      </c>
      <c r="BR14" s="17">
        <f t="shared" si="36"/>
        <v>2224.07928</v>
      </c>
      <c r="BS14" s="17">
        <f t="shared" si="37"/>
        <v>113428.04328000001</v>
      </c>
      <c r="BT14" s="17">
        <f t="shared" si="38"/>
        <v>914.0756022</v>
      </c>
      <c r="BU14" s="17">
        <f t="shared" si="39"/>
        <v>572.2108374000001</v>
      </c>
      <c r="BV14" s="32"/>
      <c r="BW14" s="17">
        <f t="shared" si="40"/>
        <v>17937.744000000002</v>
      </c>
      <c r="BX14" s="17">
        <f t="shared" si="40"/>
        <v>358.75488000000007</v>
      </c>
      <c r="BY14" s="17">
        <f t="shared" si="41"/>
        <v>18296.498880000003</v>
      </c>
      <c r="BZ14" s="17">
        <f t="shared" si="42"/>
        <v>147.4448712</v>
      </c>
      <c r="CA14" s="17">
        <f t="shared" si="43"/>
        <v>92.30041039999999</v>
      </c>
      <c r="CB14" s="32"/>
      <c r="CC14" s="17">
        <f t="shared" si="44"/>
        <v>49674.78</v>
      </c>
      <c r="CD14" s="17">
        <f t="shared" si="44"/>
        <v>993.4956</v>
      </c>
      <c r="CE14" s="17">
        <f t="shared" si="45"/>
        <v>50668.2756</v>
      </c>
      <c r="CF14" s="17">
        <f t="shared" si="46"/>
        <v>408.317319</v>
      </c>
      <c r="CG14" s="17">
        <f t="shared" si="47"/>
        <v>255.60642299999998</v>
      </c>
      <c r="CH14" s="32"/>
      <c r="CI14" s="17">
        <f t="shared" si="48"/>
        <v>1151493.264</v>
      </c>
      <c r="CJ14" s="17">
        <f t="shared" si="48"/>
        <v>23029.865279999998</v>
      </c>
      <c r="CK14" s="17">
        <f t="shared" si="49"/>
        <v>1174523.12928</v>
      </c>
      <c r="CL14" s="17">
        <f t="shared" si="50"/>
        <v>9465.057367200001</v>
      </c>
      <c r="CM14" s="17">
        <f t="shared" si="51"/>
        <v>5925.1208424</v>
      </c>
      <c r="CN14" s="17"/>
      <c r="CO14" s="17">
        <f t="shared" si="52"/>
        <v>53403.012</v>
      </c>
      <c r="CP14" s="17">
        <f t="shared" si="52"/>
        <v>1068.06024</v>
      </c>
      <c r="CQ14" s="17">
        <f t="shared" si="53"/>
        <v>54471.07224</v>
      </c>
      <c r="CR14" s="17">
        <f t="shared" si="54"/>
        <v>438.9626826</v>
      </c>
      <c r="CS14" s="17">
        <f t="shared" si="55"/>
        <v>274.7904042</v>
      </c>
      <c r="CT14" s="32"/>
      <c r="CU14" s="17">
        <f t="shared" si="56"/>
        <v>157633.872</v>
      </c>
      <c r="CV14" s="17">
        <f t="shared" si="56"/>
        <v>3152.67744</v>
      </c>
      <c r="CW14" s="17">
        <f t="shared" si="57"/>
        <v>160786.54944</v>
      </c>
      <c r="CX14" s="17">
        <f t="shared" si="58"/>
        <v>1295.7206856</v>
      </c>
      <c r="CY14" s="17">
        <f t="shared" si="59"/>
        <v>811.1204552</v>
      </c>
      <c r="CZ14" s="32"/>
      <c r="DA14" s="17">
        <f t="shared" si="60"/>
        <v>429313.356</v>
      </c>
      <c r="DB14" s="17">
        <f t="shared" si="60"/>
        <v>8586.26712</v>
      </c>
      <c r="DC14" s="17">
        <f t="shared" si="61"/>
        <v>437899.62312</v>
      </c>
      <c r="DD14" s="17">
        <f t="shared" si="62"/>
        <v>3528.8747838</v>
      </c>
      <c r="DE14" s="17">
        <f t="shared" si="63"/>
        <v>2209.0737246</v>
      </c>
      <c r="DF14" s="32"/>
      <c r="DG14" s="17">
        <f t="shared" si="64"/>
        <v>244944.58800000002</v>
      </c>
      <c r="DH14" s="17">
        <f t="shared" si="64"/>
        <v>4898.8917599999995</v>
      </c>
      <c r="DI14" s="17">
        <f t="shared" si="65"/>
        <v>249843.47976000002</v>
      </c>
      <c r="DJ14" s="17">
        <f t="shared" si="66"/>
        <v>2013.3982974</v>
      </c>
      <c r="DK14" s="17">
        <f t="shared" si="67"/>
        <v>1260.3862558</v>
      </c>
      <c r="DL14" s="32"/>
      <c r="DM14" s="17">
        <f t="shared" si="68"/>
        <v>21885.396</v>
      </c>
      <c r="DN14" s="17">
        <f t="shared" si="68"/>
        <v>437.70792</v>
      </c>
      <c r="DO14" s="17">
        <f t="shared" si="69"/>
        <v>22323.10392</v>
      </c>
      <c r="DP14" s="17">
        <f t="shared" si="70"/>
        <v>179.8938258</v>
      </c>
      <c r="DQ14" s="17">
        <f t="shared" si="71"/>
        <v>112.6134386</v>
      </c>
      <c r="DR14" s="32"/>
      <c r="DS14" s="17">
        <f t="shared" si="72"/>
        <v>33629.136</v>
      </c>
      <c r="DT14" s="17">
        <f t="shared" si="72"/>
        <v>672.58272</v>
      </c>
      <c r="DU14" s="17">
        <f t="shared" si="73"/>
        <v>34301.71872</v>
      </c>
      <c r="DV14" s="17">
        <f t="shared" si="74"/>
        <v>276.4251528</v>
      </c>
      <c r="DW14" s="17">
        <f t="shared" si="75"/>
        <v>173.0419976</v>
      </c>
      <c r="DX14" s="32"/>
      <c r="DY14" s="17">
        <f t="shared" si="76"/>
        <v>1335.6</v>
      </c>
      <c r="DZ14" s="17">
        <f t="shared" si="76"/>
        <v>26.712000000000003</v>
      </c>
      <c r="EA14" s="17">
        <f t="shared" si="77"/>
        <v>1362.312</v>
      </c>
      <c r="EB14" s="17">
        <f t="shared" si="78"/>
        <v>10.97838</v>
      </c>
      <c r="EC14" s="17">
        <f t="shared" si="79"/>
        <v>6.87246</v>
      </c>
      <c r="ED14" s="32"/>
      <c r="EE14" s="17">
        <f t="shared" si="80"/>
        <v>70666.596</v>
      </c>
      <c r="EF14" s="17">
        <f t="shared" si="80"/>
        <v>1413.33192</v>
      </c>
      <c r="EG14" s="17">
        <f t="shared" si="81"/>
        <v>72079.92792</v>
      </c>
      <c r="EH14" s="17">
        <f t="shared" si="82"/>
        <v>580.8660858000001</v>
      </c>
      <c r="EI14" s="17">
        <f t="shared" si="83"/>
        <v>363.6218586</v>
      </c>
      <c r="EJ14" s="32"/>
      <c r="EK14" s="24"/>
      <c r="EL14" s="32"/>
      <c r="EM14" s="32"/>
      <c r="EN14" s="32"/>
      <c r="EO14" s="32"/>
      <c r="EP14" s="32"/>
    </row>
    <row r="15" spans="3:146" ht="12.75">
      <c r="C15" s="24"/>
      <c r="D15" s="24"/>
      <c r="E15" s="24"/>
      <c r="F15" s="24"/>
      <c r="G15" s="24"/>
      <c r="I15" s="24"/>
      <c r="J15" s="24"/>
      <c r="K15" s="24"/>
      <c r="L15" s="24"/>
      <c r="M15" s="24"/>
      <c r="U15" s="32"/>
      <c r="V15" s="32"/>
      <c r="W15" s="32"/>
      <c r="X15" s="32"/>
      <c r="Y15" s="32"/>
      <c r="Z15" s="17"/>
      <c r="AA15" s="32"/>
      <c r="AB15" s="32"/>
      <c r="AC15" s="32"/>
      <c r="AD15" s="32"/>
      <c r="AE15" s="32"/>
      <c r="AF15" s="17"/>
      <c r="AG15" s="32"/>
      <c r="AH15" s="32"/>
      <c r="AI15" s="32"/>
      <c r="AJ15" s="32"/>
      <c r="AK15" s="32"/>
      <c r="AL15" s="17"/>
      <c r="AM15" s="32"/>
      <c r="AN15" s="32"/>
      <c r="AO15" s="32"/>
      <c r="AP15" s="32"/>
      <c r="AQ15" s="32"/>
      <c r="AR15" s="17"/>
      <c r="AS15" s="32"/>
      <c r="AT15" s="32"/>
      <c r="AU15" s="32"/>
      <c r="AV15" s="32"/>
      <c r="AW15" s="32"/>
      <c r="AX15" s="17"/>
      <c r="AY15" s="32"/>
      <c r="AZ15" s="32"/>
      <c r="BA15" s="32"/>
      <c r="BB15" s="32"/>
      <c r="BC15" s="32"/>
      <c r="BD15" s="17"/>
      <c r="BE15" s="17"/>
      <c r="BF15" s="17"/>
      <c r="BG15" s="32"/>
      <c r="BH15" s="32"/>
      <c r="BI15" s="32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32"/>
      <c r="EF15" s="32"/>
      <c r="EG15" s="32"/>
      <c r="EH15" s="32"/>
      <c r="EI15" s="32"/>
      <c r="EJ15" s="17"/>
      <c r="EK15" s="32"/>
      <c r="EL15" s="32"/>
      <c r="EM15" s="32"/>
      <c r="EN15" s="32"/>
      <c r="EO15" s="32"/>
      <c r="EP15" s="17"/>
    </row>
    <row r="16" spans="1:146" ht="13.5" thickBot="1">
      <c r="A16" s="15" t="s">
        <v>0</v>
      </c>
      <c r="C16" s="31">
        <f>SUM(C8:C15)</f>
        <v>18350000</v>
      </c>
      <c r="D16" s="31">
        <f>SUM(D8:D15)</f>
        <v>1853738</v>
      </c>
      <c r="E16" s="31">
        <f>SUM(E8:E15)</f>
        <v>20203738</v>
      </c>
      <c r="F16" s="31">
        <f>SUM(F8:F15)</f>
        <v>365982</v>
      </c>
      <c r="G16" s="31">
        <f>SUM(G8:G15)</f>
        <v>229142</v>
      </c>
      <c r="I16" s="31">
        <f>SUM(I8:I15)</f>
        <v>9506164.285000002</v>
      </c>
      <c r="J16" s="31">
        <f>SUM(J8:J14)</f>
        <v>960323.5950598</v>
      </c>
      <c r="K16" s="31">
        <f>SUM(K8:K14)</f>
        <v>10466487.880059801</v>
      </c>
      <c r="L16" s="31">
        <f>SUM(L8:L14)</f>
        <v>189595.91375220005</v>
      </c>
      <c r="M16" s="31">
        <f>SUM(M8:M14)</f>
        <v>118706.3485882</v>
      </c>
      <c r="O16" s="31">
        <f>SUM(O8:O14)</f>
        <v>8843835.715</v>
      </c>
      <c r="P16" s="31">
        <f>SUM(P8:P14)</f>
        <v>893414.4049402</v>
      </c>
      <c r="Q16" s="31">
        <f>SUM(Q8:Q14)</f>
        <v>9737250.1199402</v>
      </c>
      <c r="R16" s="31">
        <f>SUM(R8:R14)</f>
        <v>176386.0862478</v>
      </c>
      <c r="S16" s="31">
        <f>SUM(S8:S14)</f>
        <v>110435.65141179999</v>
      </c>
      <c r="U16" s="31">
        <f>SUM(U8:U15)</f>
        <v>682.62</v>
      </c>
      <c r="V16" s="31">
        <f>SUM(V8:V15)</f>
        <v>68.95905360000002</v>
      </c>
      <c r="W16" s="31">
        <f>SUM(W8:W15)</f>
        <v>751.5790536</v>
      </c>
      <c r="X16" s="31">
        <f>SUM(X8:X15)</f>
        <v>13.614530400000003</v>
      </c>
      <c r="Y16" s="31">
        <f>SUM(Y8:Y15)</f>
        <v>8.5240824</v>
      </c>
      <c r="Z16" s="17"/>
      <c r="AA16" s="31">
        <f>SUM(AA8:AA15)</f>
        <v>1370.745</v>
      </c>
      <c r="AB16" s="31">
        <f>SUM(AB8:AB15)</f>
        <v>138.47422859999998</v>
      </c>
      <c r="AC16" s="31">
        <f>SUM(AC8:AC15)</f>
        <v>1509.2192286</v>
      </c>
      <c r="AD16" s="31">
        <f>SUM(AD8:AD15)</f>
        <v>27.3388554</v>
      </c>
      <c r="AE16" s="31">
        <f>SUM(AE8:AE15)</f>
        <v>17.1169074</v>
      </c>
      <c r="AF16" s="17"/>
      <c r="AG16" s="31">
        <f>SUM(AG8:AG15)</f>
        <v>11136.615</v>
      </c>
      <c r="AH16" s="31">
        <f>SUM(AH8:AH15)</f>
        <v>1125.0335922</v>
      </c>
      <c r="AI16" s="31">
        <f>SUM(AI8:AI15)</f>
        <v>12261.6485922</v>
      </c>
      <c r="AJ16" s="31">
        <f>SUM(AJ8:AJ15)</f>
        <v>222.1144758</v>
      </c>
      <c r="AK16" s="31">
        <f>SUM(AK8:AK15)</f>
        <v>139.0662798</v>
      </c>
      <c r="AL16" s="17"/>
      <c r="AM16" s="31">
        <f>SUM(AM8:AM15)</f>
        <v>121.11000000000001</v>
      </c>
      <c r="AN16" s="31">
        <f>SUM(AN8:AN15)</f>
        <v>12.2346708</v>
      </c>
      <c r="AO16" s="31">
        <f>SUM(AO8:AO15)</f>
        <v>133.34467080000002</v>
      </c>
      <c r="AP16" s="31">
        <f>SUM(AP8:AP15)</f>
        <v>2.4154812000000003</v>
      </c>
      <c r="AQ16" s="31">
        <f>SUM(AQ8:AQ15)</f>
        <v>1.5123372000000002</v>
      </c>
      <c r="AR16" s="17"/>
      <c r="AS16" s="31">
        <f>SUM(AS8:AS15)</f>
        <v>26735.95</v>
      </c>
      <c r="AT16" s="31">
        <f>SUM(AT8:AT15)</f>
        <v>2700.8962659999997</v>
      </c>
      <c r="AU16" s="31">
        <f>SUM(AU8:AU15)</f>
        <v>29436.846266</v>
      </c>
      <c r="AV16" s="31">
        <f>SUM(AV8:AV15)</f>
        <v>533.2357739999999</v>
      </c>
      <c r="AW16" s="31">
        <f>SUM(AW8:AW15)</f>
        <v>333.859894</v>
      </c>
      <c r="AX16" s="17"/>
      <c r="AY16" s="31">
        <f>SUM(AY8:AY15)</f>
        <v>1458421.3</v>
      </c>
      <c r="AZ16" s="31">
        <f>SUM(AZ8:AZ15)</f>
        <v>147331.388764</v>
      </c>
      <c r="BA16" s="31">
        <f>SUM(BA8:BA15)</f>
        <v>1605752.6887639998</v>
      </c>
      <c r="BB16" s="31">
        <f>SUM(BB8:BB15)</f>
        <v>29087.517395999996</v>
      </c>
      <c r="BC16" s="31">
        <f>SUM(BC8:BC15)</f>
        <v>18211.747876</v>
      </c>
      <c r="BD16" s="17"/>
      <c r="BE16" s="31">
        <f>SUM(BE8:BE15)</f>
        <v>6646.370000000001</v>
      </c>
      <c r="BF16" s="31">
        <f>SUM(BF8:BF15)</f>
        <v>671.4239035999999</v>
      </c>
      <c r="BG16" s="31">
        <f>SUM(BG8:BG15)</f>
        <v>7317.7939036</v>
      </c>
      <c r="BH16" s="31">
        <f>SUM(BH8:BH15)</f>
        <v>132.55868040000001</v>
      </c>
      <c r="BI16" s="31">
        <f>SUM(BI8:BI15)</f>
        <v>82.9952324</v>
      </c>
      <c r="BJ16" s="17"/>
      <c r="BK16" s="31">
        <f>SUM(BK8:BK15)</f>
        <v>578300.25</v>
      </c>
      <c r="BL16" s="31">
        <f>SUM(BL8:BL15)</f>
        <v>58420.553069999994</v>
      </c>
      <c r="BM16" s="31">
        <f>SUM(BM8:BM15)</f>
        <v>636720.8030699999</v>
      </c>
      <c r="BN16" s="31">
        <f>SUM(BN8:BN15)</f>
        <v>11533.92273</v>
      </c>
      <c r="BO16" s="31">
        <f>SUM(BO8:BO15)</f>
        <v>7221.41013</v>
      </c>
      <c r="BP16" s="17"/>
      <c r="BQ16" s="31">
        <f>SUM(BQ8:BQ15)</f>
        <v>320847.91500000004</v>
      </c>
      <c r="BR16" s="31">
        <f>SUM(BR8:BR15)</f>
        <v>32412.423556199996</v>
      </c>
      <c r="BS16" s="31">
        <f>SUM(BS8:BS15)</f>
        <v>353260.33855620003</v>
      </c>
      <c r="BT16" s="31">
        <f>SUM(BT8:BT15)</f>
        <v>6399.1586718</v>
      </c>
      <c r="BU16" s="31">
        <f>SUM(BU8:BU15)</f>
        <v>4006.5249558</v>
      </c>
      <c r="BV16" s="17"/>
      <c r="BW16" s="31">
        <f>SUM(BW8:BW15)</f>
        <v>51754.34000000001</v>
      </c>
      <c r="BX16" s="31">
        <f>SUM(BX8:BX15)</f>
        <v>5228.2826552000015</v>
      </c>
      <c r="BY16" s="31">
        <f>SUM(BY8:BY15)</f>
        <v>56982.6226552</v>
      </c>
      <c r="BZ16" s="31">
        <f>SUM(BZ8:BZ15)</f>
        <v>1032.2156327999999</v>
      </c>
      <c r="CA16" s="31">
        <f>SUM(CA8:CA15)</f>
        <v>646.2720968</v>
      </c>
      <c r="CB16" s="17"/>
      <c r="CC16" s="31">
        <f>SUM(CC8:CC15)</f>
        <v>143322.675</v>
      </c>
      <c r="CD16" s="31">
        <f>SUM(CD8:CD15)</f>
        <v>14478.620649000002</v>
      </c>
      <c r="CE16" s="31">
        <f>SUM(CE8:CE15)</f>
        <v>157801.29564899998</v>
      </c>
      <c r="CF16" s="31">
        <f>SUM(CF8:CF15)</f>
        <v>2858.5024109999995</v>
      </c>
      <c r="CG16" s="31">
        <f>SUM(CG8:CG15)</f>
        <v>1789.713591</v>
      </c>
      <c r="CH16" s="17"/>
      <c r="CI16" s="31">
        <f>SUM(CI8:CI15)</f>
        <v>3322311.5399999996</v>
      </c>
      <c r="CJ16" s="31">
        <f>SUM(CJ8:CJ15)</f>
        <v>335623.7138712</v>
      </c>
      <c r="CK16" s="31">
        <f>SUM(CK8:CK15)</f>
        <v>3657935.2538711997</v>
      </c>
      <c r="CL16" s="31">
        <f>SUM(CL8:CL15)</f>
        <v>66261.9194568</v>
      </c>
      <c r="CM16" s="31">
        <f>SUM(CM8:CM15)</f>
        <v>41486.7090408</v>
      </c>
      <c r="CN16" s="24"/>
      <c r="CO16" s="31">
        <f>SUM(CO8:CO15)</f>
        <v>154079.445</v>
      </c>
      <c r="CP16" s="31">
        <f>SUM(CP8:CP15)</f>
        <v>15565.281864600001</v>
      </c>
      <c r="CQ16" s="31">
        <f>SUM(CQ8:CQ15)</f>
        <v>169644.7268646</v>
      </c>
      <c r="CR16" s="31">
        <f>SUM(CR8:CR15)</f>
        <v>3073.0410594</v>
      </c>
      <c r="CS16" s="31">
        <f>SUM(CS8:CS15)</f>
        <v>1924.0366314</v>
      </c>
      <c r="CT16" s="17"/>
      <c r="CU16" s="31">
        <f>SUM(CU8:CU15)</f>
        <v>454808.42000000004</v>
      </c>
      <c r="CV16" s="31">
        <f>SUM(CV8:CV15)</f>
        <v>45945.2670776</v>
      </c>
      <c r="CW16" s="31">
        <f>SUM(CW8:CW15)</f>
        <v>500753.68707760004</v>
      </c>
      <c r="CX16" s="31">
        <f>SUM(CX8:CX15)</f>
        <v>9070.9370664</v>
      </c>
      <c r="CY16" s="31">
        <f>SUM(CY8:CY15)</f>
        <v>5679.3302984</v>
      </c>
      <c r="CZ16" s="24"/>
      <c r="DA16" s="31">
        <f>SUM(DA8:DA15)</f>
        <v>1238663.5350000001</v>
      </c>
      <c r="DB16" s="31">
        <f>SUM(DB8:DB15)</f>
        <v>125131.20784980002</v>
      </c>
      <c r="DC16" s="31">
        <f>SUM(DC8:DC15)</f>
        <v>1363794.7428497998</v>
      </c>
      <c r="DD16" s="31">
        <f>SUM(DD8:DD15)</f>
        <v>24704.553562199995</v>
      </c>
      <c r="DE16" s="31">
        <f>SUM(DE8:DE15)</f>
        <v>15467.566198199998</v>
      </c>
      <c r="DF16" s="17"/>
      <c r="DG16" s="31">
        <f>SUM(DG8:DG15)</f>
        <v>706719.0549999999</v>
      </c>
      <c r="DH16" s="31">
        <f>SUM(DH8:DH15)</f>
        <v>71393.56771539999</v>
      </c>
      <c r="DI16" s="31">
        <f>SUM(DI8:DI15)</f>
        <v>778112.6227154</v>
      </c>
      <c r="DJ16" s="31">
        <f>SUM(DJ8:DJ15)</f>
        <v>14095.174560599997</v>
      </c>
      <c r="DK16" s="31">
        <f>SUM(DK8:DK15)</f>
        <v>8825.0145886</v>
      </c>
      <c r="DL16" s="17"/>
      <c r="DM16" s="31">
        <f>SUM(DM8:DM15)</f>
        <v>63144.185000000005</v>
      </c>
      <c r="DN16" s="31">
        <f>SUM(DN8:DN15)</f>
        <v>6378.897831799999</v>
      </c>
      <c r="DO16" s="31">
        <f>SUM(DO8:DO15)</f>
        <v>69523.08283180001</v>
      </c>
      <c r="DP16" s="31">
        <f>SUM(DP8:DP15)</f>
        <v>1259.3806602</v>
      </c>
      <c r="DQ16" s="31">
        <f>SUM(DQ8:DQ15)</f>
        <v>788.5005361999999</v>
      </c>
      <c r="DR16" s="17"/>
      <c r="DS16" s="31">
        <f>SUM(DS8:DS15)</f>
        <v>97027.46</v>
      </c>
      <c r="DT16" s="31">
        <f>SUM(DT8:DT15)</f>
        <v>9801.825048800001</v>
      </c>
      <c r="DU16" s="31">
        <f>SUM(DU8:DU15)</f>
        <v>106829.28504880003</v>
      </c>
      <c r="DV16" s="31">
        <f>SUM(DV8:DV15)</f>
        <v>1935.1664232</v>
      </c>
      <c r="DW16" s="31">
        <f>SUM(DW8:DW15)</f>
        <v>1211.6112392</v>
      </c>
      <c r="DX16" s="17"/>
      <c r="DY16" s="31">
        <f>SUM(DY8:DY15)</f>
        <v>3853.5</v>
      </c>
      <c r="DZ16" s="31">
        <f>SUM(DZ8:DZ15)</f>
        <v>389.2849800000001</v>
      </c>
      <c r="EA16" s="31">
        <f>SUM(EA8:EA15)</f>
        <v>4242.78498</v>
      </c>
      <c r="EB16" s="31">
        <f>SUM(EB8:EB15)</f>
        <v>76.85622000000001</v>
      </c>
      <c r="EC16" s="31">
        <f>SUM(EC8:EC15)</f>
        <v>48.119820000000004</v>
      </c>
      <c r="ED16" s="17"/>
      <c r="EE16" s="31">
        <f>SUM(EE8:EE15)</f>
        <v>203888.685</v>
      </c>
      <c r="EF16" s="31">
        <f>SUM(EF8:EF15)</f>
        <v>20597.068291800002</v>
      </c>
      <c r="EG16" s="31">
        <f>SUM(EG8:EG15)</f>
        <v>224485.75329180004</v>
      </c>
      <c r="EH16" s="31">
        <f>SUM(EH8:EH15)</f>
        <v>4066.4626002000005</v>
      </c>
      <c r="EI16" s="31">
        <f>SUM(EI8:EI15)</f>
        <v>2546.0196762</v>
      </c>
      <c r="EJ16" s="17"/>
      <c r="EK16" s="31">
        <f>SUM(EK8:EK15)</f>
        <v>0</v>
      </c>
      <c r="EL16" s="31">
        <f>SUM(EL8:EL15)</f>
        <v>0</v>
      </c>
      <c r="EM16" s="31">
        <f>SUM(EM8:EM15)</f>
        <v>0</v>
      </c>
      <c r="EN16" s="24"/>
      <c r="EO16" s="24"/>
      <c r="EP16" s="17"/>
    </row>
    <row r="17" ht="13.5" thickTop="1"/>
  </sheetData>
  <sheetProtection/>
  <mergeCells count="2">
    <mergeCell ref="C5:E5"/>
    <mergeCell ref="C6:E6"/>
  </mergeCells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6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11.8515625" defaultRowHeight="12.75"/>
  <cols>
    <col min="1" max="1" width="11.8515625" style="0" customWidth="1"/>
    <col min="2" max="2" width="6.140625" style="0" customWidth="1"/>
    <col min="3" max="6" width="18.140625" style="0" customWidth="1"/>
    <col min="7" max="7" width="22.421875" style="0" customWidth="1"/>
    <col min="8" max="8" width="7.28125" style="0" customWidth="1"/>
    <col min="9" max="12" width="18.140625" style="0" customWidth="1"/>
    <col min="13" max="13" width="21.8515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0.421875" style="0" customWidth="1"/>
    <col min="26" max="26" width="4.8515625" style="0" customWidth="1"/>
    <col min="27" max="30" width="18.140625" style="0" customWidth="1"/>
    <col min="31" max="31" width="22.00390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19.8515625" style="0" customWidth="1"/>
    <col min="44" max="44" width="4.8515625" style="0" customWidth="1"/>
    <col min="45" max="48" width="18.140625" style="0" customWidth="1"/>
    <col min="49" max="49" width="21.14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1.28125" style="0" customWidth="1"/>
    <col min="62" max="62" width="4.8515625" style="0" customWidth="1"/>
    <col min="63" max="66" width="18.140625" style="0" customWidth="1"/>
    <col min="67" max="67" width="20.8515625" style="0" customWidth="1"/>
    <col min="68" max="68" width="4.8515625" style="0" customWidth="1"/>
    <col min="69" max="72" width="18.140625" style="0" customWidth="1"/>
    <col min="73" max="73" width="20.7109375" style="0" customWidth="1"/>
    <col min="74" max="74" width="4.8515625" style="0" customWidth="1"/>
    <col min="75" max="78" width="18.140625" style="0" customWidth="1"/>
    <col min="79" max="79" width="20.8515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2.140625" style="0" customWidth="1"/>
    <col min="104" max="104" width="4.8515625" style="0" customWidth="1"/>
    <col min="105" max="108" width="18.140625" style="0" customWidth="1"/>
    <col min="109" max="109" width="20.8515625" style="0" customWidth="1"/>
    <col min="110" max="110" width="4.8515625" style="0" hidden="1" customWidth="1"/>
    <col min="111" max="114" width="18.140625" style="0" customWidth="1"/>
    <col min="115" max="115" width="21.28125" style="0" customWidth="1"/>
    <col min="116" max="116" width="4.8515625" style="0" customWidth="1"/>
    <col min="117" max="120" width="18.140625" style="0" customWidth="1"/>
    <col min="121" max="121" width="21.421875" style="0" customWidth="1"/>
    <col min="122" max="122" width="4.8515625" style="0" customWidth="1"/>
    <col min="123" max="126" width="18.140625" style="0" customWidth="1"/>
    <col min="127" max="127" width="22.421875" style="0" customWidth="1"/>
    <col min="128" max="128" width="4.8515625" style="0" customWidth="1"/>
    <col min="129" max="132" width="18.140625" style="0" customWidth="1"/>
    <col min="133" max="133" width="22.00390625" style="0" customWidth="1"/>
    <col min="134" max="134" width="4.8515625" style="0" customWidth="1"/>
    <col min="135" max="138" width="18.140625" style="0" customWidth="1"/>
    <col min="139" max="139" width="22.421875" style="0" customWidth="1"/>
    <col min="140" max="140" width="4.8515625" style="0" customWidth="1"/>
    <col min="141" max="144" width="18.140625" style="0" customWidth="1"/>
    <col min="145" max="145" width="20.8515625" style="0" customWidth="1"/>
    <col min="146" max="146" width="4.8515625" style="0" customWidth="1"/>
    <col min="147" max="150" width="18.140625" style="0" customWidth="1"/>
    <col min="151" max="151" width="20.7109375" style="0" customWidth="1"/>
    <col min="152" max="152" width="4.8515625" style="0" customWidth="1"/>
    <col min="153" max="156" width="18.140625" style="0" customWidth="1"/>
    <col min="157" max="157" width="22.421875" style="0" customWidth="1"/>
    <col min="158" max="158" width="4.8515625" style="0" customWidth="1"/>
    <col min="159" max="162" width="18.140625" style="0" customWidth="1"/>
    <col min="163" max="163" width="21.8515625" style="0" customWidth="1"/>
  </cols>
  <sheetData>
    <row r="1" spans="1:129" ht="12.75">
      <c r="A1" s="26"/>
      <c r="B1" s="26"/>
      <c r="C1" s="26"/>
      <c r="D1" s="26"/>
      <c r="E1" s="26"/>
      <c r="F1" s="26"/>
      <c r="G1" s="26"/>
      <c r="H1" s="12"/>
      <c r="I1" s="25"/>
      <c r="J1" s="18"/>
      <c r="K1" s="18"/>
      <c r="L1" s="27"/>
      <c r="M1" s="27" t="s">
        <v>13</v>
      </c>
      <c r="N1" s="27"/>
      <c r="O1" s="27"/>
      <c r="P1" s="27"/>
      <c r="Q1" s="27"/>
      <c r="R1" s="27"/>
      <c r="S1" s="18"/>
      <c r="T1" s="17"/>
      <c r="U1" s="27"/>
      <c r="V1" s="17"/>
      <c r="W1" s="17"/>
      <c r="X1" s="17"/>
      <c r="Y1" s="27"/>
      <c r="Z1" s="27"/>
      <c r="AA1" s="27" t="s">
        <v>13</v>
      </c>
      <c r="AB1" s="17"/>
      <c r="AC1" s="25"/>
      <c r="AD1" s="27"/>
      <c r="AE1" s="18"/>
      <c r="AF1" s="17"/>
      <c r="AG1" s="27"/>
      <c r="AH1" s="17"/>
      <c r="AI1" s="17"/>
      <c r="AJ1" s="17"/>
      <c r="AK1" s="27"/>
      <c r="AL1" s="27" t="s">
        <v>13</v>
      </c>
      <c r="AM1" s="17"/>
      <c r="AS1" s="27"/>
      <c r="AT1" s="4"/>
      <c r="AU1" s="3"/>
      <c r="AV1" s="3"/>
      <c r="AW1" s="27"/>
      <c r="AX1" s="27" t="s">
        <v>13</v>
      </c>
      <c r="AY1" s="3"/>
      <c r="AZ1" s="3"/>
      <c r="BA1" s="3"/>
      <c r="BB1" s="3"/>
      <c r="BC1" s="3"/>
      <c r="BD1" s="3"/>
      <c r="BE1" s="27"/>
      <c r="BF1" s="4"/>
      <c r="BG1" s="3"/>
      <c r="BH1" s="3"/>
      <c r="BI1" s="27"/>
      <c r="BJ1" s="27" t="s">
        <v>13</v>
      </c>
      <c r="BK1" s="3"/>
      <c r="BL1" s="3"/>
      <c r="BM1" s="27"/>
      <c r="BN1" s="4"/>
      <c r="BO1" s="3"/>
      <c r="BP1" s="3"/>
      <c r="BQ1" s="27"/>
      <c r="BR1" s="3"/>
      <c r="BS1" s="3"/>
      <c r="BT1" s="3"/>
      <c r="BU1" s="27"/>
      <c r="BV1" s="27" t="s">
        <v>13</v>
      </c>
      <c r="BW1" s="3"/>
      <c r="BX1" s="3"/>
      <c r="BY1" s="3"/>
      <c r="BZ1" s="3"/>
      <c r="CA1" s="3"/>
      <c r="CB1" s="3"/>
      <c r="CC1" s="27"/>
      <c r="CD1" s="3"/>
      <c r="CE1" s="3"/>
      <c r="CF1" s="3"/>
      <c r="CG1" s="27"/>
      <c r="CH1" s="27" t="s">
        <v>13</v>
      </c>
      <c r="CI1" s="3"/>
      <c r="CJ1" s="3"/>
      <c r="CK1" s="3"/>
      <c r="CL1" s="3"/>
      <c r="CM1" s="3"/>
      <c r="CN1" s="3"/>
      <c r="CO1" s="27"/>
      <c r="CP1" s="3"/>
      <c r="CQ1" s="3"/>
      <c r="CR1" s="3"/>
      <c r="CS1" s="27"/>
      <c r="CT1" s="27" t="s">
        <v>13</v>
      </c>
      <c r="CU1" s="3"/>
      <c r="CV1" s="3"/>
      <c r="CW1" s="3"/>
      <c r="CX1" s="3"/>
      <c r="CY1" s="3"/>
      <c r="CZ1" s="3"/>
      <c r="DA1" s="27"/>
      <c r="DB1" s="3"/>
      <c r="DC1" s="3"/>
      <c r="DD1" s="3"/>
      <c r="DE1" s="27"/>
      <c r="DF1" s="27" t="s">
        <v>13</v>
      </c>
      <c r="DG1" s="3"/>
      <c r="DH1" s="3"/>
      <c r="DI1" s="3"/>
      <c r="DJ1" s="3"/>
      <c r="DK1" s="3"/>
      <c r="DL1" s="3"/>
      <c r="DM1" s="27"/>
      <c r="DN1" s="3"/>
      <c r="DO1" s="3"/>
      <c r="DP1" s="3"/>
      <c r="DQ1" s="27"/>
      <c r="DR1" s="27" t="s">
        <v>13</v>
      </c>
      <c r="DS1" s="3"/>
      <c r="DT1" s="3"/>
      <c r="DU1" s="3"/>
      <c r="DV1" s="3"/>
      <c r="DW1" s="3"/>
      <c r="DY1" s="27"/>
    </row>
    <row r="2" spans="1:129" ht="12.75">
      <c r="A2" s="26"/>
      <c r="B2" s="26"/>
      <c r="C2" s="26"/>
      <c r="D2" s="26"/>
      <c r="E2" s="26"/>
      <c r="F2" s="26"/>
      <c r="G2" s="26"/>
      <c r="H2" s="12"/>
      <c r="I2" s="25"/>
      <c r="J2" s="18"/>
      <c r="K2" s="18"/>
      <c r="L2" s="27" t="s">
        <v>61</v>
      </c>
      <c r="M2" s="27"/>
      <c r="N2" s="27"/>
      <c r="O2" s="27"/>
      <c r="P2" s="27"/>
      <c r="Q2" s="27"/>
      <c r="R2" s="27"/>
      <c r="S2" s="18"/>
      <c r="T2" s="17"/>
      <c r="U2" s="27"/>
      <c r="V2" s="17"/>
      <c r="W2" s="17"/>
      <c r="X2" s="17"/>
      <c r="Y2" s="27"/>
      <c r="Z2" s="27" t="s">
        <v>61</v>
      </c>
      <c r="AA2" s="27"/>
      <c r="AB2" s="17"/>
      <c r="AC2" s="25"/>
      <c r="AD2" s="27"/>
      <c r="AE2" s="18"/>
      <c r="AF2" s="17"/>
      <c r="AG2" s="27"/>
      <c r="AH2" s="17"/>
      <c r="AI2" s="17"/>
      <c r="AJ2" s="17"/>
      <c r="AK2" s="27" t="s">
        <v>61</v>
      </c>
      <c r="AL2" s="27"/>
      <c r="AM2" s="17"/>
      <c r="AS2" s="27"/>
      <c r="AT2" s="4"/>
      <c r="AU2" s="3"/>
      <c r="AV2" s="3"/>
      <c r="AW2" s="27" t="s">
        <v>61</v>
      </c>
      <c r="AX2" s="27"/>
      <c r="AY2" s="3"/>
      <c r="AZ2" s="3"/>
      <c r="BA2" s="3"/>
      <c r="BB2" s="3"/>
      <c r="BC2" s="3"/>
      <c r="BD2" s="3"/>
      <c r="BE2" s="27"/>
      <c r="BF2" s="4"/>
      <c r="BG2" s="3"/>
      <c r="BH2" s="3"/>
      <c r="BI2" s="27" t="s">
        <v>61</v>
      </c>
      <c r="BJ2" s="27"/>
      <c r="BK2" s="3"/>
      <c r="BL2" s="3"/>
      <c r="BM2" s="27"/>
      <c r="BN2" s="4"/>
      <c r="BO2" s="3"/>
      <c r="BP2" s="3"/>
      <c r="BQ2" s="27"/>
      <c r="BR2" s="3"/>
      <c r="BS2" s="3"/>
      <c r="BT2" s="3"/>
      <c r="BU2" s="27" t="s">
        <v>61</v>
      </c>
      <c r="BV2" s="27"/>
      <c r="BW2" s="3"/>
      <c r="BX2" s="3"/>
      <c r="BY2" s="3"/>
      <c r="BZ2" s="3"/>
      <c r="CA2" s="3"/>
      <c r="CB2" s="3"/>
      <c r="CC2" s="27"/>
      <c r="CD2" s="3"/>
      <c r="CE2" s="3"/>
      <c r="CF2" s="3"/>
      <c r="CG2" s="27" t="s">
        <v>61</v>
      </c>
      <c r="CH2" s="27"/>
      <c r="CI2" s="3"/>
      <c r="CJ2" s="3"/>
      <c r="CK2" s="3"/>
      <c r="CL2" s="3"/>
      <c r="CM2" s="3"/>
      <c r="CN2" s="3"/>
      <c r="CO2" s="27"/>
      <c r="CP2" s="3"/>
      <c r="CQ2" s="3"/>
      <c r="CR2" s="3"/>
      <c r="CS2" s="27" t="s">
        <v>61</v>
      </c>
      <c r="CT2" s="27"/>
      <c r="CU2" s="3"/>
      <c r="CV2" s="3"/>
      <c r="CW2" s="3"/>
      <c r="CX2" s="3"/>
      <c r="CY2" s="3"/>
      <c r="CZ2" s="3"/>
      <c r="DA2" s="27"/>
      <c r="DB2" s="3"/>
      <c r="DC2" s="3"/>
      <c r="DD2" s="3"/>
      <c r="DE2" s="27" t="s">
        <v>61</v>
      </c>
      <c r="DF2" s="27"/>
      <c r="DG2" s="3"/>
      <c r="DH2" s="3"/>
      <c r="DI2" s="3"/>
      <c r="DJ2" s="3"/>
      <c r="DK2" s="3"/>
      <c r="DL2" s="3"/>
      <c r="DM2" s="27"/>
      <c r="DN2" s="3"/>
      <c r="DO2" s="3"/>
      <c r="DP2" s="3"/>
      <c r="DQ2" s="27" t="s">
        <v>61</v>
      </c>
      <c r="DR2" s="27"/>
      <c r="DS2" s="3"/>
      <c r="DT2" s="3"/>
      <c r="DU2" s="3"/>
      <c r="DV2" s="3"/>
      <c r="DW2" s="3"/>
      <c r="DY2" s="27"/>
    </row>
    <row r="3" spans="1:129" ht="12.75">
      <c r="A3" s="26"/>
      <c r="B3" s="26"/>
      <c r="C3" s="26"/>
      <c r="D3" s="26"/>
      <c r="E3" s="26"/>
      <c r="F3" s="26"/>
      <c r="G3" s="26"/>
      <c r="H3" s="12"/>
      <c r="I3" s="25"/>
      <c r="J3" s="18"/>
      <c r="K3" s="18"/>
      <c r="L3" s="25"/>
      <c r="M3" s="27" t="s">
        <v>21</v>
      </c>
      <c r="N3" s="25"/>
      <c r="O3" s="25"/>
      <c r="P3" s="25"/>
      <c r="Q3" s="25"/>
      <c r="R3" s="25"/>
      <c r="S3" s="18"/>
      <c r="T3" s="17"/>
      <c r="U3" s="27"/>
      <c r="V3" s="17"/>
      <c r="W3" s="17"/>
      <c r="X3" s="17"/>
      <c r="Y3" s="25"/>
      <c r="Z3" s="25"/>
      <c r="AA3" s="27" t="s">
        <v>21</v>
      </c>
      <c r="AB3" s="17"/>
      <c r="AC3" s="25"/>
      <c r="AD3" s="25"/>
      <c r="AE3" s="18"/>
      <c r="AF3" s="17"/>
      <c r="AG3" s="27"/>
      <c r="AH3" s="17"/>
      <c r="AI3" s="17"/>
      <c r="AJ3" s="17"/>
      <c r="AK3" s="25"/>
      <c r="AL3" s="27" t="s">
        <v>21</v>
      </c>
      <c r="AM3" s="17"/>
      <c r="AS3" s="27"/>
      <c r="AT3" s="3"/>
      <c r="AU3" s="3"/>
      <c r="AV3" s="3"/>
      <c r="AW3" s="25"/>
      <c r="AX3" s="27" t="s">
        <v>21</v>
      </c>
      <c r="AY3" s="3"/>
      <c r="AZ3" s="3"/>
      <c r="BA3" s="3"/>
      <c r="BB3" s="3"/>
      <c r="BC3" s="3"/>
      <c r="BD3" s="3"/>
      <c r="BE3" s="27"/>
      <c r="BF3" s="3"/>
      <c r="BG3" s="3"/>
      <c r="BH3" s="3"/>
      <c r="BI3" s="25"/>
      <c r="BJ3" s="27" t="s">
        <v>21</v>
      </c>
      <c r="BK3" s="3"/>
      <c r="BL3" s="3"/>
      <c r="BM3" s="17"/>
      <c r="BN3" s="3"/>
      <c r="BO3" s="3"/>
      <c r="BP3" s="3"/>
      <c r="BQ3" s="27"/>
      <c r="BR3" s="3"/>
      <c r="BS3" s="3"/>
      <c r="BT3" s="3"/>
      <c r="BU3" s="25"/>
      <c r="BV3" s="27" t="s">
        <v>21</v>
      </c>
      <c r="BW3" s="3"/>
      <c r="BX3" s="3"/>
      <c r="BY3" s="3"/>
      <c r="BZ3" s="3"/>
      <c r="CA3" s="3"/>
      <c r="CB3" s="3"/>
      <c r="CC3" s="27"/>
      <c r="CD3" s="3"/>
      <c r="CE3" s="3"/>
      <c r="CF3" s="3"/>
      <c r="CG3" s="25"/>
      <c r="CH3" s="27" t="s">
        <v>21</v>
      </c>
      <c r="CI3" s="3"/>
      <c r="CJ3" s="3"/>
      <c r="CK3" s="3"/>
      <c r="CL3" s="3"/>
      <c r="CM3" s="3"/>
      <c r="CN3" s="3"/>
      <c r="CO3" s="27"/>
      <c r="CP3" s="3"/>
      <c r="CQ3" s="3"/>
      <c r="CR3" s="3"/>
      <c r="CS3" s="25"/>
      <c r="CT3" s="27" t="s">
        <v>21</v>
      </c>
      <c r="CU3" s="3"/>
      <c r="CV3" s="3"/>
      <c r="CW3" s="3"/>
      <c r="CX3" s="3"/>
      <c r="CY3" s="3"/>
      <c r="CZ3" s="3"/>
      <c r="DA3" s="27"/>
      <c r="DB3" s="3"/>
      <c r="DC3" s="3"/>
      <c r="DD3" s="3"/>
      <c r="DE3" s="25"/>
      <c r="DF3" s="27" t="s">
        <v>21</v>
      </c>
      <c r="DG3" s="3"/>
      <c r="DH3" s="3"/>
      <c r="DI3" s="3"/>
      <c r="DJ3" s="3"/>
      <c r="DK3" s="3"/>
      <c r="DL3" s="3"/>
      <c r="DM3" s="27"/>
      <c r="DN3" s="3"/>
      <c r="DO3" s="3"/>
      <c r="DP3" s="3"/>
      <c r="DQ3" s="25"/>
      <c r="DR3" s="27" t="s">
        <v>21</v>
      </c>
      <c r="DS3" s="3"/>
      <c r="DT3" s="3"/>
      <c r="DU3" s="3"/>
      <c r="DV3" s="3"/>
      <c r="DW3" s="3"/>
      <c r="DY3" s="27"/>
    </row>
    <row r="4" spans="1:127" ht="12.75">
      <c r="A4" s="26"/>
      <c r="B4" s="26"/>
      <c r="C4" s="26"/>
      <c r="D4" s="26"/>
      <c r="E4" s="26"/>
      <c r="F4" s="26"/>
      <c r="G4" s="26"/>
      <c r="H4" s="12"/>
      <c r="I4" s="25"/>
      <c r="J4" s="27"/>
      <c r="K4" s="27"/>
      <c r="L4" s="27"/>
      <c r="M4" s="27"/>
      <c r="N4" s="27"/>
      <c r="O4" s="27"/>
      <c r="P4" s="27"/>
      <c r="Q4" s="27"/>
      <c r="R4" s="27"/>
      <c r="S4" s="18"/>
      <c r="T4" s="17"/>
      <c r="U4" s="17"/>
      <c r="V4" s="17"/>
      <c r="W4" s="17"/>
      <c r="X4" s="17"/>
      <c r="Y4" s="25"/>
      <c r="Z4" s="27"/>
      <c r="AA4" s="18"/>
      <c r="AB4" s="17"/>
      <c r="AC4" s="25"/>
      <c r="AD4" s="27"/>
      <c r="AE4" s="18"/>
      <c r="AF4" s="17"/>
      <c r="AG4" s="17"/>
      <c r="AH4" s="17"/>
      <c r="AI4" s="17"/>
      <c r="AJ4" s="17"/>
      <c r="AK4" s="17"/>
      <c r="AL4" s="27"/>
      <c r="AM4" s="18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.75">
      <c r="A5" s="5" t="s">
        <v>1</v>
      </c>
      <c r="B5" s="43"/>
      <c r="C5" s="19" t="s">
        <v>22</v>
      </c>
      <c r="D5" s="20"/>
      <c r="E5" s="21"/>
      <c r="F5" s="23"/>
      <c r="G5" s="23"/>
      <c r="I5" s="6" t="s">
        <v>30</v>
      </c>
      <c r="J5" s="7"/>
      <c r="K5" s="8"/>
      <c r="L5" s="23"/>
      <c r="M5" s="23"/>
      <c r="N5" s="3"/>
      <c r="O5" s="6" t="s">
        <v>31</v>
      </c>
      <c r="P5" s="7"/>
      <c r="Q5" s="8"/>
      <c r="R5" s="23"/>
      <c r="S5" s="23"/>
      <c r="T5" s="3"/>
      <c r="U5" s="6" t="s">
        <v>32</v>
      </c>
      <c r="V5" s="7"/>
      <c r="W5" s="8"/>
      <c r="X5" s="23"/>
      <c r="Y5" s="23"/>
      <c r="Z5" s="3"/>
      <c r="AA5" s="6" t="s">
        <v>33</v>
      </c>
      <c r="AB5" s="7"/>
      <c r="AC5" s="8"/>
      <c r="AD5" s="23"/>
      <c r="AE5" s="23"/>
      <c r="AF5" s="13"/>
      <c r="AG5" s="6" t="s">
        <v>34</v>
      </c>
      <c r="AH5" s="7"/>
      <c r="AI5" s="8"/>
      <c r="AJ5" s="23"/>
      <c r="AK5" s="23"/>
      <c r="AL5" s="13"/>
      <c r="AM5" s="6" t="s">
        <v>35</v>
      </c>
      <c r="AN5" s="7"/>
      <c r="AO5" s="8"/>
      <c r="AP5" s="23"/>
      <c r="AQ5" s="23"/>
      <c r="AR5" s="13"/>
      <c r="AS5" s="6" t="s">
        <v>36</v>
      </c>
      <c r="AT5" s="7"/>
      <c r="AU5" s="8"/>
      <c r="AV5" s="23"/>
      <c r="AW5" s="23"/>
      <c r="AX5" s="3"/>
      <c r="AY5" s="35" t="s">
        <v>37</v>
      </c>
      <c r="AZ5" s="7"/>
      <c r="BA5" s="8"/>
      <c r="BB5" s="23"/>
      <c r="BC5" s="23"/>
      <c r="BD5" s="3"/>
      <c r="BE5" s="35" t="s">
        <v>38</v>
      </c>
      <c r="BF5" s="7"/>
      <c r="BG5" s="8"/>
      <c r="BH5" s="23"/>
      <c r="BI5" s="23"/>
      <c r="BJ5" s="3"/>
      <c r="BK5" s="37" t="s">
        <v>39</v>
      </c>
      <c r="BL5" s="38"/>
      <c r="BM5" s="39"/>
      <c r="BN5" s="23"/>
      <c r="BO5" s="23"/>
      <c r="BP5" s="3"/>
      <c r="BQ5" s="6" t="s">
        <v>40</v>
      </c>
      <c r="BR5" s="7"/>
      <c r="BS5" s="8"/>
      <c r="BT5" s="23"/>
      <c r="BU5" s="23"/>
      <c r="BV5" s="3"/>
      <c r="BW5" s="6" t="s">
        <v>41</v>
      </c>
      <c r="BX5" s="7"/>
      <c r="BY5" s="8"/>
      <c r="BZ5" s="23"/>
      <c r="CA5" s="23"/>
      <c r="CB5" s="13"/>
      <c r="CC5" s="6" t="s">
        <v>42</v>
      </c>
      <c r="CD5" s="7"/>
      <c r="CE5" s="8"/>
      <c r="CF5" s="23"/>
      <c r="CG5" s="23"/>
      <c r="CH5" s="3"/>
      <c r="CI5" s="6" t="s">
        <v>43</v>
      </c>
      <c r="CJ5" s="7"/>
      <c r="CK5" s="8"/>
      <c r="CL5" s="23"/>
      <c r="CM5" s="23"/>
      <c r="CN5" s="13"/>
      <c r="CO5" s="6" t="s">
        <v>44</v>
      </c>
      <c r="CP5" s="7"/>
      <c r="CQ5" s="8"/>
      <c r="CR5" s="23"/>
      <c r="CS5" s="23"/>
      <c r="CT5" s="3"/>
      <c r="CU5" s="6" t="s">
        <v>45</v>
      </c>
      <c r="CV5" s="7"/>
      <c r="CW5" s="8"/>
      <c r="CX5" s="23"/>
      <c r="CY5" s="23"/>
      <c r="CZ5" s="3"/>
      <c r="DA5" s="6" t="s">
        <v>46</v>
      </c>
      <c r="DB5" s="7"/>
      <c r="DC5" s="8"/>
      <c r="DD5" s="23"/>
      <c r="DE5" s="23"/>
      <c r="DF5" s="3"/>
      <c r="DG5" s="58" t="s">
        <v>64</v>
      </c>
      <c r="DH5" s="7"/>
      <c r="DI5" s="8"/>
      <c r="DJ5" s="23"/>
      <c r="DK5" s="23"/>
      <c r="DL5" s="3"/>
      <c r="DM5" s="6" t="s">
        <v>47</v>
      </c>
      <c r="DN5" s="7"/>
      <c r="DO5" s="8"/>
      <c r="DP5" s="23"/>
      <c r="DQ5" s="23"/>
      <c r="DR5" s="13"/>
      <c r="DS5" s="6" t="s">
        <v>48</v>
      </c>
      <c r="DT5" s="7"/>
      <c r="DU5" s="8"/>
      <c r="DV5" s="23"/>
      <c r="DW5" s="23"/>
      <c r="DX5" s="13"/>
      <c r="DY5" s="6" t="s">
        <v>49</v>
      </c>
      <c r="DZ5" s="7"/>
      <c r="EA5" s="8"/>
      <c r="EB5" s="23"/>
      <c r="EC5" s="23"/>
      <c r="ED5" s="13"/>
      <c r="EE5" s="6" t="s">
        <v>50</v>
      </c>
      <c r="EF5" s="7"/>
      <c r="EG5" s="8"/>
      <c r="EH5" s="23"/>
      <c r="EI5" s="23"/>
      <c r="EJ5" s="13"/>
      <c r="EK5" s="6" t="s">
        <v>51</v>
      </c>
      <c r="EL5" s="7"/>
      <c r="EM5" s="8"/>
      <c r="EN5" s="23"/>
      <c r="EO5" s="23"/>
      <c r="EP5" s="13"/>
      <c r="EQ5" s="6" t="s">
        <v>52</v>
      </c>
      <c r="ER5" s="7"/>
      <c r="ES5" s="8"/>
      <c r="ET5" s="23"/>
      <c r="EU5" s="23"/>
      <c r="EV5" s="13"/>
      <c r="EW5" s="6" t="s">
        <v>53</v>
      </c>
      <c r="EX5" s="7"/>
      <c r="EY5" s="8"/>
      <c r="EZ5" s="23"/>
      <c r="FA5" s="23"/>
      <c r="FB5" s="13"/>
      <c r="FC5" s="6" t="s">
        <v>54</v>
      </c>
      <c r="FD5" s="7"/>
      <c r="FE5" s="8"/>
      <c r="FF5" s="23"/>
      <c r="FG5" s="23"/>
    </row>
    <row r="6" spans="1:163" ht="12.75">
      <c r="A6" s="28" t="s">
        <v>6</v>
      </c>
      <c r="B6" s="44"/>
      <c r="C6" s="22"/>
      <c r="D6" s="36">
        <v>0.5180471</v>
      </c>
      <c r="E6" s="21"/>
      <c r="F6" s="23" t="s">
        <v>57</v>
      </c>
      <c r="G6" s="23" t="s">
        <v>58</v>
      </c>
      <c r="I6" s="29"/>
      <c r="J6" s="16">
        <v>0.2694139</v>
      </c>
      <c r="K6" s="30"/>
      <c r="L6" s="23" t="s">
        <v>57</v>
      </c>
      <c r="M6" s="23" t="s">
        <v>58</v>
      </c>
      <c r="N6" s="1"/>
      <c r="O6" s="29"/>
      <c r="P6" s="16">
        <v>0.0480194</v>
      </c>
      <c r="Q6" s="30"/>
      <c r="R6" s="23" t="s">
        <v>57</v>
      </c>
      <c r="S6" s="23" t="s">
        <v>58</v>
      </c>
      <c r="T6" s="1"/>
      <c r="U6" s="29"/>
      <c r="V6" s="16">
        <v>0.0060045</v>
      </c>
      <c r="W6" s="30"/>
      <c r="X6" s="23" t="s">
        <v>57</v>
      </c>
      <c r="Y6" s="23" t="s">
        <v>58</v>
      </c>
      <c r="Z6" s="1"/>
      <c r="AA6" s="29"/>
      <c r="AB6" s="16">
        <v>0.0002699</v>
      </c>
      <c r="AC6" s="30"/>
      <c r="AD6" s="23" t="s">
        <v>57</v>
      </c>
      <c r="AE6" s="23" t="s">
        <v>58</v>
      </c>
      <c r="AF6" s="11"/>
      <c r="AG6" s="29"/>
      <c r="AH6" s="16">
        <v>0.010719</v>
      </c>
      <c r="AI6" s="30"/>
      <c r="AJ6" s="23" t="s">
        <v>57</v>
      </c>
      <c r="AK6" s="23" t="s">
        <v>58</v>
      </c>
      <c r="AL6" s="11"/>
      <c r="AM6" s="29"/>
      <c r="AN6" s="16">
        <v>6.8E-06</v>
      </c>
      <c r="AO6" s="30"/>
      <c r="AP6" s="23" t="s">
        <v>57</v>
      </c>
      <c r="AQ6" s="23" t="s">
        <v>58</v>
      </c>
      <c r="AR6" s="11"/>
      <c r="AS6" s="29"/>
      <c r="AT6" s="16">
        <v>0.0018211</v>
      </c>
      <c r="AU6" s="30"/>
      <c r="AV6" s="23" t="s">
        <v>57</v>
      </c>
      <c r="AW6" s="23" t="s">
        <v>58</v>
      </c>
      <c r="AX6" s="1"/>
      <c r="AY6" s="29"/>
      <c r="AZ6" s="16">
        <v>0.000555</v>
      </c>
      <c r="BA6" s="30"/>
      <c r="BB6" s="23" t="s">
        <v>57</v>
      </c>
      <c r="BC6" s="23" t="s">
        <v>58</v>
      </c>
      <c r="BD6" s="1"/>
      <c r="BE6" s="29"/>
      <c r="BF6" s="16">
        <v>0.0030906</v>
      </c>
      <c r="BG6" s="30"/>
      <c r="BH6" s="23" t="s">
        <v>57</v>
      </c>
      <c r="BI6" s="23" t="s">
        <v>58</v>
      </c>
      <c r="BJ6" s="1"/>
      <c r="BK6" s="40"/>
      <c r="BL6" s="41">
        <v>0.028881</v>
      </c>
      <c r="BM6" s="42"/>
      <c r="BN6" s="23" t="s">
        <v>57</v>
      </c>
      <c r="BO6" s="23" t="s">
        <v>58</v>
      </c>
      <c r="BP6" s="1"/>
      <c r="BQ6" s="29"/>
      <c r="BR6" s="16">
        <v>0.0009515</v>
      </c>
      <c r="BS6" s="30"/>
      <c r="BT6" s="23" t="s">
        <v>57</v>
      </c>
      <c r="BU6" s="23" t="s">
        <v>58</v>
      </c>
      <c r="BV6" s="1"/>
      <c r="BW6" s="29"/>
      <c r="BX6" s="16">
        <v>0.0130202</v>
      </c>
      <c r="BY6" s="30"/>
      <c r="BZ6" s="23" t="s">
        <v>57</v>
      </c>
      <c r="CA6" s="23" t="s">
        <v>58</v>
      </c>
      <c r="CB6" s="11"/>
      <c r="CC6" s="29"/>
      <c r="CD6" s="16">
        <v>0.0074946</v>
      </c>
      <c r="CE6" s="30"/>
      <c r="CF6" s="23" t="s">
        <v>57</v>
      </c>
      <c r="CG6" s="23" t="s">
        <v>58</v>
      </c>
      <c r="CH6" s="1"/>
      <c r="CI6" s="29"/>
      <c r="CJ6" s="16">
        <v>0.0100725</v>
      </c>
      <c r="CK6" s="30"/>
      <c r="CL6" s="23" t="s">
        <v>57</v>
      </c>
      <c r="CM6" s="23" t="s">
        <v>58</v>
      </c>
      <c r="CN6" s="11"/>
      <c r="CO6" s="29"/>
      <c r="CP6" s="16">
        <v>0.0250406</v>
      </c>
      <c r="CQ6" s="30"/>
      <c r="CR6" s="23" t="s">
        <v>57</v>
      </c>
      <c r="CS6" s="23" t="s">
        <v>58</v>
      </c>
      <c r="CT6" s="1"/>
      <c r="CU6" s="29"/>
      <c r="CV6" s="16">
        <v>0.0038333</v>
      </c>
      <c r="CW6" s="30"/>
      <c r="CX6" s="23" t="s">
        <v>57</v>
      </c>
      <c r="CY6" s="23" t="s">
        <v>58</v>
      </c>
      <c r="CZ6" s="1"/>
      <c r="DA6" s="29"/>
      <c r="DB6" s="16">
        <v>0.0425121</v>
      </c>
      <c r="DC6" s="30"/>
      <c r="DD6" s="23" t="s">
        <v>57</v>
      </c>
      <c r="DE6" s="23" t="s">
        <v>58</v>
      </c>
      <c r="DF6" s="1"/>
      <c r="DG6" s="29"/>
      <c r="DH6" s="16">
        <v>0.0004894</v>
      </c>
      <c r="DI6" s="30"/>
      <c r="DJ6" s="23" t="s">
        <v>57</v>
      </c>
      <c r="DK6" s="23" t="s">
        <v>58</v>
      </c>
      <c r="DL6" s="1"/>
      <c r="DM6" s="29"/>
      <c r="DN6" s="16">
        <v>0.000823</v>
      </c>
      <c r="DO6" s="30"/>
      <c r="DP6" s="23" t="s">
        <v>57</v>
      </c>
      <c r="DQ6" s="23" t="s">
        <v>58</v>
      </c>
      <c r="DR6" s="11"/>
      <c r="DS6" s="29"/>
      <c r="DT6" s="16">
        <v>8.7E-06</v>
      </c>
      <c r="DU6" s="30"/>
      <c r="DV6" s="23" t="s">
        <v>57</v>
      </c>
      <c r="DW6" s="23" t="s">
        <v>58</v>
      </c>
      <c r="DX6" s="11"/>
      <c r="DY6" s="29"/>
      <c r="DZ6" s="16">
        <v>0.0024301</v>
      </c>
      <c r="EA6" s="30"/>
      <c r="EB6" s="23" t="s">
        <v>57</v>
      </c>
      <c r="EC6" s="23" t="s">
        <v>58</v>
      </c>
      <c r="ED6" s="11"/>
      <c r="EE6" s="29"/>
      <c r="EF6" s="16">
        <v>0.0078281</v>
      </c>
      <c r="EG6" s="30"/>
      <c r="EH6" s="23" t="s">
        <v>57</v>
      </c>
      <c r="EI6" s="23" t="s">
        <v>58</v>
      </c>
      <c r="EJ6" s="11"/>
      <c r="EK6" s="29"/>
      <c r="EL6" s="16">
        <v>0.0172778</v>
      </c>
      <c r="EM6" s="30"/>
      <c r="EN6" s="23" t="s">
        <v>57</v>
      </c>
      <c r="EO6" s="23" t="s">
        <v>58</v>
      </c>
      <c r="EP6" s="11"/>
      <c r="EQ6" s="29"/>
      <c r="ER6" s="16">
        <v>0.0021223</v>
      </c>
      <c r="ES6" s="30"/>
      <c r="ET6" s="23" t="s">
        <v>57</v>
      </c>
      <c r="EU6" s="23" t="s">
        <v>58</v>
      </c>
      <c r="EV6" s="11"/>
      <c r="EW6" s="29"/>
      <c r="EX6" s="16">
        <v>0.0109199</v>
      </c>
      <c r="EY6" s="30"/>
      <c r="EZ6" s="23" t="s">
        <v>57</v>
      </c>
      <c r="FA6" s="23" t="s">
        <v>58</v>
      </c>
      <c r="FB6" s="11"/>
      <c r="FC6" s="29"/>
      <c r="FD6" s="16">
        <v>0.0044418</v>
      </c>
      <c r="FE6" s="30"/>
      <c r="FF6" s="23" t="s">
        <v>57</v>
      </c>
      <c r="FG6" s="23" t="s">
        <v>58</v>
      </c>
    </row>
    <row r="7" spans="1:163" ht="12.75">
      <c r="A7" s="9"/>
      <c r="B7" s="43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10" t="s">
        <v>7</v>
      </c>
      <c r="J7" s="10" t="s">
        <v>8</v>
      </c>
      <c r="K7" s="10" t="s">
        <v>0</v>
      </c>
      <c r="L7" s="23" t="s">
        <v>59</v>
      </c>
      <c r="M7" s="23" t="s">
        <v>60</v>
      </c>
      <c r="N7" s="3"/>
      <c r="O7" s="10" t="s">
        <v>7</v>
      </c>
      <c r="P7" s="10" t="s">
        <v>8</v>
      </c>
      <c r="Q7" s="10" t="s">
        <v>0</v>
      </c>
      <c r="R7" s="23" t="s">
        <v>59</v>
      </c>
      <c r="S7" s="23" t="s">
        <v>60</v>
      </c>
      <c r="T7" s="3"/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Z7" s="3"/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F7" s="14"/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L7" s="14"/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3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3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J7" s="3"/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P7" s="3"/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V7" s="3"/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B7" s="14"/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H7" s="3"/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T7" s="3"/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3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F7" s="3"/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L7" s="3"/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R7" s="14"/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X7" s="14"/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  <c r="EP7" s="14"/>
      <c r="EQ7" s="10" t="s">
        <v>7</v>
      </c>
      <c r="ER7" s="10" t="s">
        <v>8</v>
      </c>
      <c r="ES7" s="10" t="s">
        <v>0</v>
      </c>
      <c r="ET7" s="23" t="s">
        <v>59</v>
      </c>
      <c r="EU7" s="23" t="s">
        <v>60</v>
      </c>
      <c r="EV7" s="14"/>
      <c r="EW7" s="10" t="s">
        <v>7</v>
      </c>
      <c r="EX7" s="10" t="s">
        <v>8</v>
      </c>
      <c r="EY7" s="10" t="s">
        <v>0</v>
      </c>
      <c r="EZ7" s="23" t="s">
        <v>59</v>
      </c>
      <c r="FA7" s="23" t="s">
        <v>60</v>
      </c>
      <c r="FB7" s="14"/>
      <c r="FC7" s="10" t="s">
        <v>7</v>
      </c>
      <c r="FD7" s="10" t="s">
        <v>8</v>
      </c>
      <c r="FE7" s="10" t="s">
        <v>0</v>
      </c>
      <c r="FF7" s="23" t="s">
        <v>59</v>
      </c>
      <c r="FG7" s="23" t="s">
        <v>60</v>
      </c>
    </row>
    <row r="8" spans="1:163" ht="12.75">
      <c r="A8" s="2">
        <v>42644</v>
      </c>
      <c r="B8" s="2"/>
      <c r="C8" s="46">
        <f aca="true" t="shared" si="0" ref="C8:C14">I8+O8+U8+AA8+AG8+AM8+AS8+AY8+BE8+BK8+BQ8+BW8+CC8+CI8+CO8+CU8+DA8+DG8+DM8+DS8+DY8+EE8+EK8+EQ8+EW8+FC8</f>
        <v>5180.471</v>
      </c>
      <c r="D8" s="46">
        <f aca="true" t="shared" si="1" ref="D8:D14">J8+P8+V8+AB8+AH8+AN8+AT8+AZ8+BF8+BL8+BR8+BX8+CD8+CJ8+CP8+CV8+DB8+DH8+DN8+DT8+DZ8+EF8+EL8+ER8+EX8+FD8</f>
        <v>190091.16677979997</v>
      </c>
      <c r="E8" s="46">
        <f aca="true" t="shared" si="2" ref="E8:E14">C8+D8</f>
        <v>195271.63777979996</v>
      </c>
      <c r="F8" s="46">
        <f aca="true" t="shared" si="3" ref="F8:F14">L8+R8+X8+AD8+AJ8+AP8+AV8+BB8+BH8+BN8+BT8+BZ8+CF8+CL8+CR8+CX8+DD8+DJ8+DP8+DV8+EB8+EH8+EN8+ET8+EZ8+FF8</f>
        <v>27085.57457640001</v>
      </c>
      <c r="G8" s="46">
        <f aca="true" t="shared" si="4" ref="G8:G14">M8+S8+Y8+AE8+AK8+AQ8+AW8+BC8+BI8+BO8+BU8+CA8+CG8+CM8+CS8+CY8+DE8+DK8+DQ8+DW8+EC8+EI8+EO8+EU8+FA8+FG8</f>
        <v>16958.789865599996</v>
      </c>
      <c r="H8" s="46"/>
      <c r="I8" s="46">
        <f>J$6*'09C'!$C8</f>
        <v>2694.1389999999997</v>
      </c>
      <c r="J8" s="46">
        <f>J$6*'09C'!$D8</f>
        <v>98858.1976382</v>
      </c>
      <c r="K8" s="46">
        <f aca="true" t="shared" si="5" ref="K8:K14">SUM(I8:J8)</f>
        <v>101552.3366382</v>
      </c>
      <c r="L8" s="46">
        <f>J$6*'09C'!$F8</f>
        <v>14086.036347599998</v>
      </c>
      <c r="M8" s="46">
        <f>J$6*'09C'!$G8</f>
        <v>8819.533430399999</v>
      </c>
      <c r="N8" s="46"/>
      <c r="O8" s="46">
        <f>P$6*'09C'!$C8</f>
        <v>480.19399999999996</v>
      </c>
      <c r="P8" s="46">
        <f>P$6*'09C'!$D8</f>
        <v>17620.1425972</v>
      </c>
      <c r="Q8" s="46">
        <f aca="true" t="shared" si="6" ref="Q8:Q14">SUM(O8:P8)</f>
        <v>18100.3365972</v>
      </c>
      <c r="R8" s="46">
        <f>P$6*'09C'!$F8</f>
        <v>2510.6463095999998</v>
      </c>
      <c r="S8" s="46">
        <f>P$6*'09C'!$G8</f>
        <v>1571.9630783999999</v>
      </c>
      <c r="T8" s="46"/>
      <c r="U8" s="46">
        <f>V$6*'09C'!$C8</f>
        <v>60.045</v>
      </c>
      <c r="V8" s="46">
        <f>V$6*'09C'!$D8</f>
        <v>2203.2792210000002</v>
      </c>
      <c r="W8" s="46">
        <f aca="true" t="shared" si="7" ref="W8:W14">SUM(U8:V8)</f>
        <v>2263.3242210000003</v>
      </c>
      <c r="X8" s="46">
        <f>V$6*'09C'!$F8</f>
        <v>313.939278</v>
      </c>
      <c r="Y8" s="46">
        <f>V$6*'09C'!$G8</f>
        <v>196.563312</v>
      </c>
      <c r="Z8" s="46"/>
      <c r="AA8" s="46">
        <f>AB$6*'09C'!$C8</f>
        <v>2.699</v>
      </c>
      <c r="AB8" s="46">
        <f>AB$6*'09C'!$D8</f>
        <v>99.0365662</v>
      </c>
      <c r="AC8" s="46">
        <f aca="true" t="shared" si="8" ref="AC8:AC14">SUM(AA8:AB8)</f>
        <v>101.7355662</v>
      </c>
      <c r="AD8" s="46">
        <f>AB$6*'09C'!$F8</f>
        <v>14.1114516</v>
      </c>
      <c r="AE8" s="46">
        <f>AB$6*'09C'!$G8</f>
        <v>8.8354464</v>
      </c>
      <c r="AF8" s="46"/>
      <c r="AG8" s="46">
        <f>AH$6*'09C'!$C8</f>
        <v>107.19</v>
      </c>
      <c r="AH8" s="46">
        <f>AH$6*'09C'!$D8</f>
        <v>3933.2084219999997</v>
      </c>
      <c r="AI8" s="46">
        <f aca="true" t="shared" si="9" ref="AI8:AI14">SUM(AG8:AH8)</f>
        <v>4040.3984219999998</v>
      </c>
      <c r="AJ8" s="46">
        <f>AH$6*'09C'!$F8</f>
        <v>560.432196</v>
      </c>
      <c r="AK8" s="46">
        <f>AH$6*'09C'!$G8</f>
        <v>350.897184</v>
      </c>
      <c r="AL8" s="46"/>
      <c r="AM8" s="46">
        <f>AN$6*'09C'!$C8</f>
        <v>0.068</v>
      </c>
      <c r="AN8" s="46">
        <f>AN$6*'09C'!$D8</f>
        <v>2.4951784</v>
      </c>
      <c r="AO8" s="46">
        <f aca="true" t="shared" si="10" ref="AO8:AO14">SUM(AM8:AN8)</f>
        <v>2.5631784</v>
      </c>
      <c r="AP8" s="46">
        <f>AN$6*'09C'!$F8</f>
        <v>0.3555312</v>
      </c>
      <c r="AQ8" s="46">
        <f>AN$6*'09C'!$G8</f>
        <v>0.2226048</v>
      </c>
      <c r="AR8" s="46"/>
      <c r="AS8" s="46">
        <f>AT$6*'09C'!$C8</f>
        <v>18.211</v>
      </c>
      <c r="AT8" s="46">
        <f>AT$6*'09C'!$D8</f>
        <v>668.2307918</v>
      </c>
      <c r="AU8" s="46">
        <f aca="true" t="shared" si="11" ref="AU8:AU14">SUM(AS8:AT8)</f>
        <v>686.4417918</v>
      </c>
      <c r="AV8" s="46">
        <f>AT$6*'09C'!$F8</f>
        <v>95.2143924</v>
      </c>
      <c r="AW8" s="46">
        <f>AT$6*'09C'!$G8</f>
        <v>59.6155296</v>
      </c>
      <c r="AX8" s="46"/>
      <c r="AY8" s="46">
        <f>AZ$6*'09C'!$C8</f>
        <v>5.550000000000001</v>
      </c>
      <c r="AZ8" s="46">
        <f>AZ$6*'09C'!$D8</f>
        <v>203.65059000000002</v>
      </c>
      <c r="BA8" s="46">
        <f aca="true" t="shared" si="12" ref="BA8:BA14">SUM(AY8:AZ8)</f>
        <v>209.20059000000003</v>
      </c>
      <c r="BB8" s="46">
        <f>AZ$6*'09C'!$F8</f>
        <v>29.01762</v>
      </c>
      <c r="BC8" s="46">
        <f>AZ$6*'09C'!$G8</f>
        <v>18.168480000000002</v>
      </c>
      <c r="BD8" s="46"/>
      <c r="BE8" s="46">
        <f>BF$6*'09C'!$C8</f>
        <v>30.906000000000002</v>
      </c>
      <c r="BF8" s="46">
        <f>BF$6*'09C'!$D8</f>
        <v>1134.0585828</v>
      </c>
      <c r="BG8" s="46">
        <f aca="true" t="shared" si="13" ref="BG8:BG14">SUM(BE8:BF8)</f>
        <v>1164.9645828</v>
      </c>
      <c r="BH8" s="46">
        <f>BF$6*'09C'!$F8</f>
        <v>161.5889304</v>
      </c>
      <c r="BI8" s="46">
        <f>BF$6*'09C'!$G8</f>
        <v>101.1738816</v>
      </c>
      <c r="BJ8" s="46"/>
      <c r="BK8" s="46">
        <f>BL$6*'09C'!$C8</f>
        <v>288.81</v>
      </c>
      <c r="BL8" s="46">
        <f>BL$6*'09C'!$D8</f>
        <v>10597.536378</v>
      </c>
      <c r="BM8" s="46">
        <f aca="true" t="shared" si="14" ref="BM8:BM14">SUM(BK8:BL8)</f>
        <v>10886.346378</v>
      </c>
      <c r="BN8" s="46">
        <f>BL$6*'09C'!$F8</f>
        <v>1510.014204</v>
      </c>
      <c r="BO8" s="46">
        <f>BL$6*'09C'!$G8</f>
        <v>945.4484160000001</v>
      </c>
      <c r="BP8" s="46"/>
      <c r="BQ8" s="46">
        <f>BR$6*'09C'!$C8</f>
        <v>9.515</v>
      </c>
      <c r="BR8" s="46">
        <f>BR$6*'09C'!$D8</f>
        <v>349.141507</v>
      </c>
      <c r="BS8" s="46">
        <f aca="true" t="shared" si="15" ref="BS8:BS14">SUM(BQ8:BR8)</f>
        <v>358.656507</v>
      </c>
      <c r="BT8" s="46">
        <f>BR$6*'09C'!$F8</f>
        <v>49.748226</v>
      </c>
      <c r="BU8" s="46">
        <f>BR$6*'09C'!$G8</f>
        <v>31.148304</v>
      </c>
      <c r="BV8" s="46"/>
      <c r="BW8" s="46">
        <f>BX$6*'09C'!$C8</f>
        <v>130.202</v>
      </c>
      <c r="BX8" s="46">
        <f>BX$6*'09C'!$D8</f>
        <v>4777.6061475999995</v>
      </c>
      <c r="BY8" s="46">
        <f aca="true" t="shared" si="16" ref="BY8:BY14">SUM(BW8:BX8)</f>
        <v>4907.8081476</v>
      </c>
      <c r="BZ8" s="46">
        <f>BX$6*'09C'!$F8</f>
        <v>680.7481368</v>
      </c>
      <c r="CA8" s="46">
        <f>BX$6*'09C'!$G8</f>
        <v>426.2292672</v>
      </c>
      <c r="CB8" s="46"/>
      <c r="CC8" s="46">
        <f>CD$6*'09C'!$C8</f>
        <v>74.946</v>
      </c>
      <c r="CD8" s="46">
        <f>CD$6*'09C'!$D8</f>
        <v>2750.0535348</v>
      </c>
      <c r="CE8" s="46">
        <f aca="true" t="shared" si="17" ref="CE8:CE14">SUM(CC8:CD8)</f>
        <v>2824.9995347999998</v>
      </c>
      <c r="CF8" s="46">
        <f>CD$6*'09C'!$F8</f>
        <v>391.8476664</v>
      </c>
      <c r="CG8" s="46">
        <f>CD$6*'09C'!$G8</f>
        <v>245.34322559999998</v>
      </c>
      <c r="CH8" s="46"/>
      <c r="CI8" s="46">
        <f>CJ$6*'09C'!$C8</f>
        <v>100.725</v>
      </c>
      <c r="CJ8" s="46">
        <f>CJ$6*'09C'!$D8</f>
        <v>3695.983005</v>
      </c>
      <c r="CK8" s="46">
        <f aca="true" t="shared" si="18" ref="CK8:CK14">SUM(CI8:CJ8)</f>
        <v>3796.708005</v>
      </c>
      <c r="CL8" s="46">
        <f>CJ$6*'09C'!$F8</f>
        <v>526.63059</v>
      </c>
      <c r="CM8" s="46">
        <f>CJ$6*'09C'!$G8</f>
        <v>329.73336</v>
      </c>
      <c r="CN8" s="46"/>
      <c r="CO8" s="46">
        <f>CP$6*'09C'!$C8</f>
        <v>250.406</v>
      </c>
      <c r="CP8" s="46">
        <f>CP$6*'09C'!$D8</f>
        <v>9188.3476828</v>
      </c>
      <c r="CQ8" s="46">
        <f aca="true" t="shared" si="19" ref="CQ8:CQ14">SUM(CO8:CP8)</f>
        <v>9438.753682800001</v>
      </c>
      <c r="CR8" s="46">
        <f>CP$6*'09C'!$F8</f>
        <v>1309.2227304</v>
      </c>
      <c r="CS8" s="46">
        <f>CP$6*'09C'!$G8</f>
        <v>819.7290816</v>
      </c>
      <c r="CT8" s="46"/>
      <c r="CU8" s="46">
        <f>CV$6*'09C'!$C8</f>
        <v>38.333</v>
      </c>
      <c r="CV8" s="46">
        <f>CV$6*'09C'!$D8</f>
        <v>1406.5834354</v>
      </c>
      <c r="CW8" s="46">
        <f aca="true" t="shared" si="20" ref="CW8:CW14">SUM(CU8:CV8)</f>
        <v>1444.9164354000002</v>
      </c>
      <c r="CX8" s="46">
        <f>CV$6*'09C'!$F8</f>
        <v>200.4202572</v>
      </c>
      <c r="CY8" s="46">
        <f>CV$6*'09C'!$G8</f>
        <v>125.4869088</v>
      </c>
      <c r="CZ8" s="46"/>
      <c r="DA8" s="46">
        <f>DB$6*'09C'!$C8</f>
        <v>425.121</v>
      </c>
      <c r="DB8" s="46">
        <f>DB$6*'09C'!$D8</f>
        <v>15599.304949799998</v>
      </c>
      <c r="DC8" s="46">
        <f aca="true" t="shared" si="21" ref="DC8:DC14">SUM(DA8:DB8)</f>
        <v>16024.425949799997</v>
      </c>
      <c r="DD8" s="46">
        <f>DB$6*'09C'!$F8</f>
        <v>2222.7026364</v>
      </c>
      <c r="DE8" s="46">
        <f>DB$6*'09C'!$G8</f>
        <v>1391.6761055999998</v>
      </c>
      <c r="DF8" s="46"/>
      <c r="DG8" s="46">
        <f>DH$6*'09C'!$C8</f>
        <v>4.894</v>
      </c>
      <c r="DH8" s="46">
        <f>DH$6*'09C'!$D8</f>
        <v>179.57945719999998</v>
      </c>
      <c r="DI8" s="46">
        <f aca="true" t="shared" si="22" ref="DI8:DI14">SUM(DG8:DH8)</f>
        <v>184.47345719999998</v>
      </c>
      <c r="DJ8" s="46">
        <f>DH$6*'09C'!$F8</f>
        <v>25.587789599999997</v>
      </c>
      <c r="DK8" s="46">
        <f>DH$6*'09C'!$G8</f>
        <v>16.0209984</v>
      </c>
      <c r="DL8" s="46"/>
      <c r="DM8" s="46">
        <f>DN$6*'09C'!$C8</f>
        <v>8.229999999999999</v>
      </c>
      <c r="DN8" s="46">
        <f>DN$6*'09C'!$D8</f>
        <v>301.98997399999996</v>
      </c>
      <c r="DO8" s="46">
        <f aca="true" t="shared" si="23" ref="DO8:DO14">SUM(DM8:DN8)</f>
        <v>310.219974</v>
      </c>
      <c r="DP8" s="46">
        <f>DN$6*'09C'!$F8</f>
        <v>43.029731999999996</v>
      </c>
      <c r="DQ8" s="46">
        <f>DN$6*'09C'!$G8</f>
        <v>26.941727999999998</v>
      </c>
      <c r="DR8" s="46"/>
      <c r="DS8" s="46">
        <f>DT$6*'09C'!$C8</f>
        <v>0.087</v>
      </c>
      <c r="DT8" s="46">
        <f>DT$6*'09C'!$D8</f>
        <v>3.1923605999999998</v>
      </c>
      <c r="DU8" s="46">
        <f aca="true" t="shared" si="24" ref="DU8:DU14">SUM(DS8:DT8)</f>
        <v>3.2793606</v>
      </c>
      <c r="DV8" s="46">
        <f>DT$6*'09C'!$F8</f>
        <v>0.45487079999999996</v>
      </c>
      <c r="DW8" s="46">
        <f>DT$6*'09C'!$G8</f>
        <v>0.2848032</v>
      </c>
      <c r="DX8" s="46"/>
      <c r="DY8" s="46">
        <f>DZ$6*'09C'!$C8</f>
        <v>24.301000000000002</v>
      </c>
      <c r="DZ8" s="46">
        <f>DZ$6*'09C'!$D8</f>
        <v>891.6960338</v>
      </c>
      <c r="EA8" s="46">
        <f aca="true" t="shared" si="25" ref="EA8:EA14">SUM(DY8:DZ8)</f>
        <v>915.9970338</v>
      </c>
      <c r="EB8" s="46">
        <f>DZ$6*'09C'!$F8</f>
        <v>127.05534840000001</v>
      </c>
      <c r="EC8" s="46">
        <f>DZ$6*'09C'!$G8</f>
        <v>79.5517536</v>
      </c>
      <c r="ED8" s="46"/>
      <c r="EE8" s="46">
        <f>EF$6*'09C'!$C8</f>
        <v>78.28099999999999</v>
      </c>
      <c r="EF8" s="46">
        <f>EF$6*'09C'!$D8</f>
        <v>2872.4273577999998</v>
      </c>
      <c r="EG8" s="46">
        <f aca="true" t="shared" si="26" ref="EG8:EG14">SUM(EE8:EF8)</f>
        <v>2950.7083577999997</v>
      </c>
      <c r="EH8" s="46">
        <f>EF$6*'09C'!$F8</f>
        <v>409.2843804</v>
      </c>
      <c r="EI8" s="46">
        <f>EF$6*'09C'!$G8</f>
        <v>256.2606816</v>
      </c>
      <c r="EJ8" s="46"/>
      <c r="EK8" s="46">
        <f>EL$6*'09C'!$C8</f>
        <v>172.778</v>
      </c>
      <c r="EL8" s="46">
        <f>EL$6*'09C'!$D8</f>
        <v>6339.8813764</v>
      </c>
      <c r="EM8" s="46">
        <f aca="true" t="shared" si="27" ref="EM8:EM14">SUM(EK8:EL8)</f>
        <v>6512.6593764</v>
      </c>
      <c r="EN8" s="46">
        <f>EL$6*'09C'!$F8</f>
        <v>903.3524952</v>
      </c>
      <c r="EO8" s="46">
        <f>EL$6*'09C'!$G8</f>
        <v>565.6060608</v>
      </c>
      <c r="EP8" s="46"/>
      <c r="EQ8" s="46">
        <f>ER$6*'09C'!$C8</f>
        <v>21.223000000000003</v>
      </c>
      <c r="ER8" s="46">
        <f>ER$6*'09C'!$D8</f>
        <v>778.7525174000001</v>
      </c>
      <c r="ES8" s="46">
        <f aca="true" t="shared" si="28" ref="ES8:ES14">SUM(EQ8:ER8)</f>
        <v>799.9755174000001</v>
      </c>
      <c r="ET8" s="46">
        <f>ER$6*'09C'!$F8</f>
        <v>110.9623332</v>
      </c>
      <c r="EU8" s="46">
        <f>ER$6*'09C'!$G8</f>
        <v>69.47561280000001</v>
      </c>
      <c r="EV8" s="46"/>
      <c r="EW8" s="46">
        <f>EX$6*'09C'!$C8</f>
        <v>109.199</v>
      </c>
      <c r="EX8" s="46">
        <f>EX$6*'09C'!$D8</f>
        <v>4006.9262662</v>
      </c>
      <c r="EY8" s="46">
        <f aca="true" t="shared" si="29" ref="EY8:EY14">SUM(EW8:EX8)</f>
        <v>4116.1252662</v>
      </c>
      <c r="EZ8" s="46">
        <f>EX$6*'09C'!$F8</f>
        <v>570.9360516</v>
      </c>
      <c r="FA8" s="46">
        <f>EX$6*'09C'!$G8</f>
        <v>357.4738464</v>
      </c>
      <c r="FB8" s="46"/>
      <c r="FC8" s="46">
        <f>FD$6*'09C'!$C8</f>
        <v>44.418</v>
      </c>
      <c r="FD8" s="46">
        <f>FD$6*'09C'!$D8</f>
        <v>1629.8652084</v>
      </c>
      <c r="FE8" s="46">
        <f aca="true" t="shared" si="30" ref="FE8:FE14">SUM(FC8:FD8)</f>
        <v>1674.2832084</v>
      </c>
      <c r="FF8" s="46">
        <f>FD$6*'09C'!$F8</f>
        <v>232.2350712</v>
      </c>
      <c r="FG8" s="46">
        <f>FD$6*'09C'!$G8</f>
        <v>145.4067648</v>
      </c>
    </row>
    <row r="9" spans="1:163" ht="12.75">
      <c r="A9" s="2">
        <v>42826</v>
      </c>
      <c r="B9" s="2"/>
      <c r="C9" s="46">
        <f t="shared" si="0"/>
        <v>0</v>
      </c>
      <c r="D9" s="46">
        <f t="shared" si="1"/>
        <v>190019.67627999996</v>
      </c>
      <c r="E9" s="46">
        <f t="shared" si="2"/>
        <v>190019.67627999996</v>
      </c>
      <c r="F9" s="46">
        <f t="shared" si="3"/>
        <v>27085.57457640001</v>
      </c>
      <c r="G9" s="46">
        <f t="shared" si="4"/>
        <v>16958.789865599996</v>
      </c>
      <c r="H9" s="46"/>
      <c r="I9" s="46">
        <f>J$6*'09C'!$C9</f>
        <v>0</v>
      </c>
      <c r="J9" s="46">
        <f>J$6*'09C'!$D9</f>
        <v>98821.01852</v>
      </c>
      <c r="K9" s="46">
        <f t="shared" si="5"/>
        <v>98821.01852</v>
      </c>
      <c r="L9" s="46">
        <f>J$6*'09C'!$F9</f>
        <v>14086.036347599998</v>
      </c>
      <c r="M9" s="46">
        <f>J$6*'09C'!$G9</f>
        <v>8819.533430399999</v>
      </c>
      <c r="N9" s="46"/>
      <c r="O9" s="46">
        <f>P$6*'09C'!$C9</f>
        <v>0</v>
      </c>
      <c r="P9" s="46">
        <f>P$6*'09C'!$D9</f>
        <v>17613.515919999998</v>
      </c>
      <c r="Q9" s="46">
        <f t="shared" si="6"/>
        <v>17613.515919999998</v>
      </c>
      <c r="R9" s="46">
        <f>P$6*'09C'!$F9</f>
        <v>2510.6463095999998</v>
      </c>
      <c r="S9" s="46">
        <f>P$6*'09C'!$G9</f>
        <v>1571.9630783999999</v>
      </c>
      <c r="T9" s="46"/>
      <c r="U9" s="46">
        <f>V$6*'09C'!$C9</f>
        <v>0</v>
      </c>
      <c r="V9" s="46">
        <f>V$6*'09C'!$D9</f>
        <v>2202.4506</v>
      </c>
      <c r="W9" s="46">
        <f t="shared" si="7"/>
        <v>2202.4506</v>
      </c>
      <c r="X9" s="46">
        <f>V$6*'09C'!$F9</f>
        <v>313.939278</v>
      </c>
      <c r="Y9" s="46">
        <f>V$6*'09C'!$G9</f>
        <v>196.563312</v>
      </c>
      <c r="Z9" s="46"/>
      <c r="AA9" s="46">
        <f>AB$6*'09C'!$C9</f>
        <v>0</v>
      </c>
      <c r="AB9" s="46">
        <f>AB$6*'09C'!$D9</f>
        <v>98.99932</v>
      </c>
      <c r="AC9" s="46">
        <f t="shared" si="8"/>
        <v>98.99932</v>
      </c>
      <c r="AD9" s="46">
        <f>AB$6*'09C'!$F9</f>
        <v>14.1114516</v>
      </c>
      <c r="AE9" s="46">
        <f>AB$6*'09C'!$G9</f>
        <v>8.8354464</v>
      </c>
      <c r="AF9" s="46"/>
      <c r="AG9" s="46">
        <f>AH$6*'09C'!$C9</f>
        <v>0</v>
      </c>
      <c r="AH9" s="46">
        <f>AH$6*'09C'!$D9</f>
        <v>3931.7291999999998</v>
      </c>
      <c r="AI9" s="46">
        <f t="shared" si="9"/>
        <v>3931.7291999999998</v>
      </c>
      <c r="AJ9" s="46">
        <f>AH$6*'09C'!$F9</f>
        <v>560.432196</v>
      </c>
      <c r="AK9" s="46">
        <f>AH$6*'09C'!$G9</f>
        <v>350.897184</v>
      </c>
      <c r="AL9" s="46"/>
      <c r="AM9" s="46">
        <f>AN$6*'09C'!$C9</f>
        <v>0</v>
      </c>
      <c r="AN9" s="46">
        <f>AN$6*'09C'!$D9</f>
        <v>2.49424</v>
      </c>
      <c r="AO9" s="46">
        <f t="shared" si="10"/>
        <v>2.49424</v>
      </c>
      <c r="AP9" s="46">
        <f>AN$6*'09C'!$F9</f>
        <v>0.3555312</v>
      </c>
      <c r="AQ9" s="46">
        <f>AN$6*'09C'!$G9</f>
        <v>0.2226048</v>
      </c>
      <c r="AR9" s="46"/>
      <c r="AS9" s="46">
        <f>AT$6*'09C'!$C9</f>
        <v>0</v>
      </c>
      <c r="AT9" s="46">
        <f>AT$6*'09C'!$D9</f>
        <v>667.97948</v>
      </c>
      <c r="AU9" s="46">
        <f t="shared" si="11"/>
        <v>667.97948</v>
      </c>
      <c r="AV9" s="46">
        <f>AT$6*'09C'!$F9</f>
        <v>95.2143924</v>
      </c>
      <c r="AW9" s="46">
        <f>AT$6*'09C'!$G9</f>
        <v>59.6155296</v>
      </c>
      <c r="AX9" s="46"/>
      <c r="AY9" s="46">
        <f>AZ$6*'09C'!$C9</f>
        <v>0</v>
      </c>
      <c r="AZ9" s="46">
        <f>AZ$6*'09C'!$D9</f>
        <v>203.574</v>
      </c>
      <c r="BA9" s="46">
        <f t="shared" si="12"/>
        <v>203.574</v>
      </c>
      <c r="BB9" s="46">
        <f>AZ$6*'09C'!$F9</f>
        <v>29.01762</v>
      </c>
      <c r="BC9" s="46">
        <f>AZ$6*'09C'!$G9</f>
        <v>18.168480000000002</v>
      </c>
      <c r="BD9" s="46"/>
      <c r="BE9" s="46">
        <f>BF$6*'09C'!$C9</f>
        <v>0</v>
      </c>
      <c r="BF9" s="46">
        <f>BF$6*'09C'!$D9</f>
        <v>1133.63208</v>
      </c>
      <c r="BG9" s="46">
        <f t="shared" si="13"/>
        <v>1133.63208</v>
      </c>
      <c r="BH9" s="46">
        <f>BF$6*'09C'!$F9</f>
        <v>161.5889304</v>
      </c>
      <c r="BI9" s="46">
        <f>BF$6*'09C'!$G9</f>
        <v>101.1738816</v>
      </c>
      <c r="BJ9" s="46"/>
      <c r="BK9" s="46">
        <f>BL$6*'09C'!$C9</f>
        <v>0</v>
      </c>
      <c r="BL9" s="46">
        <f>BL$6*'09C'!$D9</f>
        <v>10593.5508</v>
      </c>
      <c r="BM9" s="46">
        <f t="shared" si="14"/>
        <v>10593.5508</v>
      </c>
      <c r="BN9" s="46">
        <f>BL$6*'09C'!$F9</f>
        <v>1510.014204</v>
      </c>
      <c r="BO9" s="46">
        <f>BL$6*'09C'!$G9</f>
        <v>945.4484160000001</v>
      </c>
      <c r="BP9" s="46"/>
      <c r="BQ9" s="46">
        <f>BR$6*'09C'!$C9</f>
        <v>0</v>
      </c>
      <c r="BR9" s="46">
        <f>BR$6*'09C'!$D9</f>
        <v>349.0102</v>
      </c>
      <c r="BS9" s="46">
        <f t="shared" si="15"/>
        <v>349.0102</v>
      </c>
      <c r="BT9" s="46">
        <f>BR$6*'09C'!$F9</f>
        <v>49.748226</v>
      </c>
      <c r="BU9" s="46">
        <f>BR$6*'09C'!$G9</f>
        <v>31.148304</v>
      </c>
      <c r="BV9" s="46"/>
      <c r="BW9" s="46">
        <f>BX$6*'09C'!$C9</f>
        <v>0</v>
      </c>
      <c r="BX9" s="46">
        <f>BX$6*'09C'!$D9</f>
        <v>4775.809359999999</v>
      </c>
      <c r="BY9" s="46">
        <f t="shared" si="16"/>
        <v>4775.809359999999</v>
      </c>
      <c r="BZ9" s="46">
        <f>BX$6*'09C'!$F9</f>
        <v>680.7481368</v>
      </c>
      <c r="CA9" s="46">
        <f>BX$6*'09C'!$G9</f>
        <v>426.2292672</v>
      </c>
      <c r="CB9" s="46"/>
      <c r="CC9" s="46">
        <f>CD$6*'09C'!$C9</f>
        <v>0</v>
      </c>
      <c r="CD9" s="46">
        <f>CD$6*'09C'!$D9</f>
        <v>2749.01928</v>
      </c>
      <c r="CE9" s="46">
        <f t="shared" si="17"/>
        <v>2749.01928</v>
      </c>
      <c r="CF9" s="46">
        <f>CD$6*'09C'!$F9</f>
        <v>391.8476664</v>
      </c>
      <c r="CG9" s="46">
        <f>CD$6*'09C'!$G9</f>
        <v>245.34322559999998</v>
      </c>
      <c r="CH9" s="46"/>
      <c r="CI9" s="46">
        <f>CJ$6*'09C'!$C9</f>
        <v>0</v>
      </c>
      <c r="CJ9" s="46">
        <f>CJ$6*'09C'!$D9</f>
        <v>3694.593</v>
      </c>
      <c r="CK9" s="46">
        <f t="shared" si="18"/>
        <v>3694.593</v>
      </c>
      <c r="CL9" s="46">
        <f>CJ$6*'09C'!$F9</f>
        <v>526.63059</v>
      </c>
      <c r="CM9" s="46">
        <f>CJ$6*'09C'!$G9</f>
        <v>329.73336</v>
      </c>
      <c r="CN9" s="46"/>
      <c r="CO9" s="46">
        <f>CP$6*'09C'!$C9</f>
        <v>0</v>
      </c>
      <c r="CP9" s="46">
        <f>CP$6*'09C'!$D9</f>
        <v>9184.89208</v>
      </c>
      <c r="CQ9" s="46">
        <f t="shared" si="19"/>
        <v>9184.89208</v>
      </c>
      <c r="CR9" s="46">
        <f>CP$6*'09C'!$F9</f>
        <v>1309.2227304</v>
      </c>
      <c r="CS9" s="46">
        <f>CP$6*'09C'!$G9</f>
        <v>819.7290816</v>
      </c>
      <c r="CT9" s="46"/>
      <c r="CU9" s="46">
        <f>CV$6*'09C'!$C9</f>
        <v>0</v>
      </c>
      <c r="CV9" s="46">
        <f>CV$6*'09C'!$D9</f>
        <v>1406.0544399999999</v>
      </c>
      <c r="CW9" s="46">
        <f t="shared" si="20"/>
        <v>1406.0544399999999</v>
      </c>
      <c r="CX9" s="46">
        <f>CV$6*'09C'!$F9</f>
        <v>200.4202572</v>
      </c>
      <c r="CY9" s="46">
        <f>CV$6*'09C'!$G9</f>
        <v>125.4869088</v>
      </c>
      <c r="CZ9" s="46"/>
      <c r="DA9" s="46">
        <f>DB$6*'09C'!$C9</f>
        <v>0</v>
      </c>
      <c r="DB9" s="46">
        <f>DB$6*'09C'!$D9</f>
        <v>15593.438279999998</v>
      </c>
      <c r="DC9" s="46">
        <f t="shared" si="21"/>
        <v>15593.438279999998</v>
      </c>
      <c r="DD9" s="46">
        <f>DB$6*'09C'!$F9</f>
        <v>2222.7026364</v>
      </c>
      <c r="DE9" s="46">
        <f>DB$6*'09C'!$G9</f>
        <v>1391.6761055999998</v>
      </c>
      <c r="DF9" s="46"/>
      <c r="DG9" s="46">
        <f>DH$6*'09C'!$C9</f>
        <v>0</v>
      </c>
      <c r="DH9" s="46">
        <f>DH$6*'09C'!$D9</f>
        <v>179.51191999999998</v>
      </c>
      <c r="DI9" s="46">
        <f t="shared" si="22"/>
        <v>179.51191999999998</v>
      </c>
      <c r="DJ9" s="46">
        <f>DH$6*'09C'!$F9</f>
        <v>25.587789599999997</v>
      </c>
      <c r="DK9" s="46">
        <f>DH$6*'09C'!$G9</f>
        <v>16.0209984</v>
      </c>
      <c r="DL9" s="46"/>
      <c r="DM9" s="46">
        <f>DN$6*'09C'!$C9</f>
        <v>0</v>
      </c>
      <c r="DN9" s="46">
        <f>DN$6*'09C'!$D9</f>
        <v>301.8764</v>
      </c>
      <c r="DO9" s="46">
        <f t="shared" si="23"/>
        <v>301.8764</v>
      </c>
      <c r="DP9" s="46">
        <f>DN$6*'09C'!$F9</f>
        <v>43.029731999999996</v>
      </c>
      <c r="DQ9" s="46">
        <f>DN$6*'09C'!$G9</f>
        <v>26.941727999999998</v>
      </c>
      <c r="DR9" s="46"/>
      <c r="DS9" s="46">
        <f>DT$6*'09C'!$C9</f>
        <v>0</v>
      </c>
      <c r="DT9" s="46">
        <f>DT$6*'09C'!$D9</f>
        <v>3.19116</v>
      </c>
      <c r="DU9" s="46">
        <f t="shared" si="24"/>
        <v>3.19116</v>
      </c>
      <c r="DV9" s="46">
        <f>DT$6*'09C'!$F9</f>
        <v>0.45487079999999996</v>
      </c>
      <c r="DW9" s="46">
        <f>DT$6*'09C'!$G9</f>
        <v>0.2848032</v>
      </c>
      <c r="DX9" s="46"/>
      <c r="DY9" s="46">
        <f>DZ$6*'09C'!$C9</f>
        <v>0</v>
      </c>
      <c r="DZ9" s="46">
        <f>DZ$6*'09C'!$D9</f>
        <v>891.36068</v>
      </c>
      <c r="EA9" s="46">
        <f t="shared" si="25"/>
        <v>891.36068</v>
      </c>
      <c r="EB9" s="46">
        <f>DZ$6*'09C'!$F9</f>
        <v>127.05534840000001</v>
      </c>
      <c r="EC9" s="46">
        <f>DZ$6*'09C'!$G9</f>
        <v>79.5517536</v>
      </c>
      <c r="ED9" s="46"/>
      <c r="EE9" s="46">
        <f>EF$6*'09C'!$C9</f>
        <v>0</v>
      </c>
      <c r="EF9" s="46">
        <f>EF$6*'09C'!$D9</f>
        <v>2871.3470799999996</v>
      </c>
      <c r="EG9" s="46">
        <f t="shared" si="26"/>
        <v>2871.3470799999996</v>
      </c>
      <c r="EH9" s="46">
        <f>EF$6*'09C'!$F9</f>
        <v>409.2843804</v>
      </c>
      <c r="EI9" s="46">
        <f>EF$6*'09C'!$G9</f>
        <v>256.2606816</v>
      </c>
      <c r="EJ9" s="46"/>
      <c r="EK9" s="46">
        <f>EL$6*'09C'!$C9</f>
        <v>0</v>
      </c>
      <c r="EL9" s="46">
        <f>EL$6*'09C'!$D9</f>
        <v>6337.49704</v>
      </c>
      <c r="EM9" s="46">
        <f t="shared" si="27"/>
        <v>6337.49704</v>
      </c>
      <c r="EN9" s="46">
        <f>EL$6*'09C'!$F9</f>
        <v>903.3524952</v>
      </c>
      <c r="EO9" s="46">
        <f>EL$6*'09C'!$G9</f>
        <v>565.6060608</v>
      </c>
      <c r="EP9" s="46"/>
      <c r="EQ9" s="46">
        <f>ER$6*'09C'!$C9</f>
        <v>0</v>
      </c>
      <c r="ER9" s="46">
        <f>ER$6*'09C'!$D9</f>
        <v>778.45964</v>
      </c>
      <c r="ES9" s="46">
        <f t="shared" si="28"/>
        <v>778.45964</v>
      </c>
      <c r="ET9" s="46">
        <f>ER$6*'09C'!$F9</f>
        <v>110.9623332</v>
      </c>
      <c r="EU9" s="46">
        <f>ER$6*'09C'!$G9</f>
        <v>69.47561280000001</v>
      </c>
      <c r="EV9" s="46"/>
      <c r="EW9" s="46">
        <f>EX$6*'09C'!$C9</f>
        <v>0</v>
      </c>
      <c r="EX9" s="46">
        <f>EX$6*'09C'!$D9</f>
        <v>4005.41932</v>
      </c>
      <c r="EY9" s="46">
        <f t="shared" si="29"/>
        <v>4005.41932</v>
      </c>
      <c r="EZ9" s="46">
        <f>EX$6*'09C'!$F9</f>
        <v>570.9360516</v>
      </c>
      <c r="FA9" s="46">
        <f>EX$6*'09C'!$G9</f>
        <v>357.4738464</v>
      </c>
      <c r="FB9" s="46"/>
      <c r="FC9" s="46">
        <f>FD$6*'09C'!$C9</f>
        <v>0</v>
      </c>
      <c r="FD9" s="46">
        <f>FD$6*'09C'!$D9</f>
        <v>1629.25224</v>
      </c>
      <c r="FE9" s="46">
        <f t="shared" si="30"/>
        <v>1629.25224</v>
      </c>
      <c r="FF9" s="46">
        <f>FD$6*'09C'!$F9</f>
        <v>232.2350712</v>
      </c>
      <c r="FG9" s="46">
        <f>FD$6*'09C'!$G9</f>
        <v>145.4067648</v>
      </c>
    </row>
    <row r="10" spans="1:163" ht="12.75">
      <c r="A10" s="2">
        <v>43009</v>
      </c>
      <c r="B10" s="2"/>
      <c r="C10" s="46">
        <f t="shared" si="0"/>
        <v>3040936.477000001</v>
      </c>
      <c r="D10" s="46">
        <f t="shared" si="1"/>
        <v>190019.67627999996</v>
      </c>
      <c r="E10" s="46">
        <f t="shared" si="2"/>
        <v>3230956.1532800007</v>
      </c>
      <c r="F10" s="46">
        <f t="shared" si="3"/>
        <v>27085.57457640001</v>
      </c>
      <c r="G10" s="46">
        <f t="shared" si="4"/>
        <v>16958.789865599996</v>
      </c>
      <c r="H10" s="46"/>
      <c r="I10" s="46">
        <f>J$6*'09C'!$C10</f>
        <v>1581459.5929999999</v>
      </c>
      <c r="J10" s="46">
        <f>J$6*'09C'!$D10</f>
        <v>98821.01852</v>
      </c>
      <c r="K10" s="46">
        <f t="shared" si="5"/>
        <v>1680280.6115199998</v>
      </c>
      <c r="L10" s="46">
        <f>J$6*'09C'!$F10</f>
        <v>14086.036347599998</v>
      </c>
      <c r="M10" s="46">
        <f>J$6*'09C'!$G10</f>
        <v>8819.533430399999</v>
      </c>
      <c r="N10" s="46"/>
      <c r="O10" s="46">
        <f>P$6*'09C'!$C10</f>
        <v>281873.87799999997</v>
      </c>
      <c r="P10" s="46">
        <f>P$6*'09C'!$D10</f>
        <v>17613.515919999998</v>
      </c>
      <c r="Q10" s="46">
        <f t="shared" si="6"/>
        <v>299487.39391999994</v>
      </c>
      <c r="R10" s="46">
        <f>P$6*'09C'!$F10</f>
        <v>2510.6463095999998</v>
      </c>
      <c r="S10" s="46">
        <f>P$6*'09C'!$G10</f>
        <v>1571.9630783999999</v>
      </c>
      <c r="T10" s="46"/>
      <c r="U10" s="46">
        <f>V$6*'09C'!$C10</f>
        <v>35246.415</v>
      </c>
      <c r="V10" s="46">
        <f>V$6*'09C'!$D10</f>
        <v>2202.4506</v>
      </c>
      <c r="W10" s="46">
        <f t="shared" si="7"/>
        <v>37448.865600000005</v>
      </c>
      <c r="X10" s="46">
        <f>V$6*'09C'!$F10</f>
        <v>313.939278</v>
      </c>
      <c r="Y10" s="46">
        <f>V$6*'09C'!$G10</f>
        <v>196.563312</v>
      </c>
      <c r="Z10" s="46"/>
      <c r="AA10" s="46">
        <f>AB$6*'09C'!$C10</f>
        <v>1584.313</v>
      </c>
      <c r="AB10" s="46">
        <f>AB$6*'09C'!$D10</f>
        <v>98.99932</v>
      </c>
      <c r="AC10" s="46">
        <f t="shared" si="8"/>
        <v>1683.31232</v>
      </c>
      <c r="AD10" s="46">
        <f>AB$6*'09C'!$F10</f>
        <v>14.1114516</v>
      </c>
      <c r="AE10" s="46">
        <f>AB$6*'09C'!$G10</f>
        <v>8.8354464</v>
      </c>
      <c r="AF10" s="46"/>
      <c r="AG10" s="46">
        <f>AH$6*'09C'!$C10</f>
        <v>62920.53</v>
      </c>
      <c r="AH10" s="46">
        <f>AH$6*'09C'!$D10</f>
        <v>3931.7291999999998</v>
      </c>
      <c r="AI10" s="46">
        <f t="shared" si="9"/>
        <v>66852.2592</v>
      </c>
      <c r="AJ10" s="46">
        <f>AH$6*'09C'!$F10</f>
        <v>560.432196</v>
      </c>
      <c r="AK10" s="46">
        <f>AH$6*'09C'!$G10</f>
        <v>350.897184</v>
      </c>
      <c r="AL10" s="46"/>
      <c r="AM10" s="46">
        <f>AN$6*'09C'!$C10</f>
        <v>39.916000000000004</v>
      </c>
      <c r="AN10" s="46">
        <f>AN$6*'09C'!$D10</f>
        <v>2.49424</v>
      </c>
      <c r="AO10" s="46">
        <f t="shared" si="10"/>
        <v>42.41024</v>
      </c>
      <c r="AP10" s="46">
        <f>AN$6*'09C'!$F10</f>
        <v>0.3555312</v>
      </c>
      <c r="AQ10" s="46">
        <f>AN$6*'09C'!$G10</f>
        <v>0.2226048</v>
      </c>
      <c r="AR10" s="46"/>
      <c r="AS10" s="46">
        <f>AT$6*'09C'!$C10</f>
        <v>10689.857</v>
      </c>
      <c r="AT10" s="46">
        <f>AT$6*'09C'!$D10</f>
        <v>667.97948</v>
      </c>
      <c r="AU10" s="46">
        <f t="shared" si="11"/>
        <v>11357.83648</v>
      </c>
      <c r="AV10" s="46">
        <f>AT$6*'09C'!$F10</f>
        <v>95.2143924</v>
      </c>
      <c r="AW10" s="46">
        <f>AT$6*'09C'!$G10</f>
        <v>59.6155296</v>
      </c>
      <c r="AX10" s="46"/>
      <c r="AY10" s="46">
        <f>AZ$6*'09C'!$C10</f>
        <v>3257.8500000000004</v>
      </c>
      <c r="AZ10" s="46">
        <f>AZ$6*'09C'!$D10</f>
        <v>203.574</v>
      </c>
      <c r="BA10" s="46">
        <f t="shared" si="12"/>
        <v>3461.4240000000004</v>
      </c>
      <c r="BB10" s="46">
        <f>AZ$6*'09C'!$F10</f>
        <v>29.01762</v>
      </c>
      <c r="BC10" s="46">
        <f>AZ$6*'09C'!$G10</f>
        <v>18.168480000000002</v>
      </c>
      <c r="BD10" s="46"/>
      <c r="BE10" s="46">
        <f>BF$6*'09C'!$C10</f>
        <v>18141.822</v>
      </c>
      <c r="BF10" s="46">
        <f>BF$6*'09C'!$D10</f>
        <v>1133.63208</v>
      </c>
      <c r="BG10" s="46">
        <f t="shared" si="13"/>
        <v>19275.45408</v>
      </c>
      <c r="BH10" s="46">
        <f>BF$6*'09C'!$F10</f>
        <v>161.5889304</v>
      </c>
      <c r="BI10" s="46">
        <f>BF$6*'09C'!$G10</f>
        <v>101.1738816</v>
      </c>
      <c r="BJ10" s="46"/>
      <c r="BK10" s="46">
        <f>BL$6*'09C'!$C10</f>
        <v>169531.47</v>
      </c>
      <c r="BL10" s="46">
        <f>BL$6*'09C'!$D10</f>
        <v>10593.5508</v>
      </c>
      <c r="BM10" s="46">
        <f t="shared" si="14"/>
        <v>180125.0208</v>
      </c>
      <c r="BN10" s="46">
        <f>BL$6*'09C'!$F10</f>
        <v>1510.014204</v>
      </c>
      <c r="BO10" s="46">
        <f>BL$6*'09C'!$G10</f>
        <v>945.4484160000001</v>
      </c>
      <c r="BP10" s="46"/>
      <c r="BQ10" s="46">
        <f>BR$6*'09C'!$C10</f>
        <v>5585.305</v>
      </c>
      <c r="BR10" s="46">
        <f>BR$6*'09C'!$D10</f>
        <v>349.0102</v>
      </c>
      <c r="BS10" s="46">
        <f t="shared" si="15"/>
        <v>5934.3152</v>
      </c>
      <c r="BT10" s="46">
        <f>BR$6*'09C'!$F10</f>
        <v>49.748226</v>
      </c>
      <c r="BU10" s="46">
        <f>BR$6*'09C'!$G10</f>
        <v>31.148304</v>
      </c>
      <c r="BV10" s="46"/>
      <c r="BW10" s="46">
        <f>BX$6*'09C'!$C10</f>
        <v>76428.574</v>
      </c>
      <c r="BX10" s="46">
        <f>BX$6*'09C'!$D10</f>
        <v>4775.809359999999</v>
      </c>
      <c r="BY10" s="46">
        <f t="shared" si="16"/>
        <v>81204.38335999999</v>
      </c>
      <c r="BZ10" s="46">
        <f>BX$6*'09C'!$F10</f>
        <v>680.7481368</v>
      </c>
      <c r="CA10" s="46">
        <f>BX$6*'09C'!$G10</f>
        <v>426.2292672</v>
      </c>
      <c r="CB10" s="46"/>
      <c r="CC10" s="46">
        <f>CD$6*'09C'!$C10</f>
        <v>43993.301999999996</v>
      </c>
      <c r="CD10" s="46">
        <f>CD$6*'09C'!$D10</f>
        <v>2749.01928</v>
      </c>
      <c r="CE10" s="46">
        <f t="shared" si="17"/>
        <v>46742.32128</v>
      </c>
      <c r="CF10" s="46">
        <f>CD$6*'09C'!$F10</f>
        <v>391.8476664</v>
      </c>
      <c r="CG10" s="46">
        <f>CD$6*'09C'!$G10</f>
        <v>245.34322559999998</v>
      </c>
      <c r="CH10" s="46"/>
      <c r="CI10" s="46">
        <f>CJ$6*'09C'!$C10</f>
        <v>59125.575</v>
      </c>
      <c r="CJ10" s="46">
        <f>CJ$6*'09C'!$D10</f>
        <v>3694.593</v>
      </c>
      <c r="CK10" s="46">
        <f t="shared" si="18"/>
        <v>62820.168</v>
      </c>
      <c r="CL10" s="46">
        <f>CJ$6*'09C'!$F10</f>
        <v>526.63059</v>
      </c>
      <c r="CM10" s="46">
        <f>CJ$6*'09C'!$G10</f>
        <v>329.73336</v>
      </c>
      <c r="CN10" s="46"/>
      <c r="CO10" s="46">
        <f>CP$6*'09C'!$C10</f>
        <v>146988.322</v>
      </c>
      <c r="CP10" s="46">
        <f>CP$6*'09C'!$D10</f>
        <v>9184.89208</v>
      </c>
      <c r="CQ10" s="46">
        <f t="shared" si="19"/>
        <v>156173.21407999998</v>
      </c>
      <c r="CR10" s="46">
        <f>CP$6*'09C'!$F10</f>
        <v>1309.2227304</v>
      </c>
      <c r="CS10" s="46">
        <f>CP$6*'09C'!$G10</f>
        <v>819.7290816</v>
      </c>
      <c r="CT10" s="46"/>
      <c r="CU10" s="46">
        <f>CV$6*'09C'!$C10</f>
        <v>22501.471</v>
      </c>
      <c r="CV10" s="46">
        <f>CV$6*'09C'!$D10</f>
        <v>1406.0544399999999</v>
      </c>
      <c r="CW10" s="46">
        <f t="shared" si="20"/>
        <v>23907.52544</v>
      </c>
      <c r="CX10" s="46">
        <f>CV$6*'09C'!$F10</f>
        <v>200.4202572</v>
      </c>
      <c r="CY10" s="46">
        <f>CV$6*'09C'!$G10</f>
        <v>125.4869088</v>
      </c>
      <c r="CZ10" s="46"/>
      <c r="DA10" s="46">
        <f>DB$6*'09C'!$C10</f>
        <v>249546.02699999997</v>
      </c>
      <c r="DB10" s="46">
        <f>DB$6*'09C'!$D10</f>
        <v>15593.438279999998</v>
      </c>
      <c r="DC10" s="46">
        <f t="shared" si="21"/>
        <v>265139.46527999995</v>
      </c>
      <c r="DD10" s="46">
        <f>DB$6*'09C'!$F10</f>
        <v>2222.7026364</v>
      </c>
      <c r="DE10" s="46">
        <f>DB$6*'09C'!$G10</f>
        <v>1391.6761055999998</v>
      </c>
      <c r="DF10" s="46"/>
      <c r="DG10" s="46">
        <f>DH$6*'09C'!$C10</f>
        <v>2872.778</v>
      </c>
      <c r="DH10" s="46">
        <f>DH$6*'09C'!$D10</f>
        <v>179.51191999999998</v>
      </c>
      <c r="DI10" s="46">
        <f t="shared" si="22"/>
        <v>3052.2899199999997</v>
      </c>
      <c r="DJ10" s="46">
        <f>DH$6*'09C'!$F10</f>
        <v>25.587789599999997</v>
      </c>
      <c r="DK10" s="46">
        <f>DH$6*'09C'!$G10</f>
        <v>16.0209984</v>
      </c>
      <c r="DL10" s="46"/>
      <c r="DM10" s="46">
        <f>DN$6*'09C'!$C10</f>
        <v>4831.009999999999</v>
      </c>
      <c r="DN10" s="46">
        <f>DN$6*'09C'!$D10</f>
        <v>301.8764</v>
      </c>
      <c r="DO10" s="46">
        <f t="shared" si="23"/>
        <v>5132.886399999999</v>
      </c>
      <c r="DP10" s="46">
        <f>DN$6*'09C'!$F10</f>
        <v>43.029731999999996</v>
      </c>
      <c r="DQ10" s="46">
        <f>DN$6*'09C'!$G10</f>
        <v>26.941727999999998</v>
      </c>
      <c r="DR10" s="46"/>
      <c r="DS10" s="46">
        <f>DT$6*'09C'!$C10</f>
        <v>51.068999999999996</v>
      </c>
      <c r="DT10" s="46">
        <f>DT$6*'09C'!$D10</f>
        <v>3.19116</v>
      </c>
      <c r="DU10" s="46">
        <f t="shared" si="24"/>
        <v>54.26016</v>
      </c>
      <c r="DV10" s="46">
        <f>DT$6*'09C'!$F10</f>
        <v>0.45487079999999996</v>
      </c>
      <c r="DW10" s="46">
        <f>DT$6*'09C'!$G10</f>
        <v>0.2848032</v>
      </c>
      <c r="DX10" s="46"/>
      <c r="DY10" s="46">
        <f>DZ$6*'09C'!$C10</f>
        <v>14264.687000000002</v>
      </c>
      <c r="DZ10" s="46">
        <f>DZ$6*'09C'!$D10</f>
        <v>891.36068</v>
      </c>
      <c r="EA10" s="46">
        <f t="shared" si="25"/>
        <v>15156.047680000001</v>
      </c>
      <c r="EB10" s="46">
        <f>DZ$6*'09C'!$F10</f>
        <v>127.05534840000001</v>
      </c>
      <c r="EC10" s="46">
        <f>DZ$6*'09C'!$G10</f>
        <v>79.5517536</v>
      </c>
      <c r="ED10" s="46"/>
      <c r="EE10" s="46">
        <f>EF$6*'09C'!$C10</f>
        <v>45950.94699999999</v>
      </c>
      <c r="EF10" s="46">
        <f>EF$6*'09C'!$D10</f>
        <v>2871.3470799999996</v>
      </c>
      <c r="EG10" s="46">
        <f t="shared" si="26"/>
        <v>48822.29407999999</v>
      </c>
      <c r="EH10" s="46">
        <f>EF$6*'09C'!$F10</f>
        <v>409.2843804</v>
      </c>
      <c r="EI10" s="46">
        <f>EF$6*'09C'!$G10</f>
        <v>256.2606816</v>
      </c>
      <c r="EJ10" s="46"/>
      <c r="EK10" s="46">
        <f>EL$6*'09C'!$C10</f>
        <v>101420.686</v>
      </c>
      <c r="EL10" s="46">
        <f>EL$6*'09C'!$D10</f>
        <v>6337.49704</v>
      </c>
      <c r="EM10" s="46">
        <f t="shared" si="27"/>
        <v>107758.18304</v>
      </c>
      <c r="EN10" s="46">
        <f>EL$6*'09C'!$F10</f>
        <v>903.3524952</v>
      </c>
      <c r="EO10" s="46">
        <f>EL$6*'09C'!$G10</f>
        <v>565.6060608</v>
      </c>
      <c r="EP10" s="46"/>
      <c r="EQ10" s="46">
        <f>ER$6*'09C'!$C10</f>
        <v>12457.901000000002</v>
      </c>
      <c r="ER10" s="46">
        <f>ER$6*'09C'!$D10</f>
        <v>778.45964</v>
      </c>
      <c r="ES10" s="46">
        <f t="shared" si="28"/>
        <v>13236.360640000003</v>
      </c>
      <c r="ET10" s="46">
        <f>ER$6*'09C'!$F10</f>
        <v>110.9623332</v>
      </c>
      <c r="EU10" s="46">
        <f>ER$6*'09C'!$G10</f>
        <v>69.47561280000001</v>
      </c>
      <c r="EV10" s="46"/>
      <c r="EW10" s="46">
        <f>EX$6*'09C'!$C10</f>
        <v>64099.813</v>
      </c>
      <c r="EX10" s="46">
        <f>EX$6*'09C'!$D10</f>
        <v>4005.41932</v>
      </c>
      <c r="EY10" s="46">
        <f t="shared" si="29"/>
        <v>68105.23232</v>
      </c>
      <c r="EZ10" s="46">
        <f>EX$6*'09C'!$F10</f>
        <v>570.9360516</v>
      </c>
      <c r="FA10" s="46">
        <f>EX$6*'09C'!$G10</f>
        <v>357.4738464</v>
      </c>
      <c r="FB10" s="46"/>
      <c r="FC10" s="46">
        <f>FD$6*'09C'!$C10</f>
        <v>26073.366</v>
      </c>
      <c r="FD10" s="46">
        <f>FD$6*'09C'!$D10</f>
        <v>1629.25224</v>
      </c>
      <c r="FE10" s="46">
        <f t="shared" si="30"/>
        <v>27702.618240000003</v>
      </c>
      <c r="FF10" s="46">
        <f>FD$6*'09C'!$F10</f>
        <v>232.2350712</v>
      </c>
      <c r="FG10" s="46">
        <f>FD$6*'09C'!$G10</f>
        <v>145.4067648</v>
      </c>
    </row>
    <row r="11" spans="1:163" ht="12.75">
      <c r="A11" s="33">
        <v>43191</v>
      </c>
      <c r="B11" s="33"/>
      <c r="C11" s="46">
        <f t="shared" si="0"/>
        <v>0</v>
      </c>
      <c r="D11" s="46">
        <f t="shared" si="1"/>
        <v>129200.94674</v>
      </c>
      <c r="E11" s="46">
        <f t="shared" si="2"/>
        <v>129200.94674</v>
      </c>
      <c r="F11" s="46">
        <f t="shared" si="3"/>
        <v>27085.57457640001</v>
      </c>
      <c r="G11" s="46">
        <f t="shared" si="4"/>
        <v>16958.789865599996</v>
      </c>
      <c r="H11" s="46"/>
      <c r="I11" s="46">
        <f>J$6*'09C'!$C11</f>
        <v>0</v>
      </c>
      <c r="J11" s="46">
        <f>J$6*'09C'!$D11</f>
        <v>67191.82665999999</v>
      </c>
      <c r="K11" s="46">
        <f t="shared" si="5"/>
        <v>67191.82665999999</v>
      </c>
      <c r="L11" s="46">
        <f>J$6*'09C'!$F11</f>
        <v>14086.036347599998</v>
      </c>
      <c r="M11" s="46">
        <f>J$6*'09C'!$G11</f>
        <v>8819.533430399999</v>
      </c>
      <c r="N11" s="46"/>
      <c r="O11" s="46">
        <f>P$6*'09C'!$C11</f>
        <v>0</v>
      </c>
      <c r="P11" s="46">
        <f>P$6*'09C'!$D11</f>
        <v>11976.038359999999</v>
      </c>
      <c r="Q11" s="46">
        <f t="shared" si="6"/>
        <v>11976.038359999999</v>
      </c>
      <c r="R11" s="46">
        <f>P$6*'09C'!$F11</f>
        <v>2510.6463095999998</v>
      </c>
      <c r="S11" s="46">
        <f>P$6*'09C'!$G11</f>
        <v>1571.9630783999999</v>
      </c>
      <c r="T11" s="46"/>
      <c r="U11" s="46">
        <f>V$6*'09C'!$C11</f>
        <v>0</v>
      </c>
      <c r="V11" s="46">
        <f>V$6*'09C'!$D11</f>
        <v>1497.5223</v>
      </c>
      <c r="W11" s="46">
        <f t="shared" si="7"/>
        <v>1497.5223</v>
      </c>
      <c r="X11" s="46">
        <f>V$6*'09C'!$F11</f>
        <v>313.939278</v>
      </c>
      <c r="Y11" s="46">
        <f>V$6*'09C'!$G11</f>
        <v>196.563312</v>
      </c>
      <c r="Z11" s="46"/>
      <c r="AA11" s="46">
        <f>AB$6*'09C'!$C11</f>
        <v>0</v>
      </c>
      <c r="AB11" s="46">
        <f>AB$6*'09C'!$D11</f>
        <v>67.31306000000001</v>
      </c>
      <c r="AC11" s="46">
        <f t="shared" si="8"/>
        <v>67.31306000000001</v>
      </c>
      <c r="AD11" s="46">
        <f>AB$6*'09C'!$F11</f>
        <v>14.1114516</v>
      </c>
      <c r="AE11" s="46">
        <f>AB$6*'09C'!$G11</f>
        <v>8.8354464</v>
      </c>
      <c r="AF11" s="46"/>
      <c r="AG11" s="46">
        <f>AH$6*'09C'!$C11</f>
        <v>0</v>
      </c>
      <c r="AH11" s="46">
        <f>AH$6*'09C'!$D11</f>
        <v>2673.3186</v>
      </c>
      <c r="AI11" s="46">
        <f t="shared" si="9"/>
        <v>2673.3186</v>
      </c>
      <c r="AJ11" s="46">
        <f>AH$6*'09C'!$F11</f>
        <v>560.432196</v>
      </c>
      <c r="AK11" s="46">
        <f>AH$6*'09C'!$G11</f>
        <v>350.897184</v>
      </c>
      <c r="AL11" s="46"/>
      <c r="AM11" s="46">
        <f>AN$6*'09C'!$C11</f>
        <v>0</v>
      </c>
      <c r="AN11" s="46">
        <f>AN$6*'09C'!$D11</f>
        <v>1.69592</v>
      </c>
      <c r="AO11" s="46">
        <f t="shared" si="10"/>
        <v>1.69592</v>
      </c>
      <c r="AP11" s="46">
        <f>AN$6*'09C'!$F11</f>
        <v>0.3555312</v>
      </c>
      <c r="AQ11" s="46">
        <f>AN$6*'09C'!$G11</f>
        <v>0.2226048</v>
      </c>
      <c r="AR11" s="46"/>
      <c r="AS11" s="46">
        <f>AT$6*'09C'!$C11</f>
        <v>0</v>
      </c>
      <c r="AT11" s="46">
        <f>AT$6*'09C'!$D11</f>
        <v>454.18234</v>
      </c>
      <c r="AU11" s="46">
        <f t="shared" si="11"/>
        <v>454.18234</v>
      </c>
      <c r="AV11" s="46">
        <f>AT$6*'09C'!$F11</f>
        <v>95.2143924</v>
      </c>
      <c r="AW11" s="46">
        <f>AT$6*'09C'!$G11</f>
        <v>59.6155296</v>
      </c>
      <c r="AX11" s="46"/>
      <c r="AY11" s="46">
        <f>AZ$6*'09C'!$C11</f>
        <v>0</v>
      </c>
      <c r="AZ11" s="46">
        <f>AZ$6*'09C'!$D11</f>
        <v>138.417</v>
      </c>
      <c r="BA11" s="46">
        <f t="shared" si="12"/>
        <v>138.417</v>
      </c>
      <c r="BB11" s="46">
        <f>AZ$6*'09C'!$F11</f>
        <v>29.01762</v>
      </c>
      <c r="BC11" s="46">
        <f>AZ$6*'09C'!$G11</f>
        <v>18.168480000000002</v>
      </c>
      <c r="BD11" s="46"/>
      <c r="BE11" s="46">
        <f>BF$6*'09C'!$C11</f>
        <v>0</v>
      </c>
      <c r="BF11" s="46">
        <f>BF$6*'09C'!$D11</f>
        <v>770.79564</v>
      </c>
      <c r="BG11" s="46">
        <f t="shared" si="13"/>
        <v>770.79564</v>
      </c>
      <c r="BH11" s="46">
        <f>BF$6*'09C'!$F11</f>
        <v>161.5889304</v>
      </c>
      <c r="BI11" s="46">
        <f>BF$6*'09C'!$G11</f>
        <v>101.1738816</v>
      </c>
      <c r="BJ11" s="46"/>
      <c r="BK11" s="46">
        <f>BL$6*'09C'!$C11</f>
        <v>0</v>
      </c>
      <c r="BL11" s="46">
        <f>BL$6*'09C'!$D11</f>
        <v>7202.9214</v>
      </c>
      <c r="BM11" s="46">
        <f t="shared" si="14"/>
        <v>7202.9214</v>
      </c>
      <c r="BN11" s="46">
        <f>BL$6*'09C'!$F11</f>
        <v>1510.014204</v>
      </c>
      <c r="BO11" s="46">
        <f>BL$6*'09C'!$G11</f>
        <v>945.4484160000001</v>
      </c>
      <c r="BP11" s="46"/>
      <c r="BQ11" s="46">
        <f>BR$6*'09C'!$C11</f>
        <v>0</v>
      </c>
      <c r="BR11" s="46">
        <f>BR$6*'09C'!$D11</f>
        <v>237.3041</v>
      </c>
      <c r="BS11" s="46">
        <f t="shared" si="15"/>
        <v>237.3041</v>
      </c>
      <c r="BT11" s="46">
        <f>BR$6*'09C'!$F11</f>
        <v>49.748226</v>
      </c>
      <c r="BU11" s="46">
        <f>BR$6*'09C'!$G11</f>
        <v>31.148304</v>
      </c>
      <c r="BV11" s="46"/>
      <c r="BW11" s="46">
        <f>BX$6*'09C'!$C11</f>
        <v>0</v>
      </c>
      <c r="BX11" s="46">
        <f>BX$6*'09C'!$D11</f>
        <v>3247.2378799999997</v>
      </c>
      <c r="BY11" s="46">
        <f t="shared" si="16"/>
        <v>3247.2378799999997</v>
      </c>
      <c r="BZ11" s="46">
        <f>BX$6*'09C'!$F11</f>
        <v>680.7481368</v>
      </c>
      <c r="CA11" s="46">
        <f>BX$6*'09C'!$G11</f>
        <v>426.2292672</v>
      </c>
      <c r="CB11" s="46"/>
      <c r="CC11" s="46">
        <f>CD$6*'09C'!$C11</f>
        <v>0</v>
      </c>
      <c r="CD11" s="46">
        <f>CD$6*'09C'!$D11</f>
        <v>1869.1532399999999</v>
      </c>
      <c r="CE11" s="46">
        <f t="shared" si="17"/>
        <v>1869.1532399999999</v>
      </c>
      <c r="CF11" s="46">
        <f>CD$6*'09C'!$F11</f>
        <v>391.8476664</v>
      </c>
      <c r="CG11" s="46">
        <f>CD$6*'09C'!$G11</f>
        <v>245.34322559999998</v>
      </c>
      <c r="CH11" s="46"/>
      <c r="CI11" s="46">
        <f>CJ$6*'09C'!$C11</f>
        <v>0</v>
      </c>
      <c r="CJ11" s="46">
        <f>CJ$6*'09C'!$D11</f>
        <v>2512.0815</v>
      </c>
      <c r="CK11" s="46">
        <f t="shared" si="18"/>
        <v>2512.0815</v>
      </c>
      <c r="CL11" s="46">
        <f>CJ$6*'09C'!$F11</f>
        <v>526.63059</v>
      </c>
      <c r="CM11" s="46">
        <f>CJ$6*'09C'!$G11</f>
        <v>329.73336</v>
      </c>
      <c r="CN11" s="46"/>
      <c r="CO11" s="46">
        <f>CP$6*'09C'!$C11</f>
        <v>0</v>
      </c>
      <c r="CP11" s="46">
        <f>CP$6*'09C'!$D11</f>
        <v>6245.12564</v>
      </c>
      <c r="CQ11" s="46">
        <f t="shared" si="19"/>
        <v>6245.12564</v>
      </c>
      <c r="CR11" s="46">
        <f>CP$6*'09C'!$F11</f>
        <v>1309.2227304</v>
      </c>
      <c r="CS11" s="46">
        <f>CP$6*'09C'!$G11</f>
        <v>819.7290816</v>
      </c>
      <c r="CT11" s="46"/>
      <c r="CU11" s="46">
        <f>CV$6*'09C'!$C11</f>
        <v>0</v>
      </c>
      <c r="CV11" s="46">
        <f>CV$6*'09C'!$D11</f>
        <v>956.02502</v>
      </c>
      <c r="CW11" s="46">
        <f t="shared" si="20"/>
        <v>956.02502</v>
      </c>
      <c r="CX11" s="46">
        <f>CV$6*'09C'!$F11</f>
        <v>200.4202572</v>
      </c>
      <c r="CY11" s="46">
        <f>CV$6*'09C'!$G11</f>
        <v>125.4869088</v>
      </c>
      <c r="CZ11" s="46"/>
      <c r="DA11" s="46">
        <f>DB$6*'09C'!$C11</f>
        <v>0</v>
      </c>
      <c r="DB11" s="46">
        <f>DB$6*'09C'!$D11</f>
        <v>10602.51774</v>
      </c>
      <c r="DC11" s="46">
        <f t="shared" si="21"/>
        <v>10602.51774</v>
      </c>
      <c r="DD11" s="46">
        <f>DB$6*'09C'!$F11</f>
        <v>2222.7026364</v>
      </c>
      <c r="DE11" s="46">
        <f>DB$6*'09C'!$G11</f>
        <v>1391.6761055999998</v>
      </c>
      <c r="DF11" s="46"/>
      <c r="DG11" s="46">
        <f>DH$6*'09C'!$C11</f>
        <v>0</v>
      </c>
      <c r="DH11" s="46">
        <f>DH$6*'09C'!$D11</f>
        <v>122.05636</v>
      </c>
      <c r="DI11" s="46">
        <f t="shared" si="22"/>
        <v>122.05636</v>
      </c>
      <c r="DJ11" s="46">
        <f>DH$6*'09C'!$F11</f>
        <v>25.587789599999997</v>
      </c>
      <c r="DK11" s="46">
        <f>DH$6*'09C'!$G11</f>
        <v>16.0209984</v>
      </c>
      <c r="DL11" s="46"/>
      <c r="DM11" s="46">
        <f>DN$6*'09C'!$C11</f>
        <v>0</v>
      </c>
      <c r="DN11" s="46">
        <f>DN$6*'09C'!$D11</f>
        <v>205.25619999999998</v>
      </c>
      <c r="DO11" s="46">
        <f t="shared" si="23"/>
        <v>205.25619999999998</v>
      </c>
      <c r="DP11" s="46">
        <f>DN$6*'09C'!$F11</f>
        <v>43.029731999999996</v>
      </c>
      <c r="DQ11" s="46">
        <f>DN$6*'09C'!$G11</f>
        <v>26.941727999999998</v>
      </c>
      <c r="DR11" s="46"/>
      <c r="DS11" s="46">
        <f>DT$6*'09C'!$C11</f>
        <v>0</v>
      </c>
      <c r="DT11" s="46">
        <f>DT$6*'09C'!$D11</f>
        <v>2.16978</v>
      </c>
      <c r="DU11" s="46">
        <f t="shared" si="24"/>
        <v>2.16978</v>
      </c>
      <c r="DV11" s="46">
        <f>DT$6*'09C'!$F11</f>
        <v>0.45487079999999996</v>
      </c>
      <c r="DW11" s="46">
        <f>DT$6*'09C'!$G11</f>
        <v>0.2848032</v>
      </c>
      <c r="DX11" s="46"/>
      <c r="DY11" s="46">
        <f>DZ$6*'09C'!$C11</f>
        <v>0</v>
      </c>
      <c r="DZ11" s="46">
        <f>DZ$6*'09C'!$D11</f>
        <v>606.06694</v>
      </c>
      <c r="EA11" s="46">
        <f t="shared" si="25"/>
        <v>606.06694</v>
      </c>
      <c r="EB11" s="46">
        <f>DZ$6*'09C'!$F11</f>
        <v>127.05534840000001</v>
      </c>
      <c r="EC11" s="46">
        <f>DZ$6*'09C'!$G11</f>
        <v>79.5517536</v>
      </c>
      <c r="ED11" s="46"/>
      <c r="EE11" s="46">
        <f>EF$6*'09C'!$C11</f>
        <v>0</v>
      </c>
      <c r="EF11" s="46">
        <f>EF$6*'09C'!$D11</f>
        <v>1952.3281399999998</v>
      </c>
      <c r="EG11" s="46">
        <f t="shared" si="26"/>
        <v>1952.3281399999998</v>
      </c>
      <c r="EH11" s="46">
        <f>EF$6*'09C'!$F11</f>
        <v>409.2843804</v>
      </c>
      <c r="EI11" s="46">
        <f>EF$6*'09C'!$G11</f>
        <v>256.2606816</v>
      </c>
      <c r="EJ11" s="46"/>
      <c r="EK11" s="46">
        <f>EL$6*'09C'!$C11</f>
        <v>0</v>
      </c>
      <c r="EL11" s="46">
        <f>EL$6*'09C'!$D11</f>
        <v>4309.08332</v>
      </c>
      <c r="EM11" s="46">
        <f t="shared" si="27"/>
        <v>4309.08332</v>
      </c>
      <c r="EN11" s="46">
        <f>EL$6*'09C'!$F11</f>
        <v>903.3524952</v>
      </c>
      <c r="EO11" s="46">
        <f>EL$6*'09C'!$G11</f>
        <v>565.6060608</v>
      </c>
      <c r="EP11" s="46"/>
      <c r="EQ11" s="46">
        <f>ER$6*'09C'!$C11</f>
        <v>0</v>
      </c>
      <c r="ER11" s="46">
        <f>ER$6*'09C'!$D11</f>
        <v>529.3016200000001</v>
      </c>
      <c r="ES11" s="46">
        <f t="shared" si="28"/>
        <v>529.3016200000001</v>
      </c>
      <c r="ET11" s="46">
        <f>ER$6*'09C'!$F11</f>
        <v>110.9623332</v>
      </c>
      <c r="EU11" s="46">
        <f>ER$6*'09C'!$G11</f>
        <v>69.47561280000001</v>
      </c>
      <c r="EV11" s="46"/>
      <c r="EW11" s="46">
        <f>EX$6*'09C'!$C11</f>
        <v>0</v>
      </c>
      <c r="EX11" s="46">
        <f>EX$6*'09C'!$D11</f>
        <v>2723.42306</v>
      </c>
      <c r="EY11" s="46">
        <f t="shared" si="29"/>
        <v>2723.42306</v>
      </c>
      <c r="EZ11" s="46">
        <f>EX$6*'09C'!$F11</f>
        <v>570.9360516</v>
      </c>
      <c r="FA11" s="46">
        <f>EX$6*'09C'!$G11</f>
        <v>357.4738464</v>
      </c>
      <c r="FB11" s="46"/>
      <c r="FC11" s="46">
        <f>FD$6*'09C'!$C11</f>
        <v>0</v>
      </c>
      <c r="FD11" s="46">
        <f>FD$6*'09C'!$D11</f>
        <v>1107.78492</v>
      </c>
      <c r="FE11" s="46">
        <f t="shared" si="30"/>
        <v>1107.78492</v>
      </c>
      <c r="FF11" s="46">
        <f>FD$6*'09C'!$F11</f>
        <v>232.2350712</v>
      </c>
      <c r="FG11" s="46">
        <f>FD$6*'09C'!$G11</f>
        <v>145.4067648</v>
      </c>
    </row>
    <row r="12" spans="1:163" ht="12.75">
      <c r="A12" s="33">
        <v>43374</v>
      </c>
      <c r="B12" s="33"/>
      <c r="C12" s="46">
        <f t="shared" si="0"/>
        <v>3165267.7810000004</v>
      </c>
      <c r="D12" s="46">
        <f t="shared" si="1"/>
        <v>129200.94674</v>
      </c>
      <c r="E12" s="46">
        <f t="shared" si="2"/>
        <v>3294468.7277400005</v>
      </c>
      <c r="F12" s="46">
        <f t="shared" si="3"/>
        <v>27085.57457640001</v>
      </c>
      <c r="G12" s="46">
        <f t="shared" si="4"/>
        <v>16958.789865599996</v>
      </c>
      <c r="H12" s="46"/>
      <c r="I12" s="46">
        <f>J$6*'09C'!$C12</f>
        <v>1646118.929</v>
      </c>
      <c r="J12" s="46">
        <f>J$6*'09C'!$D12</f>
        <v>67191.82665999999</v>
      </c>
      <c r="K12" s="46">
        <f t="shared" si="5"/>
        <v>1713310.75566</v>
      </c>
      <c r="L12" s="46">
        <f>J$6*'09C'!$F12</f>
        <v>14086.036347599998</v>
      </c>
      <c r="M12" s="46">
        <f>J$6*'09C'!$G12</f>
        <v>8819.533430399999</v>
      </c>
      <c r="N12" s="46"/>
      <c r="O12" s="46">
        <f>P$6*'09C'!$C12</f>
        <v>293398.534</v>
      </c>
      <c r="P12" s="46">
        <f>P$6*'09C'!$D12</f>
        <v>11976.038359999999</v>
      </c>
      <c r="Q12" s="46">
        <f t="shared" si="6"/>
        <v>305374.57236</v>
      </c>
      <c r="R12" s="46">
        <f>P$6*'09C'!$F12</f>
        <v>2510.6463095999998</v>
      </c>
      <c r="S12" s="46">
        <f>P$6*'09C'!$G12</f>
        <v>1571.9630783999999</v>
      </c>
      <c r="T12" s="46"/>
      <c r="U12" s="46">
        <f>V$6*'09C'!$C12</f>
        <v>36687.495</v>
      </c>
      <c r="V12" s="46">
        <f>V$6*'09C'!$D12</f>
        <v>1497.5223</v>
      </c>
      <c r="W12" s="46">
        <f t="shared" si="7"/>
        <v>38185.0173</v>
      </c>
      <c r="X12" s="46">
        <f>V$6*'09C'!$F12</f>
        <v>313.939278</v>
      </c>
      <c r="Y12" s="46">
        <f>V$6*'09C'!$G12</f>
        <v>196.563312</v>
      </c>
      <c r="Z12" s="46"/>
      <c r="AA12" s="46">
        <f>AB$6*'09C'!$C12</f>
        <v>1649.089</v>
      </c>
      <c r="AB12" s="46">
        <f>AB$6*'09C'!$D12</f>
        <v>67.31306000000001</v>
      </c>
      <c r="AC12" s="46">
        <f t="shared" si="8"/>
        <v>1716.40206</v>
      </c>
      <c r="AD12" s="46">
        <f>AB$6*'09C'!$F12</f>
        <v>14.1114516</v>
      </c>
      <c r="AE12" s="46">
        <f>AB$6*'09C'!$G12</f>
        <v>8.8354464</v>
      </c>
      <c r="AF12" s="46"/>
      <c r="AG12" s="46">
        <f>AH$6*'09C'!$C12</f>
        <v>65493.09</v>
      </c>
      <c r="AH12" s="46">
        <f>AH$6*'09C'!$D12</f>
        <v>2673.3186</v>
      </c>
      <c r="AI12" s="46">
        <f t="shared" si="9"/>
        <v>68166.4086</v>
      </c>
      <c r="AJ12" s="46">
        <f>AH$6*'09C'!$F12</f>
        <v>560.432196</v>
      </c>
      <c r="AK12" s="46">
        <f>AH$6*'09C'!$G12</f>
        <v>350.897184</v>
      </c>
      <c r="AL12" s="46"/>
      <c r="AM12" s="46">
        <f>AN$6*'09C'!$C12</f>
        <v>41.548</v>
      </c>
      <c r="AN12" s="46">
        <f>AN$6*'09C'!$D12</f>
        <v>1.69592</v>
      </c>
      <c r="AO12" s="46">
        <f t="shared" si="10"/>
        <v>43.24392</v>
      </c>
      <c r="AP12" s="46">
        <f>AN$6*'09C'!$F12</f>
        <v>0.3555312</v>
      </c>
      <c r="AQ12" s="46">
        <f>AN$6*'09C'!$G12</f>
        <v>0.2226048</v>
      </c>
      <c r="AR12" s="46"/>
      <c r="AS12" s="46">
        <f>AT$6*'09C'!$C12</f>
        <v>11126.921</v>
      </c>
      <c r="AT12" s="46">
        <f>AT$6*'09C'!$D12</f>
        <v>454.18234</v>
      </c>
      <c r="AU12" s="46">
        <f t="shared" si="11"/>
        <v>11581.10334</v>
      </c>
      <c r="AV12" s="46">
        <f>AT$6*'09C'!$F12</f>
        <v>95.2143924</v>
      </c>
      <c r="AW12" s="46">
        <f>AT$6*'09C'!$G12</f>
        <v>59.6155296</v>
      </c>
      <c r="AX12" s="46"/>
      <c r="AY12" s="46">
        <f>AZ$6*'09C'!$C12</f>
        <v>3391.05</v>
      </c>
      <c r="AZ12" s="46">
        <f>AZ$6*'09C'!$D12</f>
        <v>138.417</v>
      </c>
      <c r="BA12" s="46">
        <f t="shared" si="12"/>
        <v>3529.467</v>
      </c>
      <c r="BB12" s="46">
        <f>AZ$6*'09C'!$F12</f>
        <v>29.01762</v>
      </c>
      <c r="BC12" s="46">
        <f>AZ$6*'09C'!$G12</f>
        <v>18.168480000000002</v>
      </c>
      <c r="BD12" s="46"/>
      <c r="BE12" s="46">
        <f>BF$6*'09C'!$C12</f>
        <v>18883.566000000003</v>
      </c>
      <c r="BF12" s="46">
        <f>BF$6*'09C'!$D12</f>
        <v>770.79564</v>
      </c>
      <c r="BG12" s="46">
        <f t="shared" si="13"/>
        <v>19654.361640000003</v>
      </c>
      <c r="BH12" s="46">
        <f>BF$6*'09C'!$F12</f>
        <v>161.5889304</v>
      </c>
      <c r="BI12" s="46">
        <f>BF$6*'09C'!$G12</f>
        <v>101.1738816</v>
      </c>
      <c r="BJ12" s="46"/>
      <c r="BK12" s="46">
        <f>BL$6*'09C'!$C12</f>
        <v>176462.91</v>
      </c>
      <c r="BL12" s="46">
        <f>BL$6*'09C'!$D12</f>
        <v>7202.9214</v>
      </c>
      <c r="BM12" s="46">
        <f t="shared" si="14"/>
        <v>183665.8314</v>
      </c>
      <c r="BN12" s="46">
        <f>BL$6*'09C'!$F12</f>
        <v>1510.014204</v>
      </c>
      <c r="BO12" s="46">
        <f>BL$6*'09C'!$G12</f>
        <v>945.4484160000001</v>
      </c>
      <c r="BP12" s="46"/>
      <c r="BQ12" s="46">
        <f>BR$6*'09C'!$C12</f>
        <v>5813.665</v>
      </c>
      <c r="BR12" s="46">
        <f>BR$6*'09C'!$D12</f>
        <v>237.3041</v>
      </c>
      <c r="BS12" s="46">
        <f t="shared" si="15"/>
        <v>6050.9691</v>
      </c>
      <c r="BT12" s="46">
        <f>BR$6*'09C'!$F12</f>
        <v>49.748226</v>
      </c>
      <c r="BU12" s="46">
        <f>BR$6*'09C'!$G12</f>
        <v>31.148304</v>
      </c>
      <c r="BV12" s="46"/>
      <c r="BW12" s="46">
        <f>BX$6*'09C'!$C12</f>
        <v>79553.42199999999</v>
      </c>
      <c r="BX12" s="46">
        <f>BX$6*'09C'!$D12</f>
        <v>3247.2378799999997</v>
      </c>
      <c r="BY12" s="46">
        <f t="shared" si="16"/>
        <v>82800.65987999999</v>
      </c>
      <c r="BZ12" s="46">
        <f>BX$6*'09C'!$F12</f>
        <v>680.7481368</v>
      </c>
      <c r="CA12" s="46">
        <f>BX$6*'09C'!$G12</f>
        <v>426.2292672</v>
      </c>
      <c r="CB12" s="46"/>
      <c r="CC12" s="46">
        <f>CD$6*'09C'!$C12</f>
        <v>45792.006</v>
      </c>
      <c r="CD12" s="46">
        <f>CD$6*'09C'!$D12</f>
        <v>1869.1532399999999</v>
      </c>
      <c r="CE12" s="46">
        <f t="shared" si="17"/>
        <v>47661.15924</v>
      </c>
      <c r="CF12" s="46">
        <f>CD$6*'09C'!$F12</f>
        <v>391.8476664</v>
      </c>
      <c r="CG12" s="46">
        <f>CD$6*'09C'!$G12</f>
        <v>245.34322559999998</v>
      </c>
      <c r="CH12" s="46"/>
      <c r="CI12" s="46">
        <f>CJ$6*'09C'!$C12</f>
        <v>61542.975</v>
      </c>
      <c r="CJ12" s="46">
        <f>CJ$6*'09C'!$D12</f>
        <v>2512.0815</v>
      </c>
      <c r="CK12" s="46">
        <f t="shared" si="18"/>
        <v>64055.0565</v>
      </c>
      <c r="CL12" s="46">
        <f>CJ$6*'09C'!$F12</f>
        <v>526.63059</v>
      </c>
      <c r="CM12" s="46">
        <f>CJ$6*'09C'!$G12</f>
        <v>329.73336</v>
      </c>
      <c r="CN12" s="46"/>
      <c r="CO12" s="46">
        <f>CP$6*'09C'!$C12</f>
        <v>152998.066</v>
      </c>
      <c r="CP12" s="46">
        <f>CP$6*'09C'!$D12</f>
        <v>6245.12564</v>
      </c>
      <c r="CQ12" s="46">
        <f t="shared" si="19"/>
        <v>159243.19164</v>
      </c>
      <c r="CR12" s="46">
        <f>CP$6*'09C'!$F12</f>
        <v>1309.2227304</v>
      </c>
      <c r="CS12" s="46">
        <f>CP$6*'09C'!$G12</f>
        <v>819.7290816</v>
      </c>
      <c r="CT12" s="46"/>
      <c r="CU12" s="46">
        <f>CV$6*'09C'!$C12</f>
        <v>23421.463</v>
      </c>
      <c r="CV12" s="46">
        <f>CV$6*'09C'!$D12</f>
        <v>956.02502</v>
      </c>
      <c r="CW12" s="46">
        <f t="shared" si="20"/>
        <v>24377.48802</v>
      </c>
      <c r="CX12" s="46">
        <f>CV$6*'09C'!$F12</f>
        <v>200.4202572</v>
      </c>
      <c r="CY12" s="46">
        <f>CV$6*'09C'!$G12</f>
        <v>125.4869088</v>
      </c>
      <c r="CZ12" s="46"/>
      <c r="DA12" s="46">
        <f>DB$6*'09C'!$C12</f>
        <v>259748.93099999998</v>
      </c>
      <c r="DB12" s="46">
        <f>DB$6*'09C'!$D12</f>
        <v>10602.51774</v>
      </c>
      <c r="DC12" s="46">
        <f t="shared" si="21"/>
        <v>270351.44873999996</v>
      </c>
      <c r="DD12" s="46">
        <f>DB$6*'09C'!$F12</f>
        <v>2222.7026364</v>
      </c>
      <c r="DE12" s="46">
        <f>DB$6*'09C'!$G12</f>
        <v>1391.6761055999998</v>
      </c>
      <c r="DF12" s="46"/>
      <c r="DG12" s="46">
        <f>DH$6*'09C'!$C12</f>
        <v>2990.234</v>
      </c>
      <c r="DH12" s="46">
        <f>DH$6*'09C'!$D12</f>
        <v>122.05636</v>
      </c>
      <c r="DI12" s="46">
        <f t="shared" si="22"/>
        <v>3112.29036</v>
      </c>
      <c r="DJ12" s="46">
        <f>DH$6*'09C'!$F12</f>
        <v>25.587789599999997</v>
      </c>
      <c r="DK12" s="46">
        <f>DH$6*'09C'!$G12</f>
        <v>16.0209984</v>
      </c>
      <c r="DL12" s="46"/>
      <c r="DM12" s="46">
        <f>DN$6*'09C'!$C12</f>
        <v>5028.53</v>
      </c>
      <c r="DN12" s="46">
        <f>DN$6*'09C'!$D12</f>
        <v>205.25619999999998</v>
      </c>
      <c r="DO12" s="46">
        <f t="shared" si="23"/>
        <v>5233.7862</v>
      </c>
      <c r="DP12" s="46">
        <f>DN$6*'09C'!$F12</f>
        <v>43.029731999999996</v>
      </c>
      <c r="DQ12" s="46">
        <f>DN$6*'09C'!$G12</f>
        <v>26.941727999999998</v>
      </c>
      <c r="DR12" s="46"/>
      <c r="DS12" s="46">
        <f>DT$6*'09C'!$C12</f>
        <v>53.157</v>
      </c>
      <c r="DT12" s="46">
        <f>DT$6*'09C'!$D12</f>
        <v>2.16978</v>
      </c>
      <c r="DU12" s="46">
        <f t="shared" si="24"/>
        <v>55.32678</v>
      </c>
      <c r="DV12" s="46">
        <f>DT$6*'09C'!$F12</f>
        <v>0.45487079999999996</v>
      </c>
      <c r="DW12" s="46">
        <f>DT$6*'09C'!$G12</f>
        <v>0.2848032</v>
      </c>
      <c r="DX12" s="46"/>
      <c r="DY12" s="46">
        <f>DZ$6*'09C'!$C12</f>
        <v>14847.911</v>
      </c>
      <c r="DZ12" s="46">
        <f>DZ$6*'09C'!$D12</f>
        <v>606.06694</v>
      </c>
      <c r="EA12" s="46">
        <f t="shared" si="25"/>
        <v>15453.97794</v>
      </c>
      <c r="EB12" s="46">
        <f>DZ$6*'09C'!$F12</f>
        <v>127.05534840000001</v>
      </c>
      <c r="EC12" s="46">
        <f>DZ$6*'09C'!$G12</f>
        <v>79.5517536</v>
      </c>
      <c r="ED12" s="46"/>
      <c r="EE12" s="46">
        <f>EF$6*'09C'!$C12</f>
        <v>47829.691</v>
      </c>
      <c r="EF12" s="46">
        <f>EF$6*'09C'!$D12</f>
        <v>1952.3281399999998</v>
      </c>
      <c r="EG12" s="46">
        <f t="shared" si="26"/>
        <v>49782.01914</v>
      </c>
      <c r="EH12" s="46">
        <f>EF$6*'09C'!$F12</f>
        <v>409.2843804</v>
      </c>
      <c r="EI12" s="46">
        <f>EF$6*'09C'!$G12</f>
        <v>256.2606816</v>
      </c>
      <c r="EJ12" s="46"/>
      <c r="EK12" s="46">
        <f>EL$6*'09C'!$C12</f>
        <v>105567.358</v>
      </c>
      <c r="EL12" s="46">
        <f>EL$6*'09C'!$D12</f>
        <v>4309.08332</v>
      </c>
      <c r="EM12" s="46">
        <f t="shared" si="27"/>
        <v>109876.44132</v>
      </c>
      <c r="EN12" s="46">
        <f>EL$6*'09C'!$F12</f>
        <v>903.3524952</v>
      </c>
      <c r="EO12" s="46">
        <f>EL$6*'09C'!$G12</f>
        <v>565.6060608</v>
      </c>
      <c r="EP12" s="46"/>
      <c r="EQ12" s="46">
        <f>ER$6*'09C'!$C12</f>
        <v>12967.253</v>
      </c>
      <c r="ER12" s="46">
        <f>ER$6*'09C'!$D12</f>
        <v>529.3016200000001</v>
      </c>
      <c r="ES12" s="46">
        <f t="shared" si="28"/>
        <v>13496.55462</v>
      </c>
      <c r="ET12" s="46">
        <f>ER$6*'09C'!$F12</f>
        <v>110.9623332</v>
      </c>
      <c r="EU12" s="46">
        <f>ER$6*'09C'!$G12</f>
        <v>69.47561280000001</v>
      </c>
      <c r="EV12" s="46"/>
      <c r="EW12" s="46">
        <f>EX$6*'09C'!$C12</f>
        <v>66720.58899999999</v>
      </c>
      <c r="EX12" s="46">
        <f>EX$6*'09C'!$D12</f>
        <v>2723.42306</v>
      </c>
      <c r="EY12" s="46">
        <f t="shared" si="29"/>
        <v>69444.01206</v>
      </c>
      <c r="EZ12" s="46">
        <f>EX$6*'09C'!$F12</f>
        <v>570.9360516</v>
      </c>
      <c r="FA12" s="46">
        <f>EX$6*'09C'!$G12</f>
        <v>357.4738464</v>
      </c>
      <c r="FB12" s="46"/>
      <c r="FC12" s="46">
        <f>FD$6*'09C'!$C12</f>
        <v>27139.398</v>
      </c>
      <c r="FD12" s="46">
        <f>FD$6*'09C'!$D12</f>
        <v>1107.78492</v>
      </c>
      <c r="FE12" s="46">
        <f t="shared" si="30"/>
        <v>28247.18292</v>
      </c>
      <c r="FF12" s="46">
        <f>FD$6*'09C'!$F12</f>
        <v>232.2350712</v>
      </c>
      <c r="FG12" s="46">
        <f>FD$6*'09C'!$G12</f>
        <v>145.4067648</v>
      </c>
    </row>
    <row r="13" spans="1:163" ht="12.75">
      <c r="A13" s="33">
        <v>43556</v>
      </c>
      <c r="B13" s="33"/>
      <c r="C13" s="46">
        <f t="shared" si="0"/>
        <v>0</v>
      </c>
      <c r="D13" s="46">
        <f t="shared" si="1"/>
        <v>65895.59111999998</v>
      </c>
      <c r="E13" s="46">
        <f t="shared" si="2"/>
        <v>65895.59111999998</v>
      </c>
      <c r="F13" s="46">
        <f t="shared" si="3"/>
        <v>27085.57457640001</v>
      </c>
      <c r="G13" s="46">
        <f t="shared" si="4"/>
        <v>16958.789865599996</v>
      </c>
      <c r="H13" s="46"/>
      <c r="I13" s="46">
        <f>J$6*'09C'!$C13</f>
        <v>0</v>
      </c>
      <c r="J13" s="46">
        <f>J$6*'09C'!$D13</f>
        <v>34269.448079999995</v>
      </c>
      <c r="K13" s="46">
        <f t="shared" si="5"/>
        <v>34269.448079999995</v>
      </c>
      <c r="L13" s="46">
        <f>J$6*'09C'!$F13</f>
        <v>14086.036347599998</v>
      </c>
      <c r="M13" s="46">
        <f>J$6*'09C'!$G13</f>
        <v>8819.533430399999</v>
      </c>
      <c r="N13" s="46"/>
      <c r="O13" s="46">
        <f>P$6*'09C'!$C13</f>
        <v>0</v>
      </c>
      <c r="P13" s="46">
        <f>P$6*'09C'!$D13</f>
        <v>6108.067679999999</v>
      </c>
      <c r="Q13" s="46">
        <f t="shared" si="6"/>
        <v>6108.067679999999</v>
      </c>
      <c r="R13" s="46">
        <f>P$6*'09C'!$F13</f>
        <v>2510.6463095999998</v>
      </c>
      <c r="S13" s="46">
        <f>P$6*'09C'!$G13</f>
        <v>1571.9630783999999</v>
      </c>
      <c r="T13" s="46"/>
      <c r="U13" s="46">
        <f>V$6*'09C'!$C13</f>
        <v>0</v>
      </c>
      <c r="V13" s="46">
        <f>V$6*'09C'!$D13</f>
        <v>763.7724000000001</v>
      </c>
      <c r="W13" s="46">
        <f t="shared" si="7"/>
        <v>763.7724000000001</v>
      </c>
      <c r="X13" s="46">
        <f>V$6*'09C'!$F13</f>
        <v>313.939278</v>
      </c>
      <c r="Y13" s="46">
        <f>V$6*'09C'!$G13</f>
        <v>196.563312</v>
      </c>
      <c r="Z13" s="46"/>
      <c r="AA13" s="46">
        <f>AB$6*'09C'!$C13</f>
        <v>0</v>
      </c>
      <c r="AB13" s="46">
        <f>AB$6*'09C'!$D13</f>
        <v>34.33128</v>
      </c>
      <c r="AC13" s="46">
        <f t="shared" si="8"/>
        <v>34.33128</v>
      </c>
      <c r="AD13" s="46">
        <f>AB$6*'09C'!$F13</f>
        <v>14.1114516</v>
      </c>
      <c r="AE13" s="46">
        <f>AB$6*'09C'!$G13</f>
        <v>8.8354464</v>
      </c>
      <c r="AF13" s="46"/>
      <c r="AG13" s="46">
        <f>AH$6*'09C'!$C13</f>
        <v>0</v>
      </c>
      <c r="AH13" s="46">
        <f>AH$6*'09C'!$D13</f>
        <v>1363.4568</v>
      </c>
      <c r="AI13" s="46">
        <f t="shared" si="9"/>
        <v>1363.4568</v>
      </c>
      <c r="AJ13" s="46">
        <f>AH$6*'09C'!$F13</f>
        <v>560.432196</v>
      </c>
      <c r="AK13" s="46">
        <f>AH$6*'09C'!$G13</f>
        <v>350.897184</v>
      </c>
      <c r="AL13" s="46"/>
      <c r="AM13" s="46">
        <f>AN$6*'09C'!$C13</f>
        <v>0</v>
      </c>
      <c r="AN13" s="46">
        <f>AN$6*'09C'!$D13</f>
        <v>0.8649600000000001</v>
      </c>
      <c r="AO13" s="46">
        <f t="shared" si="10"/>
        <v>0.8649600000000001</v>
      </c>
      <c r="AP13" s="46">
        <f>AN$6*'09C'!$F13</f>
        <v>0.3555312</v>
      </c>
      <c r="AQ13" s="46">
        <f>AN$6*'09C'!$G13</f>
        <v>0.2226048</v>
      </c>
      <c r="AR13" s="46"/>
      <c r="AS13" s="46">
        <f>AT$6*'09C'!$C13</f>
        <v>0</v>
      </c>
      <c r="AT13" s="46">
        <f>AT$6*'09C'!$D13</f>
        <v>231.64392</v>
      </c>
      <c r="AU13" s="46">
        <f t="shared" si="11"/>
        <v>231.64392</v>
      </c>
      <c r="AV13" s="46">
        <f>AT$6*'09C'!$F13</f>
        <v>95.2143924</v>
      </c>
      <c r="AW13" s="46">
        <f>AT$6*'09C'!$G13</f>
        <v>59.6155296</v>
      </c>
      <c r="AX13" s="46"/>
      <c r="AY13" s="46">
        <f>AZ$6*'09C'!$C13</f>
        <v>0</v>
      </c>
      <c r="AZ13" s="46">
        <f>AZ$6*'09C'!$D13</f>
        <v>70.596</v>
      </c>
      <c r="BA13" s="46">
        <f t="shared" si="12"/>
        <v>70.596</v>
      </c>
      <c r="BB13" s="46">
        <f>AZ$6*'09C'!$F13</f>
        <v>29.01762</v>
      </c>
      <c r="BC13" s="46">
        <f>AZ$6*'09C'!$G13</f>
        <v>18.168480000000002</v>
      </c>
      <c r="BD13" s="46"/>
      <c r="BE13" s="46">
        <f>BF$6*'09C'!$C13</f>
        <v>0</v>
      </c>
      <c r="BF13" s="46">
        <f>BF$6*'09C'!$D13</f>
        <v>393.12432</v>
      </c>
      <c r="BG13" s="46">
        <f t="shared" si="13"/>
        <v>393.12432</v>
      </c>
      <c r="BH13" s="46">
        <f>BF$6*'09C'!$F13</f>
        <v>161.5889304</v>
      </c>
      <c r="BI13" s="46">
        <f>BF$6*'09C'!$G13</f>
        <v>101.1738816</v>
      </c>
      <c r="BJ13" s="46"/>
      <c r="BK13" s="46">
        <f>BL$6*'09C'!$C13</f>
        <v>0</v>
      </c>
      <c r="BL13" s="46">
        <f>BL$6*'09C'!$D13</f>
        <v>3673.6632</v>
      </c>
      <c r="BM13" s="46">
        <f t="shared" si="14"/>
        <v>3673.6632</v>
      </c>
      <c r="BN13" s="46">
        <f>BL$6*'09C'!$F13</f>
        <v>1510.014204</v>
      </c>
      <c r="BO13" s="46">
        <f>BL$6*'09C'!$G13</f>
        <v>945.4484160000001</v>
      </c>
      <c r="BP13" s="46"/>
      <c r="BQ13" s="46">
        <f>BR$6*'09C'!$C13</f>
        <v>0</v>
      </c>
      <c r="BR13" s="46">
        <f>BR$6*'09C'!$D13</f>
        <v>121.0308</v>
      </c>
      <c r="BS13" s="46">
        <f t="shared" si="15"/>
        <v>121.0308</v>
      </c>
      <c r="BT13" s="46">
        <f>BR$6*'09C'!$F13</f>
        <v>49.748226</v>
      </c>
      <c r="BU13" s="46">
        <f>BR$6*'09C'!$G13</f>
        <v>31.148304</v>
      </c>
      <c r="BV13" s="46"/>
      <c r="BW13" s="46">
        <f>BX$6*'09C'!$C13</f>
        <v>0</v>
      </c>
      <c r="BX13" s="46">
        <f>BX$6*'09C'!$D13</f>
        <v>1656.16944</v>
      </c>
      <c r="BY13" s="46">
        <f t="shared" si="16"/>
        <v>1656.16944</v>
      </c>
      <c r="BZ13" s="46">
        <f>BX$6*'09C'!$F13</f>
        <v>680.7481368</v>
      </c>
      <c r="CA13" s="46">
        <f>BX$6*'09C'!$G13</f>
        <v>426.2292672</v>
      </c>
      <c r="CB13" s="46"/>
      <c r="CC13" s="46">
        <f>CD$6*'09C'!$C13</f>
        <v>0</v>
      </c>
      <c r="CD13" s="46">
        <f>CD$6*'09C'!$D13</f>
        <v>953.3131199999999</v>
      </c>
      <c r="CE13" s="46">
        <f t="shared" si="17"/>
        <v>953.3131199999999</v>
      </c>
      <c r="CF13" s="46">
        <f>CD$6*'09C'!$F13</f>
        <v>391.8476664</v>
      </c>
      <c r="CG13" s="46">
        <f>CD$6*'09C'!$G13</f>
        <v>245.34322559999998</v>
      </c>
      <c r="CH13" s="46"/>
      <c r="CI13" s="46">
        <f>CJ$6*'09C'!$C13</f>
        <v>0</v>
      </c>
      <c r="CJ13" s="46">
        <f>CJ$6*'09C'!$D13</f>
        <v>1281.222</v>
      </c>
      <c r="CK13" s="46">
        <f t="shared" si="18"/>
        <v>1281.222</v>
      </c>
      <c r="CL13" s="46">
        <f>CJ$6*'09C'!$F13</f>
        <v>526.63059</v>
      </c>
      <c r="CM13" s="46">
        <f>CJ$6*'09C'!$G13</f>
        <v>329.73336</v>
      </c>
      <c r="CN13" s="46"/>
      <c r="CO13" s="46">
        <f>CP$6*'09C'!$C13</f>
        <v>0</v>
      </c>
      <c r="CP13" s="46">
        <f>CP$6*'09C'!$D13</f>
        <v>3185.16432</v>
      </c>
      <c r="CQ13" s="46">
        <f t="shared" si="19"/>
        <v>3185.16432</v>
      </c>
      <c r="CR13" s="46">
        <f>CP$6*'09C'!$F13</f>
        <v>1309.2227304</v>
      </c>
      <c r="CS13" s="46">
        <f>CP$6*'09C'!$G13</f>
        <v>819.7290816</v>
      </c>
      <c r="CT13" s="46"/>
      <c r="CU13" s="46">
        <f>CV$6*'09C'!$C13</f>
        <v>0</v>
      </c>
      <c r="CV13" s="46">
        <f>CV$6*'09C'!$D13</f>
        <v>487.59576</v>
      </c>
      <c r="CW13" s="46">
        <f t="shared" si="20"/>
        <v>487.59576</v>
      </c>
      <c r="CX13" s="46">
        <f>CV$6*'09C'!$F13</f>
        <v>200.4202572</v>
      </c>
      <c r="CY13" s="46">
        <f>CV$6*'09C'!$G13</f>
        <v>125.4869088</v>
      </c>
      <c r="CZ13" s="46"/>
      <c r="DA13" s="46">
        <f>DB$6*'09C'!$C13</f>
        <v>0</v>
      </c>
      <c r="DB13" s="46">
        <f>DB$6*'09C'!$D13</f>
        <v>5407.5391199999995</v>
      </c>
      <c r="DC13" s="46">
        <f t="shared" si="21"/>
        <v>5407.5391199999995</v>
      </c>
      <c r="DD13" s="46">
        <f>DB$6*'09C'!$F13</f>
        <v>2222.7026364</v>
      </c>
      <c r="DE13" s="46">
        <f>DB$6*'09C'!$G13</f>
        <v>1391.6761055999998</v>
      </c>
      <c r="DF13" s="46"/>
      <c r="DG13" s="46">
        <f>DH$6*'09C'!$C13</f>
        <v>0</v>
      </c>
      <c r="DH13" s="46">
        <f>DH$6*'09C'!$D13</f>
        <v>62.25167999999999</v>
      </c>
      <c r="DI13" s="46">
        <f t="shared" si="22"/>
        <v>62.25167999999999</v>
      </c>
      <c r="DJ13" s="46">
        <f>DH$6*'09C'!$F13</f>
        <v>25.587789599999997</v>
      </c>
      <c r="DK13" s="46">
        <f>DH$6*'09C'!$G13</f>
        <v>16.0209984</v>
      </c>
      <c r="DL13" s="46"/>
      <c r="DM13" s="46">
        <f>DN$6*'09C'!$C13</f>
        <v>0</v>
      </c>
      <c r="DN13" s="46">
        <f>DN$6*'09C'!$D13</f>
        <v>104.6856</v>
      </c>
      <c r="DO13" s="46">
        <f t="shared" si="23"/>
        <v>104.6856</v>
      </c>
      <c r="DP13" s="46">
        <f>DN$6*'09C'!$F13</f>
        <v>43.029731999999996</v>
      </c>
      <c r="DQ13" s="46">
        <f>DN$6*'09C'!$G13</f>
        <v>26.941727999999998</v>
      </c>
      <c r="DR13" s="46"/>
      <c r="DS13" s="46">
        <f>DT$6*'09C'!$C13</f>
        <v>0</v>
      </c>
      <c r="DT13" s="46">
        <f>DT$6*'09C'!$D13</f>
        <v>1.10664</v>
      </c>
      <c r="DU13" s="46">
        <f t="shared" si="24"/>
        <v>1.10664</v>
      </c>
      <c r="DV13" s="46">
        <f>DT$6*'09C'!$F13</f>
        <v>0.45487079999999996</v>
      </c>
      <c r="DW13" s="46">
        <f>DT$6*'09C'!$G13</f>
        <v>0.2848032</v>
      </c>
      <c r="DX13" s="46"/>
      <c r="DY13" s="46">
        <f>DZ$6*'09C'!$C13</f>
        <v>0</v>
      </c>
      <c r="DZ13" s="46">
        <f>DZ$6*'09C'!$D13</f>
        <v>309.10872</v>
      </c>
      <c r="EA13" s="46">
        <f t="shared" si="25"/>
        <v>309.10872</v>
      </c>
      <c r="EB13" s="46">
        <f>DZ$6*'09C'!$F13</f>
        <v>127.05534840000001</v>
      </c>
      <c r="EC13" s="46">
        <f>DZ$6*'09C'!$G13</f>
        <v>79.5517536</v>
      </c>
      <c r="ED13" s="46"/>
      <c r="EE13" s="46">
        <f>EF$6*'09C'!$C13</f>
        <v>0</v>
      </c>
      <c r="EF13" s="46">
        <f>EF$6*'09C'!$D13</f>
        <v>995.7343199999999</v>
      </c>
      <c r="EG13" s="46">
        <f t="shared" si="26"/>
        <v>995.7343199999999</v>
      </c>
      <c r="EH13" s="46">
        <f>EF$6*'09C'!$F13</f>
        <v>409.2843804</v>
      </c>
      <c r="EI13" s="46">
        <f>EF$6*'09C'!$G13</f>
        <v>256.2606816</v>
      </c>
      <c r="EJ13" s="46"/>
      <c r="EK13" s="46">
        <f>EL$6*'09C'!$C13</f>
        <v>0</v>
      </c>
      <c r="EL13" s="46">
        <f>EL$6*'09C'!$D13</f>
        <v>2197.73616</v>
      </c>
      <c r="EM13" s="46">
        <f t="shared" si="27"/>
        <v>2197.73616</v>
      </c>
      <c r="EN13" s="46">
        <f>EL$6*'09C'!$F13</f>
        <v>903.3524952</v>
      </c>
      <c r="EO13" s="46">
        <f>EL$6*'09C'!$G13</f>
        <v>565.6060608</v>
      </c>
      <c r="EP13" s="46"/>
      <c r="EQ13" s="46">
        <f>ER$6*'09C'!$C13</f>
        <v>0</v>
      </c>
      <c r="ER13" s="46">
        <f>ER$6*'09C'!$D13</f>
        <v>269.95656</v>
      </c>
      <c r="ES13" s="46">
        <f t="shared" si="28"/>
        <v>269.95656</v>
      </c>
      <c r="ET13" s="46">
        <f>ER$6*'09C'!$F13</f>
        <v>110.9623332</v>
      </c>
      <c r="EU13" s="46">
        <f>ER$6*'09C'!$G13</f>
        <v>69.47561280000001</v>
      </c>
      <c r="EV13" s="46"/>
      <c r="EW13" s="46">
        <f>EX$6*'09C'!$C13</f>
        <v>0</v>
      </c>
      <c r="EX13" s="46">
        <f>EX$6*'09C'!$D13</f>
        <v>1389.01128</v>
      </c>
      <c r="EY13" s="46">
        <f t="shared" si="29"/>
        <v>1389.01128</v>
      </c>
      <c r="EZ13" s="46">
        <f>EX$6*'09C'!$F13</f>
        <v>570.9360516</v>
      </c>
      <c r="FA13" s="46">
        <f>EX$6*'09C'!$G13</f>
        <v>357.4738464</v>
      </c>
      <c r="FB13" s="46"/>
      <c r="FC13" s="46">
        <f>FD$6*'09C'!$C13</f>
        <v>0</v>
      </c>
      <c r="FD13" s="46">
        <f>FD$6*'09C'!$D13</f>
        <v>564.9969600000001</v>
      </c>
      <c r="FE13" s="46">
        <f t="shared" si="30"/>
        <v>564.9969600000001</v>
      </c>
      <c r="FF13" s="46">
        <f>FD$6*'09C'!$F13</f>
        <v>232.2350712</v>
      </c>
      <c r="FG13" s="46">
        <f>FD$6*'09C'!$G13</f>
        <v>145.4067648</v>
      </c>
    </row>
    <row r="14" spans="1:163" ht="12.75">
      <c r="A14" s="33">
        <v>43739</v>
      </c>
      <c r="B14" s="33"/>
      <c r="C14" s="46">
        <f t="shared" si="0"/>
        <v>3294779.5560000003</v>
      </c>
      <c r="D14" s="46">
        <f t="shared" si="1"/>
        <v>65895.59111999998</v>
      </c>
      <c r="E14" s="46">
        <f t="shared" si="2"/>
        <v>3360675.1471200003</v>
      </c>
      <c r="F14" s="46">
        <f t="shared" si="3"/>
        <v>27082.466293799993</v>
      </c>
      <c r="G14" s="46">
        <f t="shared" si="4"/>
        <v>16953.6093946</v>
      </c>
      <c r="H14" s="46"/>
      <c r="I14" s="46">
        <f>J$6*'09C'!$C14</f>
        <v>1713472.4039999999</v>
      </c>
      <c r="J14" s="46">
        <f>J$6*'09C'!$D14</f>
        <v>34269.448079999995</v>
      </c>
      <c r="K14" s="46">
        <f t="shared" si="5"/>
        <v>1747741.8520799999</v>
      </c>
      <c r="L14" s="46">
        <f>J$6*'09C'!$F14</f>
        <v>14084.4198642</v>
      </c>
      <c r="M14" s="46">
        <f>J$6*'09C'!$G14</f>
        <v>8816.8392914</v>
      </c>
      <c r="N14" s="46"/>
      <c r="O14" s="46">
        <f>P$6*'09C'!$C14</f>
        <v>305403.38399999996</v>
      </c>
      <c r="P14" s="46">
        <f>P$6*'09C'!$D14</f>
        <v>6108.067679999999</v>
      </c>
      <c r="Q14" s="46">
        <f t="shared" si="6"/>
        <v>311511.45167999994</v>
      </c>
      <c r="R14" s="46">
        <f>P$6*'09C'!$F14</f>
        <v>2510.3581931999997</v>
      </c>
      <c r="S14" s="46">
        <f>P$6*'09C'!$G14</f>
        <v>1571.4828843999999</v>
      </c>
      <c r="T14" s="46"/>
      <c r="U14" s="46">
        <f>V$6*'09C'!$C14</f>
        <v>38188.62</v>
      </c>
      <c r="V14" s="46">
        <f>V$6*'09C'!$D14</f>
        <v>763.7724000000001</v>
      </c>
      <c r="W14" s="46">
        <f t="shared" si="7"/>
        <v>38952.392400000004</v>
      </c>
      <c r="X14" s="46">
        <f>V$6*'09C'!$F14</f>
        <v>313.903251</v>
      </c>
      <c r="Y14" s="46">
        <f>V$6*'09C'!$G14</f>
        <v>196.50326700000002</v>
      </c>
      <c r="Z14" s="46"/>
      <c r="AA14" s="46">
        <f>AB$6*'09C'!$C14</f>
        <v>1716.564</v>
      </c>
      <c r="AB14" s="46">
        <f>AB$6*'09C'!$D14</f>
        <v>34.33128</v>
      </c>
      <c r="AC14" s="46">
        <f t="shared" si="8"/>
        <v>1750.8952800000002</v>
      </c>
      <c r="AD14" s="46">
        <f>AB$6*'09C'!$F14</f>
        <v>14.1098322</v>
      </c>
      <c r="AE14" s="46">
        <f>AB$6*'09C'!$G14</f>
        <v>8.8327474</v>
      </c>
      <c r="AF14" s="46"/>
      <c r="AG14" s="46">
        <f>AH$6*'09C'!$C14</f>
        <v>68172.84</v>
      </c>
      <c r="AH14" s="46">
        <f>AH$6*'09C'!$D14</f>
        <v>1363.4568</v>
      </c>
      <c r="AI14" s="46">
        <f t="shared" si="9"/>
        <v>69536.2968</v>
      </c>
      <c r="AJ14" s="46">
        <f>AH$6*'09C'!$F14</f>
        <v>560.367882</v>
      </c>
      <c r="AK14" s="46">
        <f>AH$6*'09C'!$G14</f>
        <v>350.789994</v>
      </c>
      <c r="AL14" s="46"/>
      <c r="AM14" s="46">
        <f>AN$6*'09C'!$C14</f>
        <v>43.248</v>
      </c>
      <c r="AN14" s="46">
        <f>AN$6*'09C'!$D14</f>
        <v>0.8649600000000001</v>
      </c>
      <c r="AO14" s="46">
        <f t="shared" si="10"/>
        <v>44.11296</v>
      </c>
      <c r="AP14" s="46">
        <f>AN$6*'09C'!$F14</f>
        <v>0.3554904</v>
      </c>
      <c r="AQ14" s="46">
        <f>AN$6*'09C'!$G14</f>
        <v>0.2225368</v>
      </c>
      <c r="AR14" s="46"/>
      <c r="AS14" s="46">
        <f>AT$6*'09C'!$C14</f>
        <v>11582.196</v>
      </c>
      <c r="AT14" s="46">
        <f>AT$6*'09C'!$D14</f>
        <v>231.64392</v>
      </c>
      <c r="AU14" s="46">
        <f t="shared" si="11"/>
        <v>11813.83992</v>
      </c>
      <c r="AV14" s="46">
        <f>AT$6*'09C'!$F14</f>
        <v>95.2034658</v>
      </c>
      <c r="AW14" s="46">
        <f>AT$6*'09C'!$G14</f>
        <v>59.5973186</v>
      </c>
      <c r="AX14" s="46"/>
      <c r="AY14" s="46">
        <f>AZ$6*'09C'!$C14</f>
        <v>3529.8</v>
      </c>
      <c r="AZ14" s="46">
        <f>AZ$6*'09C'!$D14</f>
        <v>70.596</v>
      </c>
      <c r="BA14" s="46">
        <f t="shared" si="12"/>
        <v>3600.396</v>
      </c>
      <c r="BB14" s="46">
        <f>AZ$6*'09C'!$F14</f>
        <v>29.014290000000003</v>
      </c>
      <c r="BC14" s="46">
        <f>AZ$6*'09C'!$G14</f>
        <v>18.162930000000003</v>
      </c>
      <c r="BD14" s="46"/>
      <c r="BE14" s="46">
        <f>BF$6*'09C'!$C14</f>
        <v>19656.216</v>
      </c>
      <c r="BF14" s="46">
        <f>BF$6*'09C'!$D14</f>
        <v>393.12432</v>
      </c>
      <c r="BG14" s="46">
        <f t="shared" si="13"/>
        <v>20049.34032</v>
      </c>
      <c r="BH14" s="46">
        <f>BF$6*'09C'!$F14</f>
        <v>161.57038680000002</v>
      </c>
      <c r="BI14" s="46">
        <f>BF$6*'09C'!$G14</f>
        <v>101.1429756</v>
      </c>
      <c r="BJ14" s="46"/>
      <c r="BK14" s="46">
        <f>BL$6*'09C'!$C14</f>
        <v>183683.16</v>
      </c>
      <c r="BL14" s="46">
        <f>BL$6*'09C'!$D14</f>
        <v>3673.6632</v>
      </c>
      <c r="BM14" s="46">
        <f t="shared" si="14"/>
        <v>187356.8232</v>
      </c>
      <c r="BN14" s="46">
        <f>BL$6*'09C'!$F14</f>
        <v>1509.840918</v>
      </c>
      <c r="BO14" s="46">
        <f>BL$6*'09C'!$G14</f>
        <v>945.159606</v>
      </c>
      <c r="BP14" s="46"/>
      <c r="BQ14" s="46">
        <f>BR$6*'09C'!$C14</f>
        <v>6051.54</v>
      </c>
      <c r="BR14" s="46">
        <f>BR$6*'09C'!$D14</f>
        <v>121.0308</v>
      </c>
      <c r="BS14" s="46">
        <f t="shared" si="15"/>
        <v>6172.5707999999995</v>
      </c>
      <c r="BT14" s="46">
        <f>BR$6*'09C'!$F14</f>
        <v>49.742517</v>
      </c>
      <c r="BU14" s="46">
        <f>BR$6*'09C'!$G14</f>
        <v>31.138789</v>
      </c>
      <c r="BV14" s="46"/>
      <c r="BW14" s="46">
        <f>BX$6*'09C'!$C14</f>
        <v>82808.472</v>
      </c>
      <c r="BX14" s="46">
        <f>BX$6*'09C'!$D14</f>
        <v>1656.16944</v>
      </c>
      <c r="BY14" s="46">
        <f t="shared" si="16"/>
        <v>84464.64143999999</v>
      </c>
      <c r="BZ14" s="46">
        <f>BX$6*'09C'!$F14</f>
        <v>680.6700155999999</v>
      </c>
      <c r="CA14" s="46">
        <f>BX$6*'09C'!$G14</f>
        <v>426.0990652</v>
      </c>
      <c r="CB14" s="46"/>
      <c r="CC14" s="46">
        <f>CD$6*'09C'!$C14</f>
        <v>47665.655999999995</v>
      </c>
      <c r="CD14" s="46">
        <f>CD$6*'09C'!$D14</f>
        <v>953.3131199999999</v>
      </c>
      <c r="CE14" s="46">
        <f t="shared" si="17"/>
        <v>48618.969119999994</v>
      </c>
      <c r="CF14" s="46">
        <f>CD$6*'09C'!$F14</f>
        <v>391.8026988</v>
      </c>
      <c r="CG14" s="46">
        <f>CD$6*'09C'!$G14</f>
        <v>245.2682796</v>
      </c>
      <c r="CH14" s="46"/>
      <c r="CI14" s="46">
        <f>CJ$6*'09C'!$C14</f>
        <v>64061.1</v>
      </c>
      <c r="CJ14" s="46">
        <f>CJ$6*'09C'!$D14</f>
        <v>1281.222</v>
      </c>
      <c r="CK14" s="46">
        <f t="shared" si="18"/>
        <v>65342.322</v>
      </c>
      <c r="CL14" s="46">
        <f>CJ$6*'09C'!$F14</f>
        <v>526.570155</v>
      </c>
      <c r="CM14" s="46">
        <f>CJ$6*'09C'!$G14</f>
        <v>329.632635</v>
      </c>
      <c r="CN14" s="46"/>
      <c r="CO14" s="46">
        <f>CP$6*'09C'!$C14</f>
        <v>159258.216</v>
      </c>
      <c r="CP14" s="46">
        <f>CP$6*'09C'!$D14</f>
        <v>3185.16432</v>
      </c>
      <c r="CQ14" s="46">
        <f t="shared" si="19"/>
        <v>162443.38032</v>
      </c>
      <c r="CR14" s="46">
        <f>CP$6*'09C'!$F14</f>
        <v>1309.0724868</v>
      </c>
      <c r="CS14" s="46">
        <f>CP$6*'09C'!$G14</f>
        <v>819.4786756</v>
      </c>
      <c r="CT14" s="46"/>
      <c r="CU14" s="46">
        <f>CV$6*'09C'!$C14</f>
        <v>24379.788</v>
      </c>
      <c r="CV14" s="46">
        <f>CV$6*'09C'!$D14</f>
        <v>487.59576</v>
      </c>
      <c r="CW14" s="46">
        <f t="shared" si="20"/>
        <v>24867.38376</v>
      </c>
      <c r="CX14" s="46">
        <f>CV$6*'09C'!$F14</f>
        <v>200.3972574</v>
      </c>
      <c r="CY14" s="46">
        <f>CV$6*'09C'!$G14</f>
        <v>125.4485758</v>
      </c>
      <c r="CZ14" s="46"/>
      <c r="DA14" s="46">
        <f>DB$6*'09C'!$C14</f>
        <v>270376.956</v>
      </c>
      <c r="DB14" s="46">
        <f>DB$6*'09C'!$D14</f>
        <v>5407.5391199999995</v>
      </c>
      <c r="DC14" s="46">
        <f t="shared" si="21"/>
        <v>275784.49512</v>
      </c>
      <c r="DD14" s="46">
        <f>DB$6*'09C'!$F14</f>
        <v>2222.4475638</v>
      </c>
      <c r="DE14" s="46">
        <f>DB$6*'09C'!$G14</f>
        <v>1391.2509845999998</v>
      </c>
      <c r="DF14" s="46"/>
      <c r="DG14" s="46">
        <f>DH$6*'09C'!$C14</f>
        <v>3112.584</v>
      </c>
      <c r="DH14" s="46">
        <f>DH$6*'09C'!$D14</f>
        <v>62.25167999999999</v>
      </c>
      <c r="DI14" s="46">
        <f t="shared" si="22"/>
        <v>3174.8356799999997</v>
      </c>
      <c r="DJ14" s="46">
        <f>DH$6*'09C'!$F14</f>
        <v>25.584853199999998</v>
      </c>
      <c r="DK14" s="46">
        <f>DH$6*'09C'!$G14</f>
        <v>16.0161044</v>
      </c>
      <c r="DL14" s="46"/>
      <c r="DM14" s="46">
        <f>DN$6*'09C'!$C14</f>
        <v>5234.28</v>
      </c>
      <c r="DN14" s="46">
        <f>DN$6*'09C'!$D14</f>
        <v>104.6856</v>
      </c>
      <c r="DO14" s="46">
        <f t="shared" si="23"/>
        <v>5338.9655999999995</v>
      </c>
      <c r="DP14" s="46">
        <f>DN$6*'09C'!$F14</f>
        <v>43.024794</v>
      </c>
      <c r="DQ14" s="46">
        <f>DN$6*'09C'!$G14</f>
        <v>26.933497999999997</v>
      </c>
      <c r="DR14" s="46"/>
      <c r="DS14" s="46">
        <f>DT$6*'09C'!$C14</f>
        <v>55.332</v>
      </c>
      <c r="DT14" s="46">
        <f>DT$6*'09C'!$D14</f>
        <v>1.10664</v>
      </c>
      <c r="DU14" s="46">
        <f t="shared" si="24"/>
        <v>56.43864</v>
      </c>
      <c r="DV14" s="46">
        <f>DT$6*'09C'!$F14</f>
        <v>0.45481859999999996</v>
      </c>
      <c r="DW14" s="46">
        <f>DT$6*'09C'!$G14</f>
        <v>0.2847162</v>
      </c>
      <c r="DX14" s="46"/>
      <c r="DY14" s="46">
        <f>DZ$6*'09C'!$C14</f>
        <v>15455.436000000002</v>
      </c>
      <c r="DZ14" s="46">
        <f>DZ$6*'09C'!$D14</f>
        <v>309.10872</v>
      </c>
      <c r="EA14" s="46">
        <f t="shared" si="25"/>
        <v>15764.544720000002</v>
      </c>
      <c r="EB14" s="46">
        <f>DZ$6*'09C'!$F14</f>
        <v>127.04076780000001</v>
      </c>
      <c r="EC14" s="46">
        <f>DZ$6*'09C'!$G14</f>
        <v>79.5274526</v>
      </c>
      <c r="ED14" s="46"/>
      <c r="EE14" s="46">
        <f>EF$6*'09C'!$C14</f>
        <v>49786.71599999999</v>
      </c>
      <c r="EF14" s="46">
        <f>EF$6*'09C'!$D14</f>
        <v>995.7343199999999</v>
      </c>
      <c r="EG14" s="46">
        <f t="shared" si="26"/>
        <v>50782.450319999996</v>
      </c>
      <c r="EH14" s="46">
        <f>EF$6*'09C'!$F14</f>
        <v>409.23741179999996</v>
      </c>
      <c r="EI14" s="46">
        <f>EF$6*'09C'!$G14</f>
        <v>256.1824006</v>
      </c>
      <c r="EJ14" s="46"/>
      <c r="EK14" s="46">
        <f>EL$6*'09C'!$C14</f>
        <v>109886.80799999999</v>
      </c>
      <c r="EL14" s="46">
        <f>EL$6*'09C'!$D14</f>
        <v>2197.73616</v>
      </c>
      <c r="EM14" s="46">
        <f t="shared" si="27"/>
        <v>112084.54415999999</v>
      </c>
      <c r="EN14" s="46">
        <f>EL$6*'09C'!$F14</f>
        <v>903.2488284</v>
      </c>
      <c r="EO14" s="46">
        <f>EL$6*'09C'!$G14</f>
        <v>565.4332828</v>
      </c>
      <c r="EP14" s="46"/>
      <c r="EQ14" s="46">
        <f>ER$6*'09C'!$C14</f>
        <v>13497.828000000001</v>
      </c>
      <c r="ER14" s="46">
        <f>ER$6*'09C'!$D14</f>
        <v>269.95656</v>
      </c>
      <c r="ES14" s="46">
        <f t="shared" si="28"/>
        <v>13767.784560000002</v>
      </c>
      <c r="ET14" s="46">
        <f>ER$6*'09C'!$F14</f>
        <v>110.94959940000001</v>
      </c>
      <c r="EU14" s="46">
        <f>ER$6*'09C'!$G14</f>
        <v>69.4543898</v>
      </c>
      <c r="EV14" s="46"/>
      <c r="EW14" s="46">
        <f>EX$6*'09C'!$C14</f>
        <v>69450.564</v>
      </c>
      <c r="EX14" s="46">
        <f>EX$6*'09C'!$D14</f>
        <v>1389.01128</v>
      </c>
      <c r="EY14" s="46">
        <f t="shared" si="29"/>
        <v>70839.57528</v>
      </c>
      <c r="EZ14" s="46">
        <f>EX$6*'09C'!$F14</f>
        <v>570.8705322</v>
      </c>
      <c r="FA14" s="46">
        <f>EX$6*'09C'!$G14</f>
        <v>357.36464739999997</v>
      </c>
      <c r="FB14" s="46"/>
      <c r="FC14" s="46">
        <f>FD$6*'09C'!$C14</f>
        <v>28249.848</v>
      </c>
      <c r="FD14" s="46">
        <f>FD$6*'09C'!$D14</f>
        <v>564.9969600000001</v>
      </c>
      <c r="FE14" s="46">
        <f t="shared" si="30"/>
        <v>28814.844960000002</v>
      </c>
      <c r="FF14" s="46">
        <f>FD$6*'09C'!$F14</f>
        <v>232.2084204</v>
      </c>
      <c r="FG14" s="46">
        <f>FD$6*'09C'!$G14</f>
        <v>145.3623468</v>
      </c>
    </row>
    <row r="15" spans="1:163" ht="12.75">
      <c r="A15" s="2"/>
      <c r="B15" s="2"/>
      <c r="C15" s="24"/>
      <c r="D15" s="24"/>
      <c r="E15" s="24"/>
      <c r="F15" s="24"/>
      <c r="G15" s="24"/>
      <c r="I15" s="32"/>
      <c r="J15" s="32"/>
      <c r="K15" s="32"/>
      <c r="L15" s="32"/>
      <c r="M15" s="32"/>
      <c r="N15" s="17"/>
      <c r="O15" s="32"/>
      <c r="P15" s="32"/>
      <c r="Q15" s="32"/>
      <c r="R15" s="32"/>
      <c r="S15" s="32"/>
      <c r="T15" s="17"/>
      <c r="U15" s="32"/>
      <c r="V15" s="32"/>
      <c r="W15" s="32"/>
      <c r="X15" s="32"/>
      <c r="Y15" s="32"/>
      <c r="Z15" s="17"/>
      <c r="AA15" s="32"/>
      <c r="AB15" s="32"/>
      <c r="AC15" s="32"/>
      <c r="AD15" s="32"/>
      <c r="AE15" s="32"/>
      <c r="AF15" s="17"/>
      <c r="AG15" s="32"/>
      <c r="AH15" s="32"/>
      <c r="AI15" s="32"/>
      <c r="AJ15" s="32"/>
      <c r="AK15" s="32"/>
      <c r="AL15" s="17"/>
      <c r="AM15" s="32"/>
      <c r="AN15" s="32"/>
      <c r="AO15" s="32"/>
      <c r="AP15" s="32"/>
      <c r="AQ15" s="32"/>
      <c r="AR15" s="17"/>
      <c r="AS15" s="32"/>
      <c r="AT15" s="32"/>
      <c r="AU15" s="32"/>
      <c r="AV15" s="32"/>
      <c r="AW15" s="32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32"/>
      <c r="DT15" s="32"/>
      <c r="DU15" s="32"/>
      <c r="DV15" s="32"/>
      <c r="DW15" s="32"/>
      <c r="DX15" s="17"/>
      <c r="DY15" s="32"/>
      <c r="DZ15" s="32"/>
      <c r="EA15" s="32"/>
      <c r="EB15" s="32"/>
      <c r="EC15" s="32"/>
      <c r="ED15" s="17"/>
      <c r="EE15" s="32"/>
      <c r="EF15" s="32"/>
      <c r="EG15" s="32"/>
      <c r="EH15" s="32"/>
      <c r="EI15" s="32"/>
      <c r="EJ15" s="17"/>
      <c r="EK15" s="32"/>
      <c r="EL15" s="32"/>
      <c r="EM15" s="32"/>
      <c r="EN15" s="32"/>
      <c r="EO15" s="32"/>
      <c r="EP15" s="17"/>
      <c r="EQ15" s="32"/>
      <c r="ER15" s="32"/>
      <c r="ES15" s="32"/>
      <c r="ET15" s="32"/>
      <c r="EU15" s="32"/>
      <c r="EV15" s="17"/>
      <c r="EW15" s="32"/>
      <c r="EX15" s="32"/>
      <c r="EY15" s="32"/>
      <c r="EZ15" s="32"/>
      <c r="FA15" s="32"/>
      <c r="FB15" s="17"/>
      <c r="FC15" s="32"/>
      <c r="FD15" s="32"/>
      <c r="FE15" s="32"/>
      <c r="FF15" s="32"/>
      <c r="FG15" s="32"/>
    </row>
    <row r="16" spans="1:163" ht="13.5" thickBot="1">
      <c r="A16" s="15" t="s">
        <v>0</v>
      </c>
      <c r="B16" s="15"/>
      <c r="C16" s="31">
        <f>SUM(C8:C14)</f>
        <v>9506164.285000002</v>
      </c>
      <c r="D16" s="31">
        <f>SUM(D8:D14)</f>
        <v>960323.5950598</v>
      </c>
      <c r="E16" s="31">
        <f>SUM(E8:E14)</f>
        <v>10466487.880059801</v>
      </c>
      <c r="F16" s="31">
        <f>SUM(F8:F14)</f>
        <v>189595.91375220005</v>
      </c>
      <c r="G16" s="31">
        <f>SUM(G8:G14)</f>
        <v>118706.3485882</v>
      </c>
      <c r="I16" s="31">
        <f>SUM(I8:I15)</f>
        <v>4943745.0649999995</v>
      </c>
      <c r="J16" s="31">
        <f>SUM(J8:J15)</f>
        <v>499422.7841582</v>
      </c>
      <c r="K16" s="31">
        <f>SUM(K8:K15)</f>
        <v>5443167.8491581995</v>
      </c>
      <c r="L16" s="31">
        <f>SUM(L8:L15)</f>
        <v>98600.63794979997</v>
      </c>
      <c r="M16" s="31">
        <f>SUM(M8:M15)</f>
        <v>61734.03987379999</v>
      </c>
      <c r="N16" s="31"/>
      <c r="O16" s="31">
        <f aca="true" t="shared" si="31" ref="O16:AT16">SUM(O8:O15)</f>
        <v>881155.9899999999</v>
      </c>
      <c r="P16" s="31">
        <f t="shared" si="31"/>
        <v>89015.38651719998</v>
      </c>
      <c r="Q16" s="31">
        <f t="shared" si="31"/>
        <v>970171.3765171998</v>
      </c>
      <c r="R16" s="31">
        <f t="shared" si="31"/>
        <v>17574.2360508</v>
      </c>
      <c r="S16" s="31">
        <f t="shared" si="31"/>
        <v>11003.261354799999</v>
      </c>
      <c r="T16" s="45">
        <f t="shared" si="31"/>
        <v>0</v>
      </c>
      <c r="U16" s="45">
        <f t="shared" si="31"/>
        <v>110182.57500000001</v>
      </c>
      <c r="V16" s="45">
        <f t="shared" si="31"/>
        <v>11130.769821000002</v>
      </c>
      <c r="W16" s="45">
        <f t="shared" si="31"/>
        <v>121313.344821</v>
      </c>
      <c r="X16" s="45">
        <f t="shared" si="31"/>
        <v>2197.538919</v>
      </c>
      <c r="Y16" s="45">
        <f t="shared" si="31"/>
        <v>1375.883139</v>
      </c>
      <c r="Z16" s="45">
        <f t="shared" si="31"/>
        <v>0</v>
      </c>
      <c r="AA16" s="45">
        <f t="shared" si="31"/>
        <v>4952.665</v>
      </c>
      <c r="AB16" s="45">
        <f t="shared" si="31"/>
        <v>500.3238862</v>
      </c>
      <c r="AC16" s="45">
        <f t="shared" si="31"/>
        <v>5452.9888862</v>
      </c>
      <c r="AD16" s="45">
        <f t="shared" si="31"/>
        <v>98.7785418</v>
      </c>
      <c r="AE16" s="45">
        <f t="shared" si="31"/>
        <v>61.84542580000001</v>
      </c>
      <c r="AF16" s="45">
        <f t="shared" si="31"/>
        <v>0</v>
      </c>
      <c r="AG16" s="45">
        <f t="shared" si="31"/>
        <v>196693.65</v>
      </c>
      <c r="AH16" s="45">
        <f t="shared" si="31"/>
        <v>19870.217622</v>
      </c>
      <c r="AI16" s="45">
        <f t="shared" si="31"/>
        <v>216563.867622</v>
      </c>
      <c r="AJ16" s="45">
        <f t="shared" si="31"/>
        <v>3922.9610579999994</v>
      </c>
      <c r="AK16" s="45">
        <f t="shared" si="31"/>
        <v>2456.173098</v>
      </c>
      <c r="AL16" s="45">
        <f t="shared" si="31"/>
        <v>0</v>
      </c>
      <c r="AM16" s="45">
        <f t="shared" si="31"/>
        <v>124.78</v>
      </c>
      <c r="AN16" s="45">
        <f t="shared" si="31"/>
        <v>12.605418400000001</v>
      </c>
      <c r="AO16" s="45">
        <f t="shared" si="31"/>
        <v>137.3854184</v>
      </c>
      <c r="AP16" s="45">
        <f t="shared" si="31"/>
        <v>2.4886776</v>
      </c>
      <c r="AQ16" s="45">
        <f t="shared" si="31"/>
        <v>1.5581656000000002</v>
      </c>
      <c r="AR16" s="45">
        <f t="shared" si="31"/>
        <v>0</v>
      </c>
      <c r="AS16" s="45">
        <f t="shared" si="31"/>
        <v>33417.185</v>
      </c>
      <c r="AT16" s="45">
        <f t="shared" si="31"/>
        <v>3375.8422717999997</v>
      </c>
      <c r="AU16" s="45">
        <f aca="true" t="shared" si="32" ref="AU16:BZ16">SUM(AU8:AU15)</f>
        <v>36793.0272718</v>
      </c>
      <c r="AV16" s="45">
        <f t="shared" si="32"/>
        <v>666.4898201999999</v>
      </c>
      <c r="AW16" s="45">
        <f t="shared" si="32"/>
        <v>417.2904962</v>
      </c>
      <c r="AX16" s="45">
        <f t="shared" si="32"/>
        <v>0</v>
      </c>
      <c r="AY16" s="45">
        <f t="shared" si="32"/>
        <v>10184.25</v>
      </c>
      <c r="AZ16" s="45">
        <f t="shared" si="32"/>
        <v>1028.8245900000002</v>
      </c>
      <c r="BA16" s="45">
        <f t="shared" si="32"/>
        <v>11213.07459</v>
      </c>
      <c r="BB16" s="45">
        <f t="shared" si="32"/>
        <v>203.12000999999998</v>
      </c>
      <c r="BC16" s="45">
        <f t="shared" si="32"/>
        <v>127.17381000000002</v>
      </c>
      <c r="BD16" s="45">
        <f t="shared" si="32"/>
        <v>0</v>
      </c>
      <c r="BE16" s="45">
        <f t="shared" si="32"/>
        <v>56712.51</v>
      </c>
      <c r="BF16" s="45">
        <f t="shared" si="32"/>
        <v>5729.1626628</v>
      </c>
      <c r="BG16" s="45">
        <f t="shared" si="32"/>
        <v>62441.6726628</v>
      </c>
      <c r="BH16" s="45">
        <f t="shared" si="32"/>
        <v>1131.1039692</v>
      </c>
      <c r="BI16" s="45">
        <f t="shared" si="32"/>
        <v>708.1862652</v>
      </c>
      <c r="BJ16" s="45">
        <f t="shared" si="32"/>
        <v>0</v>
      </c>
      <c r="BK16" s="45">
        <f t="shared" si="32"/>
        <v>529966.35</v>
      </c>
      <c r="BL16" s="45">
        <f t="shared" si="32"/>
        <v>53537.80717800001</v>
      </c>
      <c r="BM16" s="45">
        <f t="shared" si="32"/>
        <v>583504.1571780001</v>
      </c>
      <c r="BN16" s="45">
        <f t="shared" si="32"/>
        <v>10569.926142</v>
      </c>
      <c r="BO16" s="45">
        <f t="shared" si="32"/>
        <v>6617.850102</v>
      </c>
      <c r="BP16" s="45">
        <f t="shared" si="32"/>
        <v>0</v>
      </c>
      <c r="BQ16" s="45">
        <f t="shared" si="32"/>
        <v>17460.025</v>
      </c>
      <c r="BR16" s="45">
        <f t="shared" si="32"/>
        <v>1763.831707</v>
      </c>
      <c r="BS16" s="45">
        <f t="shared" si="32"/>
        <v>19223.856707</v>
      </c>
      <c r="BT16" s="45">
        <f t="shared" si="32"/>
        <v>348.231873</v>
      </c>
      <c r="BU16" s="45">
        <f t="shared" si="32"/>
        <v>218.028613</v>
      </c>
      <c r="BV16" s="45">
        <f t="shared" si="32"/>
        <v>0</v>
      </c>
      <c r="BW16" s="45">
        <f t="shared" si="32"/>
        <v>238920.66999999998</v>
      </c>
      <c r="BX16" s="45">
        <f t="shared" si="32"/>
        <v>24136.039507600002</v>
      </c>
      <c r="BY16" s="45">
        <f t="shared" si="32"/>
        <v>263056.7095076</v>
      </c>
      <c r="BZ16" s="45">
        <f t="shared" si="32"/>
        <v>4765.1588364</v>
      </c>
      <c r="CA16" s="45">
        <f aca="true" t="shared" si="33" ref="CA16:DF16">SUM(CA8:CA15)</f>
        <v>2983.4746683999997</v>
      </c>
      <c r="CB16" s="45">
        <f t="shared" si="33"/>
        <v>0</v>
      </c>
      <c r="CC16" s="45">
        <f t="shared" si="33"/>
        <v>137525.91</v>
      </c>
      <c r="CD16" s="45">
        <f t="shared" si="33"/>
        <v>13893.024814800001</v>
      </c>
      <c r="CE16" s="45">
        <f t="shared" si="33"/>
        <v>151418.93481479998</v>
      </c>
      <c r="CF16" s="45">
        <f t="shared" si="33"/>
        <v>2742.8886972</v>
      </c>
      <c r="CG16" s="45">
        <f t="shared" si="33"/>
        <v>1717.3276332</v>
      </c>
      <c r="CH16" s="45">
        <f t="shared" si="33"/>
        <v>0</v>
      </c>
      <c r="CI16" s="45">
        <f t="shared" si="33"/>
        <v>184830.375</v>
      </c>
      <c r="CJ16" s="45">
        <f t="shared" si="33"/>
        <v>18671.776005000003</v>
      </c>
      <c r="CK16" s="45">
        <f t="shared" si="33"/>
        <v>203502.151005</v>
      </c>
      <c r="CL16" s="45">
        <f t="shared" si="33"/>
        <v>3686.3536949999993</v>
      </c>
      <c r="CM16" s="45">
        <f t="shared" si="33"/>
        <v>2308.032795</v>
      </c>
      <c r="CN16" s="45">
        <f t="shared" si="33"/>
        <v>0</v>
      </c>
      <c r="CO16" s="45">
        <f t="shared" si="33"/>
        <v>459495.01</v>
      </c>
      <c r="CP16" s="45">
        <f t="shared" si="33"/>
        <v>46418.7117628</v>
      </c>
      <c r="CQ16" s="45">
        <f t="shared" si="33"/>
        <v>505913.7217628</v>
      </c>
      <c r="CR16" s="45">
        <f t="shared" si="33"/>
        <v>9164.4088692</v>
      </c>
      <c r="CS16" s="45">
        <f t="shared" si="33"/>
        <v>5737.853165200001</v>
      </c>
      <c r="CT16" s="45">
        <f t="shared" si="33"/>
        <v>0</v>
      </c>
      <c r="CU16" s="45">
        <f t="shared" si="33"/>
        <v>70341.055</v>
      </c>
      <c r="CV16" s="45">
        <f t="shared" si="33"/>
        <v>7105.9338754</v>
      </c>
      <c r="CW16" s="45">
        <f t="shared" si="33"/>
        <v>77446.9888754</v>
      </c>
      <c r="CX16" s="45">
        <f t="shared" si="33"/>
        <v>1402.9188006</v>
      </c>
      <c r="CY16" s="45">
        <f t="shared" si="33"/>
        <v>878.3700286</v>
      </c>
      <c r="CZ16" s="45">
        <f t="shared" si="33"/>
        <v>0</v>
      </c>
      <c r="DA16" s="45">
        <f t="shared" si="33"/>
        <v>780097.0349999999</v>
      </c>
      <c r="DB16" s="45">
        <f t="shared" si="33"/>
        <v>78806.29522979999</v>
      </c>
      <c r="DC16" s="45">
        <f t="shared" si="33"/>
        <v>858903.3302297998</v>
      </c>
      <c r="DD16" s="45">
        <f t="shared" si="33"/>
        <v>15558.663382199999</v>
      </c>
      <c r="DE16" s="45">
        <f t="shared" si="33"/>
        <v>9741.307618199999</v>
      </c>
      <c r="DF16" s="45">
        <f t="shared" si="33"/>
        <v>0</v>
      </c>
      <c r="DG16" s="45">
        <f aca="true" t="shared" si="34" ref="DG16:EL16">SUM(DG8:DG15)</f>
        <v>8980.489999999998</v>
      </c>
      <c r="DH16" s="45">
        <f t="shared" si="34"/>
        <v>907.2193771999999</v>
      </c>
      <c r="DI16" s="45">
        <f t="shared" si="34"/>
        <v>9887.709377199999</v>
      </c>
      <c r="DJ16" s="45">
        <f t="shared" si="34"/>
        <v>179.1115908</v>
      </c>
      <c r="DK16" s="45">
        <f t="shared" si="34"/>
        <v>112.1420948</v>
      </c>
      <c r="DL16" s="45">
        <f t="shared" si="34"/>
        <v>0</v>
      </c>
      <c r="DM16" s="45">
        <f t="shared" si="34"/>
        <v>15102.05</v>
      </c>
      <c r="DN16" s="45">
        <f t="shared" si="34"/>
        <v>1525.626374</v>
      </c>
      <c r="DO16" s="45">
        <f t="shared" si="34"/>
        <v>16627.676374</v>
      </c>
      <c r="DP16" s="45">
        <f t="shared" si="34"/>
        <v>301.20318599999996</v>
      </c>
      <c r="DQ16" s="45">
        <f t="shared" si="34"/>
        <v>188.583866</v>
      </c>
      <c r="DR16" s="45">
        <f t="shared" si="34"/>
        <v>0</v>
      </c>
      <c r="DS16" s="45">
        <f t="shared" si="34"/>
        <v>159.64499999999998</v>
      </c>
      <c r="DT16" s="45">
        <f t="shared" si="34"/>
        <v>16.1275206</v>
      </c>
      <c r="DU16" s="45">
        <f t="shared" si="34"/>
        <v>175.7725206</v>
      </c>
      <c r="DV16" s="45">
        <f t="shared" si="34"/>
        <v>3.1840433999999997</v>
      </c>
      <c r="DW16" s="45">
        <f t="shared" si="34"/>
        <v>1.9935353999999998</v>
      </c>
      <c r="DX16" s="45">
        <f t="shared" si="34"/>
        <v>0</v>
      </c>
      <c r="DY16" s="45">
        <f t="shared" si="34"/>
        <v>44592.33500000001</v>
      </c>
      <c r="DZ16" s="45">
        <f t="shared" si="34"/>
        <v>4504.768713800001</v>
      </c>
      <c r="EA16" s="45">
        <f t="shared" si="34"/>
        <v>49097.103713799996</v>
      </c>
      <c r="EB16" s="45">
        <f t="shared" si="34"/>
        <v>889.3728582</v>
      </c>
      <c r="EC16" s="45">
        <f t="shared" si="34"/>
        <v>556.8379742</v>
      </c>
      <c r="ED16" s="45">
        <f t="shared" si="34"/>
        <v>0</v>
      </c>
      <c r="EE16" s="45">
        <f t="shared" si="34"/>
        <v>143645.63499999998</v>
      </c>
      <c r="EF16" s="45">
        <f t="shared" si="34"/>
        <v>14511.246437799997</v>
      </c>
      <c r="EG16" s="45">
        <f t="shared" si="34"/>
        <v>158156.88143779998</v>
      </c>
      <c r="EH16" s="45">
        <f t="shared" si="34"/>
        <v>2864.9436941999998</v>
      </c>
      <c r="EI16" s="45">
        <f t="shared" si="34"/>
        <v>1793.7464902</v>
      </c>
      <c r="EJ16" s="45">
        <f t="shared" si="34"/>
        <v>0</v>
      </c>
      <c r="EK16" s="45">
        <f t="shared" si="34"/>
        <v>317047.63</v>
      </c>
      <c r="EL16" s="45">
        <f t="shared" si="34"/>
        <v>32028.514416399994</v>
      </c>
      <c r="EM16" s="45">
        <f aca="true" t="shared" si="35" ref="EM16:FR16">SUM(EM8:EM15)</f>
        <v>349076.1444164</v>
      </c>
      <c r="EN16" s="45">
        <f t="shared" si="35"/>
        <v>6323.3637996</v>
      </c>
      <c r="EO16" s="45">
        <f t="shared" si="35"/>
        <v>3959.0696476</v>
      </c>
      <c r="EP16" s="45">
        <f t="shared" si="35"/>
        <v>0</v>
      </c>
      <c r="EQ16" s="45">
        <f t="shared" si="35"/>
        <v>38944.205</v>
      </c>
      <c r="ER16" s="45">
        <f t="shared" si="35"/>
        <v>3934.188157400001</v>
      </c>
      <c r="ES16" s="45">
        <f t="shared" si="35"/>
        <v>42878.3931574</v>
      </c>
      <c r="ET16" s="45">
        <f t="shared" si="35"/>
        <v>776.7235986000001</v>
      </c>
      <c r="EU16" s="45">
        <f t="shared" si="35"/>
        <v>486.3080666000001</v>
      </c>
      <c r="EV16" s="45">
        <f t="shared" si="35"/>
        <v>0</v>
      </c>
      <c r="EW16" s="45">
        <f t="shared" si="35"/>
        <v>200380.16499999998</v>
      </c>
      <c r="EX16" s="45">
        <f t="shared" si="35"/>
        <v>20242.633586199998</v>
      </c>
      <c r="EY16" s="45">
        <f t="shared" si="35"/>
        <v>220622.7985862</v>
      </c>
      <c r="EZ16" s="45">
        <f t="shared" si="35"/>
        <v>3996.4868418000005</v>
      </c>
      <c r="FA16" s="45">
        <f t="shared" si="35"/>
        <v>2502.2077258</v>
      </c>
      <c r="FB16" s="45">
        <f t="shared" si="35"/>
        <v>0</v>
      </c>
      <c r="FC16" s="45">
        <f t="shared" si="35"/>
        <v>81507.03</v>
      </c>
      <c r="FD16" s="45">
        <f t="shared" si="35"/>
        <v>8233.933448400001</v>
      </c>
      <c r="FE16" s="45">
        <f t="shared" si="35"/>
        <v>89740.9634484</v>
      </c>
      <c r="FF16" s="45">
        <f t="shared" si="35"/>
        <v>1625.6188476</v>
      </c>
      <c r="FG16" s="45">
        <f t="shared" si="35"/>
        <v>1017.8029356</v>
      </c>
    </row>
    <row r="17" ht="13.5" thickTop="1"/>
  </sheetData>
  <sheetProtection/>
  <printOptions/>
  <pageMargins left="0.75" right="0.75" top="1" bottom="1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2017-04-24T15:26:07Z</cp:lastPrinted>
  <dcterms:created xsi:type="dcterms:W3CDTF">1998-02-23T20:58:01Z</dcterms:created>
  <dcterms:modified xsi:type="dcterms:W3CDTF">2017-04-24T15:26:16Z</dcterms:modified>
  <cp:category/>
  <cp:version/>
  <cp:contentType/>
  <cp:contentStatus/>
</cp:coreProperties>
</file>