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COMPUB/eln/debt/FY17/"/>
    </mc:Choice>
  </mc:AlternateContent>
  <bookViews>
    <workbookView xWindow="0" yWindow="460" windowWidth="28800" windowHeight="17460" tabRatio="500"/>
  </bookViews>
  <sheets>
    <sheet name="07A" sheetId="6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6" l="1"/>
  <c r="G24" i="6"/>
  <c r="N24" i="6"/>
  <c r="O24" i="6"/>
  <c r="K63" i="6"/>
  <c r="G63" i="6"/>
  <c r="N63" i="6"/>
  <c r="O63" i="6"/>
  <c r="K64" i="6"/>
  <c r="G64" i="6"/>
  <c r="N64" i="6"/>
  <c r="O64" i="6"/>
  <c r="K65" i="6"/>
  <c r="G65" i="6"/>
  <c r="N65" i="6"/>
  <c r="O65" i="6"/>
  <c r="K66" i="6"/>
  <c r="G66" i="6"/>
  <c r="N66" i="6"/>
  <c r="O66" i="6"/>
  <c r="K67" i="6"/>
  <c r="G67" i="6"/>
  <c r="N67" i="6"/>
  <c r="O67" i="6"/>
  <c r="K68" i="6"/>
  <c r="G68" i="6"/>
  <c r="N68" i="6"/>
  <c r="O68" i="6"/>
  <c r="O104" i="6"/>
  <c r="K25" i="6"/>
  <c r="G25" i="6"/>
  <c r="N25" i="6"/>
  <c r="O25" i="6"/>
  <c r="K33" i="6"/>
  <c r="G33" i="6"/>
  <c r="N33" i="6"/>
  <c r="O33" i="6"/>
  <c r="K34" i="6"/>
  <c r="G34" i="6"/>
  <c r="N34" i="6"/>
  <c r="O34" i="6"/>
  <c r="K35" i="6"/>
  <c r="G35" i="6"/>
  <c r="N35" i="6"/>
  <c r="O35" i="6"/>
  <c r="K36" i="6"/>
  <c r="G36" i="6"/>
  <c r="N36" i="6"/>
  <c r="O36" i="6"/>
  <c r="K37" i="6"/>
  <c r="G37" i="6"/>
  <c r="N37" i="6"/>
  <c r="O37" i="6"/>
  <c r="O122" i="6"/>
  <c r="O141" i="6"/>
  <c r="K69" i="6"/>
  <c r="G69" i="6"/>
  <c r="N69" i="6"/>
  <c r="O69" i="6"/>
  <c r="K70" i="6"/>
  <c r="G70" i="6"/>
  <c r="N70" i="6"/>
  <c r="O70" i="6"/>
  <c r="K71" i="6"/>
  <c r="G71" i="6"/>
  <c r="N71" i="6"/>
  <c r="O71" i="6"/>
  <c r="K72" i="6"/>
  <c r="G72" i="6"/>
  <c r="N72" i="6"/>
  <c r="O72" i="6"/>
  <c r="O105" i="6"/>
  <c r="K9" i="6"/>
  <c r="G9" i="6"/>
  <c r="N9" i="6"/>
  <c r="O9" i="6"/>
  <c r="K10" i="6"/>
  <c r="G10" i="6"/>
  <c r="N10" i="6"/>
  <c r="O10" i="6"/>
  <c r="K11" i="6"/>
  <c r="G11" i="6"/>
  <c r="N11" i="6"/>
  <c r="O11" i="6"/>
  <c r="K12" i="6"/>
  <c r="G12" i="6"/>
  <c r="N12" i="6"/>
  <c r="O12" i="6"/>
  <c r="K13" i="6"/>
  <c r="G13" i="6"/>
  <c r="N13" i="6"/>
  <c r="O13" i="6"/>
  <c r="K14" i="6"/>
  <c r="G14" i="6"/>
  <c r="N14" i="6"/>
  <c r="O14" i="6"/>
  <c r="K38" i="6"/>
  <c r="G38" i="6"/>
  <c r="N38" i="6"/>
  <c r="O38" i="6"/>
  <c r="K39" i="6"/>
  <c r="G39" i="6"/>
  <c r="N39" i="6"/>
  <c r="O39" i="6"/>
  <c r="K40" i="6"/>
  <c r="G40" i="6"/>
  <c r="N40" i="6"/>
  <c r="O40" i="6"/>
  <c r="K41" i="6"/>
  <c r="G41" i="6"/>
  <c r="N41" i="6"/>
  <c r="O41" i="6"/>
  <c r="K42" i="6"/>
  <c r="G42" i="6"/>
  <c r="N42" i="6"/>
  <c r="O42" i="6"/>
  <c r="K43" i="6"/>
  <c r="G43" i="6"/>
  <c r="N43" i="6"/>
  <c r="O43" i="6"/>
  <c r="K44" i="6"/>
  <c r="G44" i="6"/>
  <c r="N44" i="6"/>
  <c r="O44" i="6"/>
  <c r="O123" i="6"/>
  <c r="O142" i="6"/>
  <c r="K82" i="6"/>
  <c r="G82" i="6"/>
  <c r="N82" i="6"/>
  <c r="O82" i="6"/>
  <c r="K83" i="6"/>
  <c r="G83" i="6"/>
  <c r="N83" i="6"/>
  <c r="O83" i="6"/>
  <c r="O106" i="6"/>
  <c r="O143" i="6"/>
  <c r="K89" i="6"/>
  <c r="G89" i="6"/>
  <c r="N89" i="6"/>
  <c r="O89" i="6"/>
  <c r="K90" i="6"/>
  <c r="G90" i="6"/>
  <c r="N90" i="6"/>
  <c r="O90" i="6"/>
  <c r="K91" i="6"/>
  <c r="G91" i="6"/>
  <c r="N91" i="6"/>
  <c r="O91" i="6"/>
  <c r="O107" i="6"/>
  <c r="K15" i="6"/>
  <c r="G15" i="6"/>
  <c r="N15" i="6"/>
  <c r="O15" i="6"/>
  <c r="K16" i="6"/>
  <c r="G16" i="6"/>
  <c r="N16" i="6"/>
  <c r="O16" i="6"/>
  <c r="K30" i="6"/>
  <c r="G30" i="6"/>
  <c r="N30" i="6"/>
  <c r="O30" i="6"/>
  <c r="K45" i="6"/>
  <c r="G45" i="6"/>
  <c r="N45" i="6"/>
  <c r="O45" i="6"/>
  <c r="K46" i="6"/>
  <c r="G46" i="6"/>
  <c r="N46" i="6"/>
  <c r="O46" i="6"/>
  <c r="K47" i="6"/>
  <c r="G47" i="6"/>
  <c r="N47" i="6"/>
  <c r="O47" i="6"/>
  <c r="K48" i="6"/>
  <c r="G48" i="6"/>
  <c r="N48" i="6"/>
  <c r="O48" i="6"/>
  <c r="K49" i="6"/>
  <c r="G49" i="6"/>
  <c r="N49" i="6"/>
  <c r="O49" i="6"/>
  <c r="K50" i="6"/>
  <c r="G50" i="6"/>
  <c r="N50" i="6"/>
  <c r="O50" i="6"/>
  <c r="K51" i="6"/>
  <c r="G51" i="6"/>
  <c r="N51" i="6"/>
  <c r="O51" i="6"/>
  <c r="O125" i="6"/>
  <c r="O144" i="6"/>
  <c r="K73" i="6"/>
  <c r="G73" i="6"/>
  <c r="N73" i="6"/>
  <c r="O73" i="6"/>
  <c r="K74" i="6"/>
  <c r="G74" i="6"/>
  <c r="N74" i="6"/>
  <c r="O74" i="6"/>
  <c r="K75" i="6"/>
  <c r="G75" i="6"/>
  <c r="N75" i="6"/>
  <c r="O75" i="6"/>
  <c r="K76" i="6"/>
  <c r="G76" i="6"/>
  <c r="N76" i="6"/>
  <c r="O76" i="6"/>
  <c r="O108" i="6"/>
  <c r="K17" i="6"/>
  <c r="G17" i="6"/>
  <c r="N17" i="6"/>
  <c r="O17" i="6"/>
  <c r="K18" i="6"/>
  <c r="G18" i="6"/>
  <c r="N18" i="6"/>
  <c r="O18" i="6"/>
  <c r="K26" i="6"/>
  <c r="G26" i="6"/>
  <c r="N26" i="6"/>
  <c r="O26" i="6"/>
  <c r="K52" i="6"/>
  <c r="G52" i="6"/>
  <c r="N52" i="6"/>
  <c r="O52" i="6"/>
  <c r="K53" i="6"/>
  <c r="G53" i="6"/>
  <c r="N53" i="6"/>
  <c r="O53" i="6"/>
  <c r="K54" i="6"/>
  <c r="G54" i="6"/>
  <c r="N54" i="6"/>
  <c r="O54" i="6"/>
  <c r="O126" i="6"/>
  <c r="O145" i="6"/>
  <c r="K86" i="6"/>
  <c r="G86" i="6"/>
  <c r="N86" i="6"/>
  <c r="O86" i="6"/>
  <c r="O109" i="6"/>
  <c r="K19" i="6"/>
  <c r="G19" i="6"/>
  <c r="N19" i="6"/>
  <c r="O19" i="6"/>
  <c r="O127" i="6"/>
  <c r="O146" i="6"/>
  <c r="K84" i="6"/>
  <c r="G84" i="6"/>
  <c r="N84" i="6"/>
  <c r="O84" i="6"/>
  <c r="K85" i="6"/>
  <c r="G85" i="6"/>
  <c r="N85" i="6"/>
  <c r="O85" i="6"/>
  <c r="O110" i="6"/>
  <c r="K20" i="6"/>
  <c r="G20" i="6"/>
  <c r="N20" i="6"/>
  <c r="O20" i="6"/>
  <c r="K55" i="6"/>
  <c r="G55" i="6"/>
  <c r="N55" i="6"/>
  <c r="O55" i="6"/>
  <c r="K56" i="6"/>
  <c r="G56" i="6"/>
  <c r="N56" i="6"/>
  <c r="O56" i="6"/>
  <c r="O128" i="6"/>
  <c r="O147" i="6"/>
  <c r="K92" i="6"/>
  <c r="G92" i="6"/>
  <c r="N92" i="6"/>
  <c r="O92" i="6"/>
  <c r="O111" i="6"/>
  <c r="K57" i="6"/>
  <c r="G57" i="6"/>
  <c r="N57" i="6"/>
  <c r="O57" i="6"/>
  <c r="O129" i="6"/>
  <c r="O148" i="6"/>
  <c r="K87" i="6"/>
  <c r="G87" i="6"/>
  <c r="N87" i="6"/>
  <c r="O87" i="6"/>
  <c r="K88" i="6"/>
  <c r="G88" i="6"/>
  <c r="N88" i="6"/>
  <c r="O88" i="6"/>
  <c r="O112" i="6"/>
  <c r="O149" i="6"/>
  <c r="O150" i="6"/>
  <c r="K77" i="6"/>
  <c r="G77" i="6"/>
  <c r="N77" i="6"/>
  <c r="O77" i="6"/>
  <c r="K78" i="6"/>
  <c r="G78" i="6"/>
  <c r="N78" i="6"/>
  <c r="O78" i="6"/>
  <c r="K79" i="6"/>
  <c r="G79" i="6"/>
  <c r="N79" i="6"/>
  <c r="O79" i="6"/>
  <c r="O114" i="6"/>
  <c r="K21" i="6"/>
  <c r="G21" i="6"/>
  <c r="N21" i="6"/>
  <c r="O21" i="6"/>
  <c r="K22" i="6"/>
  <c r="G22" i="6"/>
  <c r="N22" i="6"/>
  <c r="O22" i="6"/>
  <c r="K59" i="6"/>
  <c r="G59" i="6"/>
  <c r="N59" i="6"/>
  <c r="O59" i="6"/>
  <c r="K60" i="6"/>
  <c r="G60" i="6"/>
  <c r="N60" i="6"/>
  <c r="O60" i="6"/>
  <c r="K61" i="6"/>
  <c r="G61" i="6"/>
  <c r="N61" i="6"/>
  <c r="O61" i="6"/>
  <c r="K62" i="6"/>
  <c r="G62" i="6"/>
  <c r="N62" i="6"/>
  <c r="O62" i="6"/>
  <c r="K27" i="6"/>
  <c r="G27" i="6"/>
  <c r="N27" i="6"/>
  <c r="O27" i="6"/>
  <c r="O132" i="6"/>
  <c r="O151" i="6"/>
  <c r="K23" i="6"/>
  <c r="G23" i="6"/>
  <c r="N23" i="6"/>
  <c r="O23" i="6"/>
  <c r="K80" i="6"/>
  <c r="G80" i="6"/>
  <c r="N80" i="6"/>
  <c r="O80" i="6"/>
  <c r="K81" i="6"/>
  <c r="G81" i="6"/>
  <c r="N81" i="6"/>
  <c r="O81" i="6"/>
  <c r="O115" i="6"/>
  <c r="K29" i="6"/>
  <c r="G29" i="6"/>
  <c r="N29" i="6"/>
  <c r="O29" i="6"/>
  <c r="O133" i="6"/>
  <c r="O152" i="6"/>
  <c r="K93" i="6"/>
  <c r="G93" i="6"/>
  <c r="N93" i="6"/>
  <c r="O93" i="6"/>
  <c r="O116" i="6"/>
  <c r="K28" i="6"/>
  <c r="G28" i="6"/>
  <c r="N28" i="6"/>
  <c r="O28" i="6"/>
  <c r="K58" i="6"/>
  <c r="G58" i="6"/>
  <c r="N58" i="6"/>
  <c r="O58" i="6"/>
  <c r="O134" i="6"/>
  <c r="O153" i="6"/>
  <c r="O155" i="6"/>
  <c r="O136" i="6"/>
  <c r="O118" i="6"/>
  <c r="K31" i="6"/>
  <c r="G31" i="6"/>
  <c r="N31" i="6"/>
  <c r="O31" i="6"/>
  <c r="K32" i="6"/>
  <c r="G32" i="6"/>
  <c r="N32" i="6"/>
  <c r="O32" i="6"/>
  <c r="O97" i="6"/>
  <c r="N104" i="6"/>
  <c r="N122" i="6"/>
  <c r="N141" i="6"/>
  <c r="N105" i="6"/>
  <c r="N123" i="6"/>
  <c r="N142" i="6"/>
  <c r="N106" i="6"/>
  <c r="N143" i="6"/>
  <c r="N107" i="6"/>
  <c r="N125" i="6"/>
  <c r="N144" i="6"/>
  <c r="N108" i="6"/>
  <c r="N126" i="6"/>
  <c r="N145" i="6"/>
  <c r="N109" i="6"/>
  <c r="N127" i="6"/>
  <c r="N146" i="6"/>
  <c r="N110" i="6"/>
  <c r="N128" i="6"/>
  <c r="N147" i="6"/>
  <c r="N111" i="6"/>
  <c r="N129" i="6"/>
  <c r="N148" i="6"/>
  <c r="N112" i="6"/>
  <c r="N149" i="6"/>
  <c r="N150" i="6"/>
  <c r="N114" i="6"/>
  <c r="N132" i="6"/>
  <c r="N151" i="6"/>
  <c r="N115" i="6"/>
  <c r="N133" i="6"/>
  <c r="N152" i="6"/>
  <c r="N116" i="6"/>
  <c r="N134" i="6"/>
  <c r="N153" i="6"/>
  <c r="N155" i="6"/>
  <c r="N136" i="6"/>
  <c r="N118" i="6"/>
  <c r="N97" i="6"/>
  <c r="M104" i="6"/>
  <c r="M122" i="6"/>
  <c r="M141" i="6"/>
  <c r="M69" i="6"/>
  <c r="M105" i="6"/>
  <c r="M10" i="6"/>
  <c r="M38" i="6"/>
  <c r="M123" i="6"/>
  <c r="M142" i="6"/>
  <c r="M106" i="6"/>
  <c r="M143" i="6"/>
  <c r="M89" i="6"/>
  <c r="M107" i="6"/>
  <c r="M125" i="6"/>
  <c r="M144" i="6"/>
  <c r="M108" i="6"/>
  <c r="M17" i="6"/>
  <c r="M126" i="6"/>
  <c r="M145" i="6"/>
  <c r="M109" i="6"/>
  <c r="M127" i="6"/>
  <c r="M146" i="6"/>
  <c r="M110" i="6"/>
  <c r="M55" i="6"/>
  <c r="M128" i="6"/>
  <c r="M147" i="6"/>
  <c r="M111" i="6"/>
  <c r="M129" i="6"/>
  <c r="M148" i="6"/>
  <c r="M112" i="6"/>
  <c r="M149" i="6"/>
  <c r="M150" i="6"/>
  <c r="M114" i="6"/>
  <c r="M132" i="6"/>
  <c r="M151" i="6"/>
  <c r="M115" i="6"/>
  <c r="M133" i="6"/>
  <c r="M152" i="6"/>
  <c r="M116" i="6"/>
  <c r="M28" i="6"/>
  <c r="M58" i="6"/>
  <c r="M134" i="6"/>
  <c r="M153" i="6"/>
  <c r="M155" i="6"/>
  <c r="M136" i="6"/>
  <c r="M118" i="6"/>
  <c r="M97" i="6"/>
  <c r="K104" i="6"/>
  <c r="K122" i="6"/>
  <c r="K141" i="6"/>
  <c r="K105" i="6"/>
  <c r="K123" i="6"/>
  <c r="K142" i="6"/>
  <c r="K106" i="6"/>
  <c r="K143" i="6"/>
  <c r="K107" i="6"/>
  <c r="K125" i="6"/>
  <c r="K144" i="6"/>
  <c r="K108" i="6"/>
  <c r="K126" i="6"/>
  <c r="K145" i="6"/>
  <c r="K109" i="6"/>
  <c r="K127" i="6"/>
  <c r="K146" i="6"/>
  <c r="K110" i="6"/>
  <c r="K128" i="6"/>
  <c r="K147" i="6"/>
  <c r="K111" i="6"/>
  <c r="K129" i="6"/>
  <c r="K148" i="6"/>
  <c r="K112" i="6"/>
  <c r="K149" i="6"/>
  <c r="K150" i="6"/>
  <c r="K114" i="6"/>
  <c r="K132" i="6"/>
  <c r="K151" i="6"/>
  <c r="K115" i="6"/>
  <c r="K133" i="6"/>
  <c r="K152" i="6"/>
  <c r="K116" i="6"/>
  <c r="K134" i="6"/>
  <c r="K153" i="6"/>
  <c r="K155" i="6"/>
  <c r="K136" i="6"/>
  <c r="K118" i="6"/>
  <c r="K97" i="6"/>
  <c r="J104" i="6"/>
  <c r="J122" i="6"/>
  <c r="J141" i="6"/>
  <c r="J105" i="6"/>
  <c r="J10" i="6"/>
  <c r="J38" i="6"/>
  <c r="J123" i="6"/>
  <c r="J142" i="6"/>
  <c r="J106" i="6"/>
  <c r="J143" i="6"/>
  <c r="J107" i="6"/>
  <c r="J125" i="6"/>
  <c r="J144" i="6"/>
  <c r="J108" i="6"/>
  <c r="J126" i="6"/>
  <c r="J145" i="6"/>
  <c r="J86" i="6"/>
  <c r="J109" i="6"/>
  <c r="J127" i="6"/>
  <c r="J146" i="6"/>
  <c r="J110" i="6"/>
  <c r="J128" i="6"/>
  <c r="J147" i="6"/>
  <c r="J111" i="6"/>
  <c r="J129" i="6"/>
  <c r="J148" i="6"/>
  <c r="J112" i="6"/>
  <c r="J149" i="6"/>
  <c r="J150" i="6"/>
  <c r="J114" i="6"/>
  <c r="J132" i="6"/>
  <c r="J151" i="6"/>
  <c r="J115" i="6"/>
  <c r="J133" i="6"/>
  <c r="J152" i="6"/>
  <c r="J116" i="6"/>
  <c r="J28" i="6"/>
  <c r="J58" i="6"/>
  <c r="J134" i="6"/>
  <c r="J153" i="6"/>
  <c r="J155" i="6"/>
  <c r="J136" i="6"/>
  <c r="J118" i="6"/>
  <c r="J97" i="6"/>
  <c r="I104" i="6"/>
  <c r="I122" i="6"/>
  <c r="I141" i="6"/>
  <c r="I105" i="6"/>
  <c r="I10" i="6"/>
  <c r="I38" i="6"/>
  <c r="I123" i="6"/>
  <c r="I142" i="6"/>
  <c r="I106" i="6"/>
  <c r="I143" i="6"/>
  <c r="I107" i="6"/>
  <c r="I125" i="6"/>
  <c r="I144" i="6"/>
  <c r="I108" i="6"/>
  <c r="I126" i="6"/>
  <c r="I145" i="6"/>
  <c r="I109" i="6"/>
  <c r="I127" i="6"/>
  <c r="I146" i="6"/>
  <c r="I110" i="6"/>
  <c r="I128" i="6"/>
  <c r="I147" i="6"/>
  <c r="I111" i="6"/>
  <c r="I129" i="6"/>
  <c r="I148" i="6"/>
  <c r="I112" i="6"/>
  <c r="I149" i="6"/>
  <c r="I150" i="6"/>
  <c r="I114" i="6"/>
  <c r="I132" i="6"/>
  <c r="I151" i="6"/>
  <c r="I115" i="6"/>
  <c r="I133" i="6"/>
  <c r="I152" i="6"/>
  <c r="I116" i="6"/>
  <c r="I28" i="6"/>
  <c r="I58" i="6"/>
  <c r="I134" i="6"/>
  <c r="I153" i="6"/>
  <c r="I155" i="6"/>
  <c r="I136" i="6"/>
  <c r="I118" i="6"/>
  <c r="I97" i="6"/>
  <c r="G104" i="6"/>
  <c r="G122" i="6"/>
  <c r="G141" i="6"/>
  <c r="G105" i="6"/>
  <c r="G123" i="6"/>
  <c r="G142" i="6"/>
  <c r="G106" i="6"/>
  <c r="G143" i="6"/>
  <c r="G107" i="6"/>
  <c r="G125" i="6"/>
  <c r="G144" i="6"/>
  <c r="G108" i="6"/>
  <c r="G126" i="6"/>
  <c r="G145" i="6"/>
  <c r="G109" i="6"/>
  <c r="G127" i="6"/>
  <c r="G146" i="6"/>
  <c r="G110" i="6"/>
  <c r="G128" i="6"/>
  <c r="G147" i="6"/>
  <c r="G111" i="6"/>
  <c r="G129" i="6"/>
  <c r="G148" i="6"/>
  <c r="G112" i="6"/>
  <c r="G149" i="6"/>
  <c r="G150" i="6"/>
  <c r="G114" i="6"/>
  <c r="G132" i="6"/>
  <c r="G151" i="6"/>
  <c r="G115" i="6"/>
  <c r="G133" i="6"/>
  <c r="G152" i="6"/>
  <c r="G116" i="6"/>
  <c r="G134" i="6"/>
  <c r="G153" i="6"/>
  <c r="G155" i="6"/>
  <c r="G136" i="6"/>
  <c r="G118" i="6"/>
  <c r="G97" i="6"/>
  <c r="F104" i="6"/>
  <c r="F122" i="6"/>
  <c r="F141" i="6"/>
  <c r="F105" i="6"/>
  <c r="F123" i="6"/>
  <c r="F142" i="6"/>
  <c r="F106" i="6"/>
  <c r="F143" i="6"/>
  <c r="F107" i="6"/>
  <c r="F125" i="6"/>
  <c r="F144" i="6"/>
  <c r="F108" i="6"/>
  <c r="F126" i="6"/>
  <c r="F145" i="6"/>
  <c r="F109" i="6"/>
  <c r="F127" i="6"/>
  <c r="F146" i="6"/>
  <c r="F110" i="6"/>
  <c r="F128" i="6"/>
  <c r="F147" i="6"/>
  <c r="F111" i="6"/>
  <c r="F129" i="6"/>
  <c r="F148" i="6"/>
  <c r="F112" i="6"/>
  <c r="F149" i="6"/>
  <c r="F150" i="6"/>
  <c r="F114" i="6"/>
  <c r="F132" i="6"/>
  <c r="F151" i="6"/>
  <c r="F115" i="6"/>
  <c r="F133" i="6"/>
  <c r="F152" i="6"/>
  <c r="F116" i="6"/>
  <c r="F134" i="6"/>
  <c r="F153" i="6"/>
  <c r="F155" i="6"/>
  <c r="F136" i="6"/>
  <c r="F118" i="6"/>
  <c r="F97" i="6"/>
  <c r="E104" i="6"/>
  <c r="E122" i="6"/>
  <c r="E141" i="6"/>
  <c r="E105" i="6"/>
  <c r="E123" i="6"/>
  <c r="E142" i="6"/>
  <c r="E106" i="6"/>
  <c r="E143" i="6"/>
  <c r="E107" i="6"/>
  <c r="E125" i="6"/>
  <c r="E144" i="6"/>
  <c r="E108" i="6"/>
  <c r="E126" i="6"/>
  <c r="E145" i="6"/>
  <c r="E109" i="6"/>
  <c r="E127" i="6"/>
  <c r="E146" i="6"/>
  <c r="E110" i="6"/>
  <c r="E128" i="6"/>
  <c r="E147" i="6"/>
  <c r="E111" i="6"/>
  <c r="E129" i="6"/>
  <c r="E148" i="6"/>
  <c r="E112" i="6"/>
  <c r="E149" i="6"/>
  <c r="E150" i="6"/>
  <c r="E114" i="6"/>
  <c r="E132" i="6"/>
  <c r="E151" i="6"/>
  <c r="E115" i="6"/>
  <c r="E133" i="6"/>
  <c r="E152" i="6"/>
  <c r="E116" i="6"/>
  <c r="E134" i="6"/>
  <c r="E153" i="6"/>
  <c r="E155" i="6"/>
  <c r="E136" i="6"/>
  <c r="E118" i="6"/>
  <c r="E97" i="6"/>
  <c r="D104" i="6"/>
  <c r="D122" i="6"/>
  <c r="D141" i="6"/>
  <c r="D105" i="6"/>
  <c r="D123" i="6"/>
  <c r="D142" i="6"/>
  <c r="D106" i="6"/>
  <c r="D143" i="6"/>
  <c r="D107" i="6"/>
  <c r="D125" i="6"/>
  <c r="D144" i="6"/>
  <c r="D108" i="6"/>
  <c r="D126" i="6"/>
  <c r="D145" i="6"/>
  <c r="D109" i="6"/>
  <c r="D127" i="6"/>
  <c r="D146" i="6"/>
  <c r="D110" i="6"/>
  <c r="D128" i="6"/>
  <c r="D147" i="6"/>
  <c r="D111" i="6"/>
  <c r="D129" i="6"/>
  <c r="D148" i="6"/>
  <c r="D112" i="6"/>
  <c r="D149" i="6"/>
  <c r="D150" i="6"/>
  <c r="D114" i="6"/>
  <c r="D132" i="6"/>
  <c r="D151" i="6"/>
  <c r="D115" i="6"/>
  <c r="D133" i="6"/>
  <c r="D152" i="6"/>
  <c r="D93" i="6"/>
  <c r="D116" i="6"/>
  <c r="D134" i="6"/>
  <c r="D153" i="6"/>
  <c r="D155" i="6"/>
  <c r="D136" i="6"/>
  <c r="D118" i="6"/>
  <c r="D97" i="6"/>
  <c r="J6" i="6"/>
</calcChain>
</file>

<file path=xl/sharedStrings.xml><?xml version="1.0" encoding="utf-8"?>
<sst xmlns="http://schemas.openxmlformats.org/spreadsheetml/2006/main" count="327" uniqueCount="118">
  <si>
    <t>University System of Maryland</t>
  </si>
  <si>
    <t>Recorded on</t>
  </si>
  <si>
    <t xml:space="preserve">Write off </t>
  </si>
  <si>
    <t>Net</t>
  </si>
  <si>
    <t>(Gain)\Loss</t>
  </si>
  <si>
    <t>Project</t>
  </si>
  <si>
    <t>Institution</t>
  </si>
  <si>
    <t>/Auxiliary</t>
  </si>
  <si>
    <t>Par Value</t>
  </si>
  <si>
    <t>Premium</t>
  </si>
  <si>
    <t>Carrying Value</t>
  </si>
  <si>
    <t>on Refunding</t>
  </si>
  <si>
    <t>BSU</t>
  </si>
  <si>
    <t>CSU</t>
  </si>
  <si>
    <t>FSU</t>
  </si>
  <si>
    <t>SU</t>
  </si>
  <si>
    <t>TU</t>
  </si>
  <si>
    <t>UB</t>
  </si>
  <si>
    <t>UMB</t>
  </si>
  <si>
    <t>UMBC</t>
  </si>
  <si>
    <t>UMCP</t>
  </si>
  <si>
    <t>UMES</t>
  </si>
  <si>
    <t>Academic</t>
  </si>
  <si>
    <t>UMUC</t>
  </si>
  <si>
    <t>Auxiliary</t>
  </si>
  <si>
    <t>Parking Garage</t>
  </si>
  <si>
    <t>CSC</t>
  </si>
  <si>
    <t>New Student Center</t>
  </si>
  <si>
    <t>UMCES</t>
  </si>
  <si>
    <t>USM</t>
  </si>
  <si>
    <t>Academic Projects</t>
  </si>
  <si>
    <t>USM Office</t>
  </si>
  <si>
    <t>Auxiliary Projects</t>
  </si>
  <si>
    <t>Utilities Upgrade</t>
  </si>
  <si>
    <t>Total Academic Projects</t>
  </si>
  <si>
    <t>Total Auxiliary Projects</t>
  </si>
  <si>
    <t>Total Projects</t>
  </si>
  <si>
    <t>FYE June 30, 2017</t>
  </si>
  <si>
    <t>2001 Series A Projects</t>
  </si>
  <si>
    <t>UMCP Health Center</t>
  </si>
  <si>
    <t>UMCP - Comcast Arena</t>
  </si>
  <si>
    <t>UMCP - South Campus Parking garage</t>
  </si>
  <si>
    <t>UMCP North Campus Parking Garage</t>
  </si>
  <si>
    <t>UMCP SCUB III</t>
  </si>
  <si>
    <t>UMCP Stamp Union</t>
  </si>
  <si>
    <t>TU - York Road Garage</t>
  </si>
  <si>
    <t>TU - Fitness Center</t>
  </si>
  <si>
    <t>UMES - new residence hall</t>
  </si>
  <si>
    <t>UMES - Student services center</t>
  </si>
  <si>
    <t>FSU - Athletic Facilities</t>
  </si>
  <si>
    <t>CSC - new residence hall</t>
  </si>
  <si>
    <t>UMBC - University Commons</t>
  </si>
  <si>
    <t>UMBC - Parking Garage</t>
  </si>
  <si>
    <t>UMCES - Facilities renewal</t>
  </si>
  <si>
    <t>UMB - Facilities Renewal</t>
  </si>
  <si>
    <t>UMB - New Parking Garage</t>
  </si>
  <si>
    <t>UMES - Purchase of Hawk's Landing</t>
  </si>
  <si>
    <t>UMBC - Housing Central Utility Plant</t>
  </si>
  <si>
    <t>USM- Transfer from UMUC for early payoff</t>
  </si>
  <si>
    <t>UMCES - Coastal Sciences Laboratory</t>
  </si>
  <si>
    <t>TU - Newell Dining renovation</t>
  </si>
  <si>
    <t>2002 Series A Projects</t>
  </si>
  <si>
    <t>Temporary Building</t>
  </si>
  <si>
    <t>Donaldson Brown Center</t>
  </si>
  <si>
    <t>Saratoga Street garage</t>
  </si>
  <si>
    <t>New parking garage</t>
  </si>
  <si>
    <t>Pascault Row renovation</t>
  </si>
  <si>
    <t>Comcast Arena</t>
  </si>
  <si>
    <t>South Campus Parking Garage</t>
  </si>
  <si>
    <t>North Campus Parking Garage</t>
  </si>
  <si>
    <t>Health Center</t>
  </si>
  <si>
    <t>Queen Anne's Hall renovation</t>
  </si>
  <si>
    <t>Stamp Union Renovation</t>
  </si>
  <si>
    <t>SCUB 3 planning and construction</t>
  </si>
  <si>
    <t xml:space="preserve">Prettyman/Scarborough HVAC </t>
  </si>
  <si>
    <t>Bowling Conversion to Cybercafe</t>
  </si>
  <si>
    <t>Newell Dining Hall Renovation</t>
  </si>
  <si>
    <t>Interim Fitness Center</t>
  </si>
  <si>
    <t>Minnegan Stadium Renovation</t>
  </si>
  <si>
    <t>7800 York Road Garage</t>
  </si>
  <si>
    <t xml:space="preserve">Richmond &amp; Newell Hall Dining </t>
  </si>
  <si>
    <t>Murphy Hall Annex renovation</t>
  </si>
  <si>
    <t>New residence hall</t>
  </si>
  <si>
    <t>Student service center</t>
  </si>
  <si>
    <t>Dining Hall</t>
  </si>
  <si>
    <t>Land acquisition for Alumni Center</t>
  </si>
  <si>
    <t>Residence Hall renovation</t>
  </si>
  <si>
    <t>Housing Central Utility Plant</t>
  </si>
  <si>
    <t>New Dental School Building</t>
  </si>
  <si>
    <t>Howard Hall PH IV</t>
  </si>
  <si>
    <t>Facililties Renewal</t>
  </si>
  <si>
    <t>Nursing School Equipment</t>
  </si>
  <si>
    <t>School of Law</t>
  </si>
  <si>
    <t>Emergency - Davidge Hall</t>
  </si>
  <si>
    <t>Renovate Hornbake and McKeldin Libraries</t>
  </si>
  <si>
    <t>Renovate Key and Taliaferro Halls</t>
  </si>
  <si>
    <t>Engineering &amp; Applied Science</t>
  </si>
  <si>
    <t>Facilities Renewal Projects</t>
  </si>
  <si>
    <t>Social Science Educ. &amp; Health</t>
  </si>
  <si>
    <t>Henson Center roof</t>
  </si>
  <si>
    <t>Equip Information Technology</t>
  </si>
  <si>
    <t>Emergency - Bio Sciences</t>
  </si>
  <si>
    <t>Aquaculture Building</t>
  </si>
  <si>
    <t>Emergency Misc. Projects</t>
  </si>
  <si>
    <t>Emergency Light Poles</t>
  </si>
  <si>
    <t>7800 York Road renovation</t>
  </si>
  <si>
    <t>Emergency Utility</t>
  </si>
  <si>
    <t xml:space="preserve">Shady Grove Road </t>
  </si>
  <si>
    <t>Unexpended proceeds</t>
  </si>
  <si>
    <t>Totals</t>
  </si>
  <si>
    <t>Allocation of Unamortized Loss on Refunding  - 07 Series A</t>
  </si>
  <si>
    <t>07 Series A Bond Refinanced</t>
  </si>
  <si>
    <t>07 Series A Recorded on 2017 Series B</t>
  </si>
  <si>
    <t>2017 Series B</t>
  </si>
  <si>
    <t>LOR</t>
  </si>
  <si>
    <t>check</t>
  </si>
  <si>
    <t>diff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</si>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</sst>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 style="thin">
        <color indexed="8"/>
      </top>
      <bottom style="thin">
        <color auto="1"/>
      </bottom>
      <diagonal/>
    </border>
  </borders>
  <cellStyleXfs count="1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37" fontId="2" fillId="0" borderId="0" xfId="0" applyNumberFormat="1" applyFont="1" applyAlignment="1" applyProtection="1"/>
    <xf numFmtId="0" fontId="1" fillId="0" borderId="0" xfId="0" applyFont="1"/>
    <xf numFmtId="37" fontId="3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Protection="1"/>
    <xf numFmtId="0" fontId="2" fillId="0" borderId="0" xfId="0" applyFont="1" applyProtection="1"/>
    <xf numFmtId="37" fontId="2" fillId="0" borderId="0" xfId="0" applyNumberFormat="1" applyFont="1" applyAlignment="1" applyProtection="1">
      <alignment horizontal="center"/>
    </xf>
    <xf numFmtId="37" fontId="2" fillId="0" borderId="1" xfId="0" applyNumberFormat="1" applyFont="1" applyBorder="1" applyAlignment="1" applyProtection="1">
      <alignment horizontal="center"/>
    </xf>
    <xf numFmtId="37" fontId="6" fillId="0" borderId="0" xfId="0" applyNumberFormat="1" applyFont="1" applyProtection="1"/>
    <xf numFmtId="0" fontId="6" fillId="0" borderId="0" xfId="0" applyFont="1"/>
    <xf numFmtId="0" fontId="2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Protection="1"/>
    <xf numFmtId="3" fontId="8" fillId="0" borderId="0" xfId="0" applyNumberFormat="1" applyFont="1" applyAlignment="1" applyProtection="1">
      <alignment horizontal="center"/>
    </xf>
    <xf numFmtId="37" fontId="8" fillId="0" borderId="0" xfId="0" applyNumberFormat="1" applyFont="1" applyProtection="1"/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3" xfId="0" applyFont="1" applyBorder="1" applyAlignment="1" applyProtection="1">
      <alignment horizontal="center"/>
    </xf>
    <xf numFmtId="0" fontId="3" fillId="0" borderId="0" xfId="0" applyFont="1" applyProtection="1"/>
    <xf numFmtId="0" fontId="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41" fontId="6" fillId="0" borderId="0" xfId="0" applyNumberFormat="1" applyFont="1" applyProtection="1"/>
    <xf numFmtId="41" fontId="6" fillId="0" borderId="2" xfId="0" applyNumberFormat="1" applyFont="1" applyBorder="1" applyProtection="1"/>
    <xf numFmtId="41" fontId="6" fillId="0" borderId="3" xfId="0" applyNumberFormat="1" applyFont="1" applyBorder="1" applyProtection="1"/>
    <xf numFmtId="41" fontId="0" fillId="0" borderId="0" xfId="0" applyNumberFormat="1"/>
    <xf numFmtId="41" fontId="2" fillId="0" borderId="0" xfId="0" applyNumberFormat="1" applyFont="1" applyProtection="1"/>
    <xf numFmtId="37" fontId="2" fillId="0" borderId="0" xfId="0" applyNumberFormat="1" applyFont="1" applyFill="1" applyBorder="1" applyAlignment="1" applyProtection="1">
      <alignment horizontal="center"/>
    </xf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3"/>
  <sheetViews>
    <sheetView tabSelected="1" zoomScale="165" zoomScaleNormal="165" zoomScalePageLayoutView="165" workbookViewId="0">
      <pane xSplit="3" ySplit="7" topLeftCell="D140" activePane="bottomRight" state="frozen"/>
      <selection pane="topRight" activeCell="D1" sqref="D1"/>
      <selection pane="bottomLeft" activeCell="A8" sqref="A8"/>
      <selection pane="bottomRight" activeCell="A143" sqref="A143"/>
    </sheetView>
  </sheetViews>
  <sheetFormatPr baseColWidth="10" defaultRowHeight="16" x14ac:dyDescent="0.2"/>
  <cols>
    <col min="1" max="1" width="33" customWidth="1"/>
    <col min="2" max="2" width="9.6640625" customWidth="1"/>
    <col min="3" max="3" width="9.33203125" customWidth="1"/>
    <col min="6" max="6" width="10.1640625" customWidth="1"/>
    <col min="7" max="7" width="12" customWidth="1"/>
    <col min="11" max="11" width="12.5" customWidth="1"/>
    <col min="12" max="12" width="7.1640625" customWidth="1"/>
    <col min="14" max="14" width="9" hidden="1" customWidth="1"/>
    <col min="15" max="15" width="0" hidden="1" customWidth="1"/>
  </cols>
  <sheetData>
    <row r="1" spans="1:15" x14ac:dyDescent="0.2">
      <c r="A1" s="6" t="s">
        <v>0</v>
      </c>
      <c r="B1" s="6"/>
      <c r="C1" s="11"/>
    </row>
    <row r="2" spans="1:15" x14ac:dyDescent="0.2">
      <c r="A2" s="1" t="s">
        <v>110</v>
      </c>
      <c r="B2" s="5"/>
      <c r="C2" s="11"/>
    </row>
    <row r="3" spans="1:15" x14ac:dyDescent="0.2">
      <c r="A3" s="6" t="s">
        <v>37</v>
      </c>
      <c r="B3" s="5"/>
      <c r="C3" s="11"/>
    </row>
    <row r="4" spans="1:15" x14ac:dyDescent="0.2">
      <c r="A4" s="12"/>
      <c r="B4" s="12"/>
      <c r="C4" s="13"/>
      <c r="D4" s="3" t="s">
        <v>111</v>
      </c>
      <c r="E4" s="4"/>
      <c r="F4" s="4"/>
      <c r="G4" s="4"/>
      <c r="H4" s="2"/>
      <c r="I4" s="3" t="s">
        <v>112</v>
      </c>
      <c r="J4" s="3"/>
      <c r="K4" s="3"/>
      <c r="L4" s="3"/>
      <c r="M4" s="5"/>
    </row>
    <row r="5" spans="1:15" x14ac:dyDescent="0.2">
      <c r="A5" s="11"/>
      <c r="B5" s="11"/>
      <c r="C5" s="11"/>
      <c r="D5" s="6"/>
      <c r="E5" s="6"/>
      <c r="F5" s="6"/>
      <c r="G5" s="5"/>
      <c r="H5" s="2"/>
      <c r="I5" s="7" t="s">
        <v>1</v>
      </c>
      <c r="J5" s="7" t="s">
        <v>1</v>
      </c>
      <c r="K5" s="5"/>
      <c r="L5" s="5"/>
      <c r="M5" s="5"/>
    </row>
    <row r="6" spans="1:15" x14ac:dyDescent="0.2">
      <c r="A6" s="11"/>
      <c r="B6" s="11"/>
      <c r="C6" s="11" t="s">
        <v>22</v>
      </c>
      <c r="D6" s="7" t="s">
        <v>2</v>
      </c>
      <c r="E6" s="7" t="s">
        <v>2</v>
      </c>
      <c r="F6" s="7" t="s">
        <v>2</v>
      </c>
      <c r="G6" s="7" t="s">
        <v>3</v>
      </c>
      <c r="H6" s="2"/>
      <c r="I6" s="7" t="s">
        <v>113</v>
      </c>
      <c r="J6" s="7" t="str">
        <f>I6</f>
        <v>2017 Series B</v>
      </c>
      <c r="K6" s="7" t="s">
        <v>3</v>
      </c>
      <c r="L6" s="7"/>
      <c r="M6" s="7" t="s">
        <v>4</v>
      </c>
      <c r="O6" t="s">
        <v>117</v>
      </c>
    </row>
    <row r="7" spans="1:15" x14ac:dyDescent="0.2">
      <c r="A7" s="14" t="s">
        <v>5</v>
      </c>
      <c r="B7" s="15" t="s">
        <v>6</v>
      </c>
      <c r="C7" s="14" t="s">
        <v>7</v>
      </c>
      <c r="D7" s="8" t="s">
        <v>8</v>
      </c>
      <c r="E7" s="8" t="s">
        <v>9</v>
      </c>
      <c r="F7" s="8" t="s">
        <v>114</v>
      </c>
      <c r="G7" s="8" t="s">
        <v>10</v>
      </c>
      <c r="H7" s="2"/>
      <c r="I7" s="8" t="s">
        <v>8</v>
      </c>
      <c r="J7" s="8" t="s">
        <v>9</v>
      </c>
      <c r="K7" s="8" t="s">
        <v>10</v>
      </c>
      <c r="L7" s="7"/>
      <c r="M7" s="8" t="s">
        <v>11</v>
      </c>
      <c r="N7" s="33" t="s">
        <v>115</v>
      </c>
      <c r="O7" s="33" t="s">
        <v>116</v>
      </c>
    </row>
    <row r="8" spans="1:15" hidden="1" x14ac:dyDescent="0.2">
      <c r="A8" s="16" t="s">
        <v>38</v>
      </c>
      <c r="B8" s="17"/>
      <c r="C8" s="13"/>
    </row>
    <row r="9" spans="1:15" hidden="1" x14ac:dyDescent="0.2">
      <c r="A9" s="12" t="s">
        <v>39</v>
      </c>
      <c r="B9" s="12" t="s">
        <v>20</v>
      </c>
      <c r="C9" s="13" t="s">
        <v>24</v>
      </c>
      <c r="D9" s="28">
        <v>44553</v>
      </c>
      <c r="E9" s="28">
        <v>820</v>
      </c>
      <c r="F9" s="28">
        <v>788</v>
      </c>
      <c r="G9" s="31">
        <f>D9+E9-F9</f>
        <v>44585</v>
      </c>
      <c r="I9" s="28">
        <v>40695</v>
      </c>
      <c r="J9" s="28">
        <v>4657</v>
      </c>
      <c r="K9" s="31">
        <f>I9+J9</f>
        <v>45352</v>
      </c>
      <c r="M9" s="28">
        <v>772</v>
      </c>
      <c r="N9" s="31">
        <f>K9-G9</f>
        <v>767</v>
      </c>
      <c r="O9" s="31">
        <f>M9-N9</f>
        <v>5</v>
      </c>
    </row>
    <row r="10" spans="1:15" hidden="1" x14ac:dyDescent="0.2">
      <c r="A10" s="12" t="s">
        <v>40</v>
      </c>
      <c r="B10" s="12" t="s">
        <v>20</v>
      </c>
      <c r="C10" s="13" t="s">
        <v>24</v>
      </c>
      <c r="D10" s="28">
        <v>6591832</v>
      </c>
      <c r="E10" s="28">
        <v>120406</v>
      </c>
      <c r="F10" s="28">
        <v>116373</v>
      </c>
      <c r="G10" s="31">
        <f t="shared" ref="G10:G73" si="0">D10+E10-F10</f>
        <v>6595865</v>
      </c>
      <c r="I10" s="28">
        <f>2833926+3187136</f>
        <v>6021062</v>
      </c>
      <c r="J10" s="28">
        <f>324284+364701</f>
        <v>688985</v>
      </c>
      <c r="K10" s="31">
        <f t="shared" ref="K10:K73" si="1">I10+J10</f>
        <v>6710047</v>
      </c>
      <c r="M10" s="28">
        <f>53740+60438</f>
        <v>114178</v>
      </c>
      <c r="N10" s="31">
        <f t="shared" ref="N10:N73" si="2">K10-G10</f>
        <v>114182</v>
      </c>
      <c r="O10" s="31">
        <f t="shared" ref="O10:O73" si="3">M10-N10</f>
        <v>-4</v>
      </c>
    </row>
    <row r="11" spans="1:15" hidden="1" x14ac:dyDescent="0.2">
      <c r="A11" s="12" t="s">
        <v>41</v>
      </c>
      <c r="B11" s="12" t="s">
        <v>20</v>
      </c>
      <c r="C11" s="13" t="s">
        <v>24</v>
      </c>
      <c r="D11" s="28">
        <v>3930</v>
      </c>
      <c r="E11" s="28">
        <v>68</v>
      </c>
      <c r="F11" s="28">
        <v>77</v>
      </c>
      <c r="G11" s="31">
        <f t="shared" si="0"/>
        <v>3921</v>
      </c>
      <c r="I11" s="28">
        <v>3589</v>
      </c>
      <c r="J11" s="28">
        <v>411</v>
      </c>
      <c r="K11" s="31">
        <f t="shared" si="1"/>
        <v>4000</v>
      </c>
      <c r="M11" s="28">
        <v>68</v>
      </c>
      <c r="N11" s="31">
        <f t="shared" si="2"/>
        <v>79</v>
      </c>
      <c r="O11" s="31">
        <f t="shared" si="3"/>
        <v>-11</v>
      </c>
    </row>
    <row r="12" spans="1:15" hidden="1" x14ac:dyDescent="0.2">
      <c r="A12" s="12" t="s">
        <v>42</v>
      </c>
      <c r="B12" s="12" t="s">
        <v>20</v>
      </c>
      <c r="C12" s="13" t="s">
        <v>24</v>
      </c>
      <c r="D12" s="28">
        <v>1542272</v>
      </c>
      <c r="E12" s="28">
        <v>28167</v>
      </c>
      <c r="F12" s="28">
        <v>27233</v>
      </c>
      <c r="G12" s="31">
        <f t="shared" si="0"/>
        <v>1543206</v>
      </c>
      <c r="I12" s="28">
        <v>1408731</v>
      </c>
      <c r="J12" s="28">
        <v>161200</v>
      </c>
      <c r="K12" s="31">
        <f t="shared" si="1"/>
        <v>1569931</v>
      </c>
      <c r="M12" s="28">
        <v>26714</v>
      </c>
      <c r="N12" s="31">
        <f t="shared" si="2"/>
        <v>26725</v>
      </c>
      <c r="O12" s="31">
        <f t="shared" si="3"/>
        <v>-11</v>
      </c>
    </row>
    <row r="13" spans="1:15" hidden="1" x14ac:dyDescent="0.2">
      <c r="A13" s="12" t="s">
        <v>43</v>
      </c>
      <c r="B13" s="12" t="s">
        <v>20</v>
      </c>
      <c r="C13" s="13" t="s">
        <v>24</v>
      </c>
      <c r="D13" s="28">
        <v>2822</v>
      </c>
      <c r="E13" s="28">
        <v>57</v>
      </c>
      <c r="F13" s="28">
        <v>51</v>
      </c>
      <c r="G13" s="31">
        <f t="shared" si="0"/>
        <v>2828</v>
      </c>
      <c r="I13" s="28">
        <v>2578</v>
      </c>
      <c r="J13" s="28">
        <v>295</v>
      </c>
      <c r="K13" s="31">
        <f t="shared" si="1"/>
        <v>2873</v>
      </c>
      <c r="M13" s="28">
        <v>49</v>
      </c>
      <c r="N13" s="31">
        <f t="shared" si="2"/>
        <v>45</v>
      </c>
      <c r="O13" s="31">
        <f t="shared" si="3"/>
        <v>4</v>
      </c>
    </row>
    <row r="14" spans="1:15" hidden="1" x14ac:dyDescent="0.2">
      <c r="A14" s="12" t="s">
        <v>44</v>
      </c>
      <c r="B14" s="12" t="s">
        <v>20</v>
      </c>
      <c r="C14" s="13" t="s">
        <v>24</v>
      </c>
      <c r="D14" s="28">
        <v>2011542</v>
      </c>
      <c r="E14" s="28">
        <v>36737</v>
      </c>
      <c r="F14" s="28">
        <v>35515</v>
      </c>
      <c r="G14" s="31">
        <f t="shared" si="0"/>
        <v>2012764</v>
      </c>
      <c r="I14" s="28">
        <v>1837367</v>
      </c>
      <c r="J14" s="28">
        <v>210248</v>
      </c>
      <c r="K14" s="31">
        <f t="shared" si="1"/>
        <v>2047615</v>
      </c>
      <c r="M14" s="28">
        <v>34842</v>
      </c>
      <c r="N14" s="31">
        <f t="shared" si="2"/>
        <v>34851</v>
      </c>
      <c r="O14" s="31">
        <f t="shared" si="3"/>
        <v>-9</v>
      </c>
    </row>
    <row r="15" spans="1:15" hidden="1" x14ac:dyDescent="0.2">
      <c r="A15" s="12" t="s">
        <v>45</v>
      </c>
      <c r="B15" s="12" t="s">
        <v>16</v>
      </c>
      <c r="C15" s="13" t="s">
        <v>24</v>
      </c>
      <c r="D15" s="28">
        <v>1004818</v>
      </c>
      <c r="E15" s="28">
        <v>18349</v>
      </c>
      <c r="F15" s="28">
        <v>17732</v>
      </c>
      <c r="G15" s="31">
        <f t="shared" si="0"/>
        <v>1005435</v>
      </c>
      <c r="I15" s="28">
        <v>917814</v>
      </c>
      <c r="J15" s="28">
        <v>105025</v>
      </c>
      <c r="K15" s="31">
        <f t="shared" si="1"/>
        <v>1022839</v>
      </c>
      <c r="M15" s="28">
        <v>17405</v>
      </c>
      <c r="N15" s="31">
        <f t="shared" si="2"/>
        <v>17404</v>
      </c>
      <c r="O15" s="31">
        <f t="shared" si="3"/>
        <v>1</v>
      </c>
    </row>
    <row r="16" spans="1:15" hidden="1" x14ac:dyDescent="0.2">
      <c r="A16" s="12" t="s">
        <v>46</v>
      </c>
      <c r="B16" s="12" t="s">
        <v>16</v>
      </c>
      <c r="C16" s="13" t="s">
        <v>24</v>
      </c>
      <c r="D16" s="28">
        <v>125245</v>
      </c>
      <c r="E16" s="28">
        <v>2294</v>
      </c>
      <c r="F16" s="28">
        <v>2211</v>
      </c>
      <c r="G16" s="31">
        <f t="shared" si="0"/>
        <v>125328</v>
      </c>
      <c r="I16" s="28">
        <v>114400</v>
      </c>
      <c r="J16" s="28">
        <v>13091</v>
      </c>
      <c r="K16" s="31">
        <f t="shared" si="1"/>
        <v>127491</v>
      </c>
      <c r="M16" s="28">
        <v>2169</v>
      </c>
      <c r="N16" s="31">
        <f t="shared" si="2"/>
        <v>2163</v>
      </c>
      <c r="O16" s="31">
        <f t="shared" si="3"/>
        <v>6</v>
      </c>
    </row>
    <row r="17" spans="1:15" hidden="1" x14ac:dyDescent="0.2">
      <c r="A17" s="12" t="s">
        <v>47</v>
      </c>
      <c r="B17" s="12" t="s">
        <v>21</v>
      </c>
      <c r="C17" s="13" t="s">
        <v>24</v>
      </c>
      <c r="D17" s="28">
        <v>1061782</v>
      </c>
      <c r="E17" s="28">
        <v>19390</v>
      </c>
      <c r="F17" s="28">
        <v>18750</v>
      </c>
      <c r="G17" s="31">
        <f t="shared" si="0"/>
        <v>1062422</v>
      </c>
      <c r="I17" s="28">
        <v>969845</v>
      </c>
      <c r="J17" s="28">
        <v>110979</v>
      </c>
      <c r="K17" s="31">
        <f t="shared" si="1"/>
        <v>1080824</v>
      </c>
      <c r="M17" s="28">
        <f>18391</f>
        <v>18391</v>
      </c>
      <c r="N17" s="31">
        <f t="shared" si="2"/>
        <v>18402</v>
      </c>
      <c r="O17" s="31">
        <f t="shared" si="3"/>
        <v>-11</v>
      </c>
    </row>
    <row r="18" spans="1:15" hidden="1" x14ac:dyDescent="0.2">
      <c r="A18" s="12" t="s">
        <v>48</v>
      </c>
      <c r="B18" s="12" t="s">
        <v>21</v>
      </c>
      <c r="C18" s="13" t="s">
        <v>24</v>
      </c>
      <c r="D18" s="28">
        <v>372170</v>
      </c>
      <c r="E18" s="28">
        <v>6803</v>
      </c>
      <c r="F18" s="28">
        <v>6562</v>
      </c>
      <c r="G18" s="31">
        <f t="shared" si="0"/>
        <v>372411</v>
      </c>
      <c r="I18" s="28">
        <v>339946</v>
      </c>
      <c r="J18" s="28">
        <v>38900</v>
      </c>
      <c r="K18" s="31">
        <f t="shared" si="1"/>
        <v>378846</v>
      </c>
      <c r="M18" s="28">
        <v>6446</v>
      </c>
      <c r="N18" s="31">
        <f t="shared" si="2"/>
        <v>6435</v>
      </c>
      <c r="O18" s="31">
        <f t="shared" si="3"/>
        <v>11</v>
      </c>
    </row>
    <row r="19" spans="1:15" hidden="1" x14ac:dyDescent="0.2">
      <c r="A19" s="12" t="s">
        <v>49</v>
      </c>
      <c r="B19" s="12" t="s">
        <v>14</v>
      </c>
      <c r="C19" s="13" t="s">
        <v>24</v>
      </c>
      <c r="D19" s="28">
        <v>59221</v>
      </c>
      <c r="E19" s="28">
        <v>1083</v>
      </c>
      <c r="F19" s="28">
        <v>1040</v>
      </c>
      <c r="G19" s="31">
        <f t="shared" si="0"/>
        <v>59264</v>
      </c>
      <c r="I19" s="28">
        <v>54093</v>
      </c>
      <c r="J19" s="28">
        <v>6190</v>
      </c>
      <c r="K19" s="31">
        <f t="shared" si="1"/>
        <v>60283</v>
      </c>
      <c r="M19" s="28">
        <v>1026</v>
      </c>
      <c r="N19" s="31">
        <f t="shared" si="2"/>
        <v>1019</v>
      </c>
      <c r="O19" s="31">
        <f t="shared" si="3"/>
        <v>7</v>
      </c>
    </row>
    <row r="20" spans="1:15" hidden="1" x14ac:dyDescent="0.2">
      <c r="A20" s="12" t="s">
        <v>50</v>
      </c>
      <c r="B20" s="12" t="s">
        <v>13</v>
      </c>
      <c r="C20" s="13" t="s">
        <v>24</v>
      </c>
      <c r="D20" s="28">
        <v>970927</v>
      </c>
      <c r="E20" s="28">
        <v>17736</v>
      </c>
      <c r="F20" s="28">
        <v>17132</v>
      </c>
      <c r="G20" s="31">
        <f t="shared" si="0"/>
        <v>971531</v>
      </c>
      <c r="I20" s="28">
        <v>886857</v>
      </c>
      <c r="J20" s="28">
        <v>101482</v>
      </c>
      <c r="K20" s="31">
        <f t="shared" si="1"/>
        <v>988339</v>
      </c>
      <c r="M20" s="28">
        <v>16818</v>
      </c>
      <c r="N20" s="31">
        <f t="shared" si="2"/>
        <v>16808</v>
      </c>
      <c r="O20" s="31">
        <f t="shared" si="3"/>
        <v>10</v>
      </c>
    </row>
    <row r="21" spans="1:15" hidden="1" x14ac:dyDescent="0.2">
      <c r="A21" s="12" t="s">
        <v>51</v>
      </c>
      <c r="B21" s="12" t="s">
        <v>19</v>
      </c>
      <c r="C21" s="13" t="s">
        <v>24</v>
      </c>
      <c r="D21" s="28">
        <v>2919171</v>
      </c>
      <c r="E21" s="28">
        <v>53314</v>
      </c>
      <c r="F21" s="28">
        <v>51538</v>
      </c>
      <c r="G21" s="31">
        <f t="shared" si="0"/>
        <v>2920947</v>
      </c>
      <c r="I21" s="28">
        <v>2666407</v>
      </c>
      <c r="J21" s="28">
        <v>305115</v>
      </c>
      <c r="K21" s="31">
        <f t="shared" si="1"/>
        <v>2971522</v>
      </c>
      <c r="M21" s="28">
        <v>50564</v>
      </c>
      <c r="N21" s="31">
        <f t="shared" si="2"/>
        <v>50575</v>
      </c>
      <c r="O21" s="31">
        <f t="shared" si="3"/>
        <v>-11</v>
      </c>
    </row>
    <row r="22" spans="1:15" hidden="1" x14ac:dyDescent="0.2">
      <c r="A22" s="12" t="s">
        <v>52</v>
      </c>
      <c r="B22" s="12" t="s">
        <v>19</v>
      </c>
      <c r="C22" s="13" t="s">
        <v>24</v>
      </c>
      <c r="D22" s="28">
        <v>1269064</v>
      </c>
      <c r="E22" s="28">
        <v>23184</v>
      </c>
      <c r="F22" s="28">
        <v>22409</v>
      </c>
      <c r="G22" s="31">
        <f t="shared" si="0"/>
        <v>1269839</v>
      </c>
      <c r="I22" s="28">
        <v>1159179</v>
      </c>
      <c r="J22" s="28">
        <v>132644</v>
      </c>
      <c r="K22" s="31">
        <f t="shared" si="1"/>
        <v>1291823</v>
      </c>
      <c r="M22" s="28">
        <v>21982</v>
      </c>
      <c r="N22" s="31">
        <f t="shared" si="2"/>
        <v>21984</v>
      </c>
      <c r="O22" s="31">
        <f t="shared" si="3"/>
        <v>-2</v>
      </c>
    </row>
    <row r="23" spans="1:15" hidden="1" x14ac:dyDescent="0.2">
      <c r="A23" s="12" t="s">
        <v>53</v>
      </c>
      <c r="B23" s="12" t="s">
        <v>28</v>
      </c>
      <c r="C23" s="13" t="s">
        <v>22</v>
      </c>
      <c r="D23" s="28">
        <v>40209</v>
      </c>
      <c r="E23" s="28">
        <v>729</v>
      </c>
      <c r="F23" s="28">
        <v>705</v>
      </c>
      <c r="G23" s="31">
        <f t="shared" si="0"/>
        <v>40233</v>
      </c>
      <c r="I23" s="28">
        <v>36728</v>
      </c>
      <c r="J23" s="28">
        <v>4203</v>
      </c>
      <c r="K23" s="31">
        <f t="shared" si="1"/>
        <v>40931</v>
      </c>
      <c r="M23" s="28">
        <v>696</v>
      </c>
      <c r="N23" s="31">
        <f t="shared" si="2"/>
        <v>698</v>
      </c>
      <c r="O23" s="31">
        <f t="shared" si="3"/>
        <v>-2</v>
      </c>
    </row>
    <row r="24" spans="1:15" hidden="1" x14ac:dyDescent="0.2">
      <c r="A24" s="12" t="s">
        <v>54</v>
      </c>
      <c r="B24" s="12" t="s">
        <v>18</v>
      </c>
      <c r="C24" s="13" t="s">
        <v>22</v>
      </c>
      <c r="D24" s="28">
        <v>17930</v>
      </c>
      <c r="E24" s="28">
        <v>327</v>
      </c>
      <c r="F24" s="28">
        <v>311</v>
      </c>
      <c r="G24" s="31">
        <f t="shared" si="0"/>
        <v>17946</v>
      </c>
      <c r="I24" s="28">
        <v>16378</v>
      </c>
      <c r="J24" s="28">
        <v>1874</v>
      </c>
      <c r="K24" s="31">
        <f t="shared" si="1"/>
        <v>18252</v>
      </c>
      <c r="M24" s="28">
        <v>311</v>
      </c>
      <c r="N24" s="31">
        <f t="shared" si="2"/>
        <v>306</v>
      </c>
      <c r="O24" s="31">
        <f t="shared" si="3"/>
        <v>5</v>
      </c>
    </row>
    <row r="25" spans="1:15" hidden="1" x14ac:dyDescent="0.2">
      <c r="A25" s="12" t="s">
        <v>55</v>
      </c>
      <c r="B25" s="12" t="s">
        <v>18</v>
      </c>
      <c r="C25" s="13" t="s">
        <v>24</v>
      </c>
      <c r="D25" s="28">
        <v>48975</v>
      </c>
      <c r="E25" s="28">
        <v>899</v>
      </c>
      <c r="F25" s="28">
        <v>859</v>
      </c>
      <c r="G25" s="31">
        <f t="shared" si="0"/>
        <v>49015</v>
      </c>
      <c r="I25" s="28">
        <v>44734</v>
      </c>
      <c r="J25" s="28">
        <v>5119</v>
      </c>
      <c r="K25" s="31">
        <f t="shared" si="1"/>
        <v>49853</v>
      </c>
      <c r="M25" s="28">
        <v>848</v>
      </c>
      <c r="N25" s="31">
        <f t="shared" si="2"/>
        <v>838</v>
      </c>
      <c r="O25" s="31">
        <f t="shared" si="3"/>
        <v>10</v>
      </c>
    </row>
    <row r="26" spans="1:15" hidden="1" x14ac:dyDescent="0.2">
      <c r="A26" s="12" t="s">
        <v>56</v>
      </c>
      <c r="B26" s="12" t="s">
        <v>21</v>
      </c>
      <c r="C26" s="13" t="s">
        <v>24</v>
      </c>
      <c r="D26" s="28">
        <v>1218810</v>
      </c>
      <c r="E26" s="28">
        <v>22264</v>
      </c>
      <c r="F26" s="28">
        <v>21516</v>
      </c>
      <c r="G26" s="31">
        <f t="shared" si="0"/>
        <v>1219558</v>
      </c>
      <c r="I26" s="28">
        <v>1113277</v>
      </c>
      <c r="J26" s="28">
        <v>127391</v>
      </c>
      <c r="K26" s="31">
        <f t="shared" si="1"/>
        <v>1240668</v>
      </c>
      <c r="M26" s="28">
        <v>21111</v>
      </c>
      <c r="N26" s="31">
        <f t="shared" si="2"/>
        <v>21110</v>
      </c>
      <c r="O26" s="31">
        <f t="shared" si="3"/>
        <v>1</v>
      </c>
    </row>
    <row r="27" spans="1:15" hidden="1" x14ac:dyDescent="0.2">
      <c r="A27" s="12" t="s">
        <v>57</v>
      </c>
      <c r="B27" s="12" t="s">
        <v>19</v>
      </c>
      <c r="C27" s="13" t="s">
        <v>24</v>
      </c>
      <c r="D27" s="28">
        <v>1107879</v>
      </c>
      <c r="E27" s="28">
        <v>20230</v>
      </c>
      <c r="F27" s="28">
        <v>19555</v>
      </c>
      <c r="G27" s="31">
        <f t="shared" si="0"/>
        <v>1108554</v>
      </c>
      <c r="I27" s="28">
        <v>1011951</v>
      </c>
      <c r="J27" s="28">
        <v>115797</v>
      </c>
      <c r="K27" s="31">
        <f t="shared" si="1"/>
        <v>1127748</v>
      </c>
      <c r="M27" s="28">
        <v>19190</v>
      </c>
      <c r="N27" s="31">
        <f t="shared" si="2"/>
        <v>19194</v>
      </c>
      <c r="O27" s="31">
        <f t="shared" si="3"/>
        <v>-4</v>
      </c>
    </row>
    <row r="28" spans="1:15" hidden="1" x14ac:dyDescent="0.2">
      <c r="A28" s="6" t="s">
        <v>58</v>
      </c>
      <c r="B28" s="6" t="s">
        <v>29</v>
      </c>
      <c r="C28" s="11" t="s">
        <v>24</v>
      </c>
      <c r="D28" s="28">
        <v>143721</v>
      </c>
      <c r="E28" s="28">
        <v>2620</v>
      </c>
      <c r="F28" s="28">
        <v>2535</v>
      </c>
      <c r="G28" s="31">
        <f t="shared" si="0"/>
        <v>143806</v>
      </c>
      <c r="I28" s="28">
        <f>131277-1</f>
        <v>131276</v>
      </c>
      <c r="J28" s="28">
        <f>15022-2</f>
        <v>15020</v>
      </c>
      <c r="K28" s="31">
        <f t="shared" si="1"/>
        <v>146296</v>
      </c>
      <c r="M28" s="28">
        <f>2489+2</f>
        <v>2491</v>
      </c>
      <c r="N28" s="31">
        <f t="shared" si="2"/>
        <v>2490</v>
      </c>
      <c r="O28" s="31">
        <f t="shared" si="3"/>
        <v>1</v>
      </c>
    </row>
    <row r="29" spans="1:15" hidden="1" x14ac:dyDescent="0.2">
      <c r="A29" s="12" t="s">
        <v>59</v>
      </c>
      <c r="B29" s="12" t="s">
        <v>28</v>
      </c>
      <c r="C29" s="13" t="s">
        <v>24</v>
      </c>
      <c r="D29" s="28">
        <v>4146</v>
      </c>
      <c r="E29" s="28">
        <v>79</v>
      </c>
      <c r="F29" s="28">
        <v>72</v>
      </c>
      <c r="G29" s="31">
        <f t="shared" si="0"/>
        <v>4153</v>
      </c>
      <c r="I29" s="28">
        <v>3787</v>
      </c>
      <c r="J29" s="28">
        <v>433</v>
      </c>
      <c r="K29" s="31">
        <f t="shared" si="1"/>
        <v>4220</v>
      </c>
      <c r="M29" s="28">
        <v>72</v>
      </c>
      <c r="N29" s="31">
        <f t="shared" si="2"/>
        <v>67</v>
      </c>
      <c r="O29" s="31">
        <f t="shared" si="3"/>
        <v>5</v>
      </c>
    </row>
    <row r="30" spans="1:15" hidden="1" x14ac:dyDescent="0.2">
      <c r="A30" s="12" t="s">
        <v>60</v>
      </c>
      <c r="B30" s="12" t="s">
        <v>16</v>
      </c>
      <c r="C30" s="13" t="s">
        <v>24</v>
      </c>
      <c r="D30" s="28">
        <v>53981</v>
      </c>
      <c r="E30" s="28">
        <v>993</v>
      </c>
      <c r="F30" s="28">
        <v>959</v>
      </c>
      <c r="G30" s="31">
        <f t="shared" si="0"/>
        <v>54015</v>
      </c>
      <c r="I30" s="28">
        <v>49306</v>
      </c>
      <c r="J30" s="28">
        <v>5642</v>
      </c>
      <c r="K30" s="31">
        <f t="shared" si="1"/>
        <v>54948</v>
      </c>
      <c r="M30" s="28">
        <v>935</v>
      </c>
      <c r="N30" s="31">
        <f t="shared" si="2"/>
        <v>933</v>
      </c>
      <c r="O30" s="31">
        <f t="shared" si="3"/>
        <v>2</v>
      </c>
    </row>
    <row r="31" spans="1:15" hidden="1" x14ac:dyDescent="0.2">
      <c r="A31" s="12"/>
      <c r="B31" s="12"/>
      <c r="C31" s="13"/>
      <c r="D31" s="28"/>
      <c r="E31" s="28"/>
      <c r="F31" s="28"/>
      <c r="G31" s="31">
        <f t="shared" si="0"/>
        <v>0</v>
      </c>
      <c r="I31" s="28"/>
      <c r="J31" s="28"/>
      <c r="K31" s="31">
        <f t="shared" si="1"/>
        <v>0</v>
      </c>
      <c r="M31" s="28"/>
      <c r="N31" s="31">
        <f t="shared" si="2"/>
        <v>0</v>
      </c>
      <c r="O31" s="31">
        <f t="shared" si="3"/>
        <v>0</v>
      </c>
    </row>
    <row r="32" spans="1:15" hidden="1" x14ac:dyDescent="0.2">
      <c r="A32" s="16" t="s">
        <v>61</v>
      </c>
      <c r="B32" s="12"/>
      <c r="C32" s="13"/>
      <c r="D32" s="28"/>
      <c r="E32" s="28"/>
      <c r="F32" s="28"/>
      <c r="G32" s="31">
        <f t="shared" si="0"/>
        <v>0</v>
      </c>
      <c r="I32" s="28"/>
      <c r="J32" s="28"/>
      <c r="K32" s="31">
        <f t="shared" si="1"/>
        <v>0</v>
      </c>
      <c r="M32" s="28"/>
      <c r="N32" s="31">
        <f t="shared" si="2"/>
        <v>0</v>
      </c>
      <c r="O32" s="31">
        <f t="shared" si="3"/>
        <v>0</v>
      </c>
    </row>
    <row r="33" spans="1:15" hidden="1" x14ac:dyDescent="0.2">
      <c r="A33" s="18" t="s">
        <v>62</v>
      </c>
      <c r="B33" s="18" t="s">
        <v>18</v>
      </c>
      <c r="C33" s="19" t="s">
        <v>24</v>
      </c>
      <c r="D33" s="28">
        <v>80130</v>
      </c>
      <c r="E33" s="28">
        <v>2263</v>
      </c>
      <c r="F33" s="28">
        <v>886</v>
      </c>
      <c r="G33" s="31">
        <f t="shared" si="0"/>
        <v>81507</v>
      </c>
      <c r="I33" s="28">
        <v>73985</v>
      </c>
      <c r="J33" s="28">
        <v>8466</v>
      </c>
      <c r="K33" s="31">
        <f t="shared" si="1"/>
        <v>82451</v>
      </c>
      <c r="M33" s="28">
        <v>937</v>
      </c>
      <c r="N33" s="31">
        <f t="shared" si="2"/>
        <v>944</v>
      </c>
      <c r="O33" s="31">
        <f t="shared" si="3"/>
        <v>-7</v>
      </c>
    </row>
    <row r="34" spans="1:15" hidden="1" x14ac:dyDescent="0.2">
      <c r="A34" s="18" t="s">
        <v>63</v>
      </c>
      <c r="B34" s="18" t="s">
        <v>18</v>
      </c>
      <c r="C34" s="19" t="s">
        <v>24</v>
      </c>
      <c r="D34" s="28">
        <v>21168</v>
      </c>
      <c r="E34" s="28">
        <v>601</v>
      </c>
      <c r="F34" s="28">
        <v>227</v>
      </c>
      <c r="G34" s="31">
        <f t="shared" si="0"/>
        <v>21542</v>
      </c>
      <c r="I34" s="28">
        <v>19544</v>
      </c>
      <c r="J34" s="28">
        <v>2236</v>
      </c>
      <c r="K34" s="31">
        <f t="shared" si="1"/>
        <v>21780</v>
      </c>
      <c r="M34" s="28">
        <v>247</v>
      </c>
      <c r="N34" s="31">
        <f t="shared" si="2"/>
        <v>238</v>
      </c>
      <c r="O34" s="31">
        <f t="shared" si="3"/>
        <v>9</v>
      </c>
    </row>
    <row r="35" spans="1:15" hidden="1" x14ac:dyDescent="0.2">
      <c r="A35" s="18" t="s">
        <v>64</v>
      </c>
      <c r="B35" s="18" t="s">
        <v>18</v>
      </c>
      <c r="C35" s="19" t="s">
        <v>24</v>
      </c>
      <c r="D35" s="28">
        <v>4703200</v>
      </c>
      <c r="E35" s="28">
        <v>133306</v>
      </c>
      <c r="F35" s="28">
        <v>52036</v>
      </c>
      <c r="G35" s="31">
        <f t="shared" si="0"/>
        <v>4784470</v>
      </c>
      <c r="I35" s="28">
        <v>4342536</v>
      </c>
      <c r="J35" s="28">
        <v>496913</v>
      </c>
      <c r="K35" s="31">
        <f t="shared" si="1"/>
        <v>4839449</v>
      </c>
      <c r="M35" s="28">
        <v>54979</v>
      </c>
      <c r="N35" s="31">
        <f t="shared" si="2"/>
        <v>54979</v>
      </c>
      <c r="O35" s="31">
        <f t="shared" si="3"/>
        <v>0</v>
      </c>
    </row>
    <row r="36" spans="1:15" hidden="1" x14ac:dyDescent="0.2">
      <c r="A36" s="18" t="s">
        <v>65</v>
      </c>
      <c r="B36" s="18" t="s">
        <v>18</v>
      </c>
      <c r="C36" s="19" t="s">
        <v>24</v>
      </c>
      <c r="D36" s="28">
        <v>64513</v>
      </c>
      <c r="E36" s="28">
        <v>1822</v>
      </c>
      <c r="F36" s="28">
        <v>706</v>
      </c>
      <c r="G36" s="31">
        <f t="shared" si="0"/>
        <v>65629</v>
      </c>
      <c r="I36" s="28">
        <v>59565</v>
      </c>
      <c r="J36" s="28">
        <v>6816</v>
      </c>
      <c r="K36" s="31">
        <f t="shared" si="1"/>
        <v>66381</v>
      </c>
      <c r="M36" s="28">
        <v>754</v>
      </c>
      <c r="N36" s="31">
        <f t="shared" si="2"/>
        <v>752</v>
      </c>
      <c r="O36" s="31">
        <f t="shared" si="3"/>
        <v>2</v>
      </c>
    </row>
    <row r="37" spans="1:15" hidden="1" x14ac:dyDescent="0.2">
      <c r="A37" s="18" t="s">
        <v>66</v>
      </c>
      <c r="B37" s="18" t="s">
        <v>18</v>
      </c>
      <c r="C37" s="19" t="s">
        <v>24</v>
      </c>
      <c r="D37" s="28">
        <v>76433</v>
      </c>
      <c r="E37" s="28">
        <v>2163</v>
      </c>
      <c r="F37" s="28">
        <v>839</v>
      </c>
      <c r="G37" s="31">
        <f t="shared" si="0"/>
        <v>77757</v>
      </c>
      <c r="I37" s="28">
        <v>70573</v>
      </c>
      <c r="J37" s="28">
        <v>8076</v>
      </c>
      <c r="K37" s="31">
        <f t="shared" si="1"/>
        <v>78649</v>
      </c>
      <c r="M37" s="28">
        <v>894</v>
      </c>
      <c r="N37" s="31">
        <f t="shared" si="2"/>
        <v>892</v>
      </c>
      <c r="O37" s="31">
        <f t="shared" si="3"/>
        <v>2</v>
      </c>
    </row>
    <row r="38" spans="1:15" hidden="1" x14ac:dyDescent="0.2">
      <c r="A38" s="18" t="s">
        <v>67</v>
      </c>
      <c r="B38" s="18" t="s">
        <v>20</v>
      </c>
      <c r="C38" s="19" t="s">
        <v>24</v>
      </c>
      <c r="D38" s="28">
        <v>766680</v>
      </c>
      <c r="E38" s="28">
        <v>21731</v>
      </c>
      <c r="F38" s="28">
        <v>8477</v>
      </c>
      <c r="G38" s="31">
        <f t="shared" si="0"/>
        <v>779934</v>
      </c>
      <c r="I38" s="28">
        <f>5424+702466</f>
        <v>707890</v>
      </c>
      <c r="J38" s="28">
        <f>621+80383</f>
        <v>81004</v>
      </c>
      <c r="K38" s="31">
        <f t="shared" si="1"/>
        <v>788894</v>
      </c>
      <c r="M38" s="28">
        <f>69+8894</f>
        <v>8963</v>
      </c>
      <c r="N38" s="31">
        <f t="shared" si="2"/>
        <v>8960</v>
      </c>
      <c r="O38" s="31">
        <f t="shared" si="3"/>
        <v>3</v>
      </c>
    </row>
    <row r="39" spans="1:15" hidden="1" x14ac:dyDescent="0.2">
      <c r="A39" s="18" t="s">
        <v>68</v>
      </c>
      <c r="B39" s="18" t="s">
        <v>20</v>
      </c>
      <c r="C39" s="19" t="s">
        <v>24</v>
      </c>
      <c r="D39" s="28">
        <v>4702363</v>
      </c>
      <c r="E39" s="28">
        <v>133282</v>
      </c>
      <c r="F39" s="28">
        <v>52014</v>
      </c>
      <c r="G39" s="31">
        <f t="shared" si="0"/>
        <v>4783631</v>
      </c>
      <c r="I39" s="28">
        <v>4341765</v>
      </c>
      <c r="J39" s="28">
        <v>496825</v>
      </c>
      <c r="K39" s="31">
        <f t="shared" si="1"/>
        <v>4838590</v>
      </c>
      <c r="M39" s="28">
        <v>54970</v>
      </c>
      <c r="N39" s="31">
        <f t="shared" si="2"/>
        <v>54959</v>
      </c>
      <c r="O39" s="31">
        <f t="shared" si="3"/>
        <v>11</v>
      </c>
    </row>
    <row r="40" spans="1:15" hidden="1" x14ac:dyDescent="0.2">
      <c r="A40" s="18" t="s">
        <v>69</v>
      </c>
      <c r="B40" s="18" t="s">
        <v>20</v>
      </c>
      <c r="C40" s="19" t="s">
        <v>24</v>
      </c>
      <c r="D40" s="28">
        <v>47676</v>
      </c>
      <c r="E40" s="28">
        <v>1347</v>
      </c>
      <c r="F40" s="28">
        <v>527</v>
      </c>
      <c r="G40" s="31">
        <f t="shared" si="0"/>
        <v>48496</v>
      </c>
      <c r="I40" s="28">
        <v>44018</v>
      </c>
      <c r="J40" s="28">
        <v>5037</v>
      </c>
      <c r="K40" s="31">
        <f t="shared" si="1"/>
        <v>49055</v>
      </c>
      <c r="M40" s="28">
        <v>557</v>
      </c>
      <c r="N40" s="31">
        <f t="shared" si="2"/>
        <v>559</v>
      </c>
      <c r="O40" s="31">
        <f t="shared" si="3"/>
        <v>-2</v>
      </c>
    </row>
    <row r="41" spans="1:15" hidden="1" x14ac:dyDescent="0.2">
      <c r="A41" s="18" t="s">
        <v>70</v>
      </c>
      <c r="B41" s="18" t="s">
        <v>20</v>
      </c>
      <c r="C41" s="19" t="s">
        <v>24</v>
      </c>
      <c r="D41" s="28">
        <v>1328311</v>
      </c>
      <c r="E41" s="28">
        <v>37652</v>
      </c>
      <c r="F41" s="28">
        <v>14696</v>
      </c>
      <c r="G41" s="31">
        <f t="shared" si="0"/>
        <v>1351267</v>
      </c>
      <c r="I41" s="28">
        <v>1226451</v>
      </c>
      <c r="J41" s="28">
        <v>140342</v>
      </c>
      <c r="K41" s="31">
        <f t="shared" si="1"/>
        <v>1366793</v>
      </c>
      <c r="M41" s="28">
        <v>15528</v>
      </c>
      <c r="N41" s="31">
        <f t="shared" si="2"/>
        <v>15526</v>
      </c>
      <c r="O41" s="31">
        <f t="shared" si="3"/>
        <v>2</v>
      </c>
    </row>
    <row r="42" spans="1:15" hidden="1" x14ac:dyDescent="0.2">
      <c r="A42" s="18" t="s">
        <v>71</v>
      </c>
      <c r="B42" s="18" t="s">
        <v>20</v>
      </c>
      <c r="C42" s="19" t="s">
        <v>24</v>
      </c>
      <c r="D42" s="28">
        <v>93552</v>
      </c>
      <c r="E42" s="28">
        <v>2655</v>
      </c>
      <c r="F42" s="28">
        <v>1041</v>
      </c>
      <c r="G42" s="31">
        <f t="shared" si="0"/>
        <v>95166</v>
      </c>
      <c r="I42" s="28">
        <v>86377</v>
      </c>
      <c r="J42" s="28">
        <v>9884</v>
      </c>
      <c r="K42" s="31">
        <f t="shared" si="1"/>
        <v>96261</v>
      </c>
      <c r="M42" s="28">
        <v>1094</v>
      </c>
      <c r="N42" s="31">
        <f t="shared" si="2"/>
        <v>1095</v>
      </c>
      <c r="O42" s="31">
        <f t="shared" si="3"/>
        <v>-1</v>
      </c>
    </row>
    <row r="43" spans="1:15" hidden="1" x14ac:dyDescent="0.2">
      <c r="A43" s="18" t="s">
        <v>72</v>
      </c>
      <c r="B43" s="18" t="s">
        <v>20</v>
      </c>
      <c r="C43" s="19" t="s">
        <v>24</v>
      </c>
      <c r="D43" s="28">
        <v>2162613</v>
      </c>
      <c r="E43" s="28">
        <v>61298</v>
      </c>
      <c r="F43" s="28">
        <v>23928</v>
      </c>
      <c r="G43" s="31">
        <f t="shared" si="0"/>
        <v>2199983</v>
      </c>
      <c r="I43" s="28">
        <v>1996774</v>
      </c>
      <c r="J43" s="28">
        <v>228489</v>
      </c>
      <c r="K43" s="31">
        <f t="shared" si="1"/>
        <v>2225263</v>
      </c>
      <c r="M43" s="28">
        <v>25281</v>
      </c>
      <c r="N43" s="31">
        <f t="shared" si="2"/>
        <v>25280</v>
      </c>
      <c r="O43" s="31">
        <f t="shared" si="3"/>
        <v>1</v>
      </c>
    </row>
    <row r="44" spans="1:15" hidden="1" x14ac:dyDescent="0.2">
      <c r="A44" s="18" t="s">
        <v>73</v>
      </c>
      <c r="B44" s="18" t="s">
        <v>20</v>
      </c>
      <c r="C44" s="19" t="s">
        <v>24</v>
      </c>
      <c r="D44" s="28">
        <v>74319</v>
      </c>
      <c r="E44" s="28">
        <v>2103</v>
      </c>
      <c r="F44" s="28">
        <v>816</v>
      </c>
      <c r="G44" s="31">
        <f t="shared" si="0"/>
        <v>75606</v>
      </c>
      <c r="I44" s="28">
        <v>68620</v>
      </c>
      <c r="J44" s="28">
        <v>7852</v>
      </c>
      <c r="K44" s="31">
        <f t="shared" si="1"/>
        <v>76472</v>
      </c>
      <c r="M44" s="28">
        <v>869</v>
      </c>
      <c r="N44" s="31">
        <f t="shared" si="2"/>
        <v>866</v>
      </c>
      <c r="O44" s="31">
        <f t="shared" si="3"/>
        <v>3</v>
      </c>
    </row>
    <row r="45" spans="1:15" hidden="1" x14ac:dyDescent="0.2">
      <c r="A45" s="18" t="s">
        <v>74</v>
      </c>
      <c r="B45" s="18" t="s">
        <v>16</v>
      </c>
      <c r="C45" s="19" t="s">
        <v>24</v>
      </c>
      <c r="D45" s="28">
        <v>232</v>
      </c>
      <c r="E45" s="28"/>
      <c r="F45" s="28"/>
      <c r="G45" s="31">
        <f t="shared" si="0"/>
        <v>232</v>
      </c>
      <c r="I45" s="28">
        <v>212</v>
      </c>
      <c r="J45" s="28">
        <v>24</v>
      </c>
      <c r="K45" s="31">
        <f t="shared" si="1"/>
        <v>236</v>
      </c>
      <c r="M45" s="28">
        <v>3</v>
      </c>
      <c r="N45" s="31">
        <f t="shared" si="2"/>
        <v>4</v>
      </c>
      <c r="O45" s="31">
        <f t="shared" si="3"/>
        <v>-1</v>
      </c>
    </row>
    <row r="46" spans="1:15" hidden="1" x14ac:dyDescent="0.2">
      <c r="A46" s="18" t="s">
        <v>75</v>
      </c>
      <c r="B46" s="18" t="s">
        <v>16</v>
      </c>
      <c r="C46" s="19" t="s">
        <v>24</v>
      </c>
      <c r="D46" s="28">
        <v>493459</v>
      </c>
      <c r="E46" s="28">
        <v>13985</v>
      </c>
      <c r="F46" s="28">
        <v>5451</v>
      </c>
      <c r="G46" s="31">
        <f t="shared" si="0"/>
        <v>501993</v>
      </c>
      <c r="I46" s="28">
        <v>455618</v>
      </c>
      <c r="J46" s="28">
        <v>52136</v>
      </c>
      <c r="K46" s="31">
        <f t="shared" si="1"/>
        <v>507754</v>
      </c>
      <c r="M46" s="28">
        <v>5768</v>
      </c>
      <c r="N46" s="31">
        <f t="shared" si="2"/>
        <v>5761</v>
      </c>
      <c r="O46" s="31">
        <f t="shared" si="3"/>
        <v>7</v>
      </c>
    </row>
    <row r="47" spans="1:15" hidden="1" x14ac:dyDescent="0.2">
      <c r="A47" s="18" t="s">
        <v>76</v>
      </c>
      <c r="B47" s="18" t="s">
        <v>16</v>
      </c>
      <c r="C47" s="19" t="s">
        <v>24</v>
      </c>
      <c r="D47" s="28">
        <v>614229</v>
      </c>
      <c r="E47" s="28">
        <v>17402</v>
      </c>
      <c r="F47" s="28">
        <v>6795</v>
      </c>
      <c r="G47" s="31">
        <f t="shared" si="0"/>
        <v>624836</v>
      </c>
      <c r="I47" s="28">
        <v>567128</v>
      </c>
      <c r="J47" s="28">
        <v>64896</v>
      </c>
      <c r="K47" s="31">
        <f t="shared" si="1"/>
        <v>632024</v>
      </c>
      <c r="M47" s="28">
        <v>7180</v>
      </c>
      <c r="N47" s="31">
        <f t="shared" si="2"/>
        <v>7188</v>
      </c>
      <c r="O47" s="31">
        <f t="shared" si="3"/>
        <v>-8</v>
      </c>
    </row>
    <row r="48" spans="1:15" hidden="1" x14ac:dyDescent="0.2">
      <c r="A48" s="18" t="s">
        <v>77</v>
      </c>
      <c r="B48" s="18" t="s">
        <v>16</v>
      </c>
      <c r="C48" s="19" t="s">
        <v>24</v>
      </c>
      <c r="D48" s="28">
        <v>719696</v>
      </c>
      <c r="E48" s="28">
        <v>20397</v>
      </c>
      <c r="F48" s="28">
        <v>7967</v>
      </c>
      <c r="G48" s="31">
        <f t="shared" si="0"/>
        <v>732126</v>
      </c>
      <c r="I48" s="28">
        <v>664506</v>
      </c>
      <c r="J48" s="28">
        <v>76039</v>
      </c>
      <c r="K48" s="31">
        <f t="shared" si="1"/>
        <v>740545</v>
      </c>
      <c r="M48" s="28">
        <v>8413</v>
      </c>
      <c r="N48" s="31">
        <f t="shared" si="2"/>
        <v>8419</v>
      </c>
      <c r="O48" s="31">
        <f t="shared" si="3"/>
        <v>-6</v>
      </c>
    </row>
    <row r="49" spans="1:15" hidden="1" x14ac:dyDescent="0.2">
      <c r="A49" s="18" t="s">
        <v>78</v>
      </c>
      <c r="B49" s="18" t="s">
        <v>16</v>
      </c>
      <c r="C49" s="19" t="s">
        <v>24</v>
      </c>
      <c r="D49" s="28">
        <v>2295752</v>
      </c>
      <c r="E49" s="28">
        <v>65069</v>
      </c>
      <c r="F49" s="28">
        <v>25399</v>
      </c>
      <c r="G49" s="31">
        <f t="shared" si="0"/>
        <v>2335422</v>
      </c>
      <c r="I49" s="28">
        <v>2119705</v>
      </c>
      <c r="J49" s="28">
        <v>242556</v>
      </c>
      <c r="K49" s="31">
        <f t="shared" si="1"/>
        <v>2362261</v>
      </c>
      <c r="M49" s="28">
        <v>26837</v>
      </c>
      <c r="N49" s="31">
        <f t="shared" si="2"/>
        <v>26839</v>
      </c>
      <c r="O49" s="31">
        <f t="shared" si="3"/>
        <v>-2</v>
      </c>
    </row>
    <row r="50" spans="1:15" hidden="1" x14ac:dyDescent="0.2">
      <c r="A50" s="18" t="s">
        <v>79</v>
      </c>
      <c r="B50" s="18" t="s">
        <v>16</v>
      </c>
      <c r="C50" s="19" t="s">
        <v>24</v>
      </c>
      <c r="D50" s="28">
        <v>3685618</v>
      </c>
      <c r="E50" s="28">
        <v>104458</v>
      </c>
      <c r="F50" s="28">
        <v>40774</v>
      </c>
      <c r="G50" s="31">
        <f t="shared" si="0"/>
        <v>3749302</v>
      </c>
      <c r="I50" s="28">
        <v>3402990</v>
      </c>
      <c r="J50" s="28">
        <v>389401</v>
      </c>
      <c r="K50" s="31">
        <f t="shared" si="1"/>
        <v>3792391</v>
      </c>
      <c r="M50" s="28">
        <v>43084</v>
      </c>
      <c r="N50" s="31">
        <f t="shared" si="2"/>
        <v>43089</v>
      </c>
      <c r="O50" s="31">
        <f t="shared" si="3"/>
        <v>-5</v>
      </c>
    </row>
    <row r="51" spans="1:15" hidden="1" x14ac:dyDescent="0.2">
      <c r="A51" s="18" t="s">
        <v>80</v>
      </c>
      <c r="B51" s="18" t="s">
        <v>16</v>
      </c>
      <c r="C51" s="19" t="s">
        <v>24</v>
      </c>
      <c r="D51" s="28">
        <v>11046</v>
      </c>
      <c r="E51" s="28">
        <v>315</v>
      </c>
      <c r="F51" s="28">
        <v>125</v>
      </c>
      <c r="G51" s="31">
        <f t="shared" si="0"/>
        <v>11236</v>
      </c>
      <c r="I51" s="28">
        <v>10198</v>
      </c>
      <c r="J51" s="28">
        <v>1167</v>
      </c>
      <c r="K51" s="31">
        <f t="shared" si="1"/>
        <v>11365</v>
      </c>
      <c r="M51" s="28">
        <v>129</v>
      </c>
      <c r="N51" s="31">
        <f t="shared" si="2"/>
        <v>129</v>
      </c>
      <c r="O51" s="31">
        <f t="shared" si="3"/>
        <v>0</v>
      </c>
    </row>
    <row r="52" spans="1:15" hidden="1" x14ac:dyDescent="0.2">
      <c r="A52" s="18" t="s">
        <v>81</v>
      </c>
      <c r="B52" s="18" t="s">
        <v>21</v>
      </c>
      <c r="C52" s="19" t="s">
        <v>24</v>
      </c>
      <c r="D52" s="28">
        <v>911825</v>
      </c>
      <c r="E52" s="28">
        <v>25849</v>
      </c>
      <c r="F52" s="28">
        <v>10082</v>
      </c>
      <c r="G52" s="31">
        <f t="shared" si="0"/>
        <v>927592</v>
      </c>
      <c r="I52" s="28">
        <v>841903</v>
      </c>
      <c r="J52" s="28">
        <v>96338</v>
      </c>
      <c r="K52" s="31">
        <f t="shared" si="1"/>
        <v>938241</v>
      </c>
      <c r="M52" s="28">
        <v>10659</v>
      </c>
      <c r="N52" s="31">
        <f t="shared" si="2"/>
        <v>10649</v>
      </c>
      <c r="O52" s="31">
        <f t="shared" si="3"/>
        <v>10</v>
      </c>
    </row>
    <row r="53" spans="1:15" hidden="1" x14ac:dyDescent="0.2">
      <c r="A53" s="18" t="s">
        <v>82</v>
      </c>
      <c r="B53" s="18" t="s">
        <v>21</v>
      </c>
      <c r="C53" s="19" t="s">
        <v>24</v>
      </c>
      <c r="D53" s="28">
        <v>82628</v>
      </c>
      <c r="E53" s="28">
        <v>2348</v>
      </c>
      <c r="F53" s="28">
        <v>918</v>
      </c>
      <c r="G53" s="31">
        <f t="shared" si="0"/>
        <v>84058</v>
      </c>
      <c r="I53" s="28">
        <v>76291</v>
      </c>
      <c r="J53" s="28">
        <v>8730</v>
      </c>
      <c r="K53" s="31">
        <f t="shared" si="1"/>
        <v>85021</v>
      </c>
      <c r="M53" s="28">
        <v>966</v>
      </c>
      <c r="N53" s="31">
        <f t="shared" si="2"/>
        <v>963</v>
      </c>
      <c r="O53" s="31">
        <f t="shared" si="3"/>
        <v>3</v>
      </c>
    </row>
    <row r="54" spans="1:15" hidden="1" x14ac:dyDescent="0.2">
      <c r="A54" s="18" t="s">
        <v>83</v>
      </c>
      <c r="B54" s="18" t="s">
        <v>21</v>
      </c>
      <c r="C54" s="19" t="s">
        <v>24</v>
      </c>
      <c r="D54" s="28">
        <v>311424</v>
      </c>
      <c r="E54" s="28">
        <v>8834</v>
      </c>
      <c r="F54" s="28">
        <v>3453</v>
      </c>
      <c r="G54" s="31">
        <f t="shared" si="0"/>
        <v>316805</v>
      </c>
      <c r="I54" s="28">
        <v>287541</v>
      </c>
      <c r="J54" s="28">
        <v>32903</v>
      </c>
      <c r="K54" s="31">
        <f t="shared" si="1"/>
        <v>320444</v>
      </c>
      <c r="M54" s="28">
        <v>3640</v>
      </c>
      <c r="N54" s="31">
        <f t="shared" si="2"/>
        <v>3639</v>
      </c>
      <c r="O54" s="31">
        <f t="shared" si="3"/>
        <v>1</v>
      </c>
    </row>
    <row r="55" spans="1:15" hidden="1" x14ac:dyDescent="0.2">
      <c r="A55" s="18" t="s">
        <v>82</v>
      </c>
      <c r="B55" s="18" t="s">
        <v>26</v>
      </c>
      <c r="C55" s="19" t="s">
        <v>24</v>
      </c>
      <c r="D55" s="28">
        <v>514120</v>
      </c>
      <c r="E55" s="28">
        <v>14569</v>
      </c>
      <c r="F55" s="28">
        <v>5681</v>
      </c>
      <c r="G55" s="31">
        <f t="shared" si="0"/>
        <v>523008</v>
      </c>
      <c r="I55" s="28">
        <v>474696</v>
      </c>
      <c r="J55" s="28">
        <v>54319</v>
      </c>
      <c r="K55" s="31">
        <f t="shared" si="1"/>
        <v>529015</v>
      </c>
      <c r="M55" s="28">
        <f>6010</f>
        <v>6010</v>
      </c>
      <c r="N55" s="31">
        <f t="shared" si="2"/>
        <v>6007</v>
      </c>
      <c r="O55" s="31">
        <f t="shared" si="3"/>
        <v>3</v>
      </c>
    </row>
    <row r="56" spans="1:15" hidden="1" x14ac:dyDescent="0.2">
      <c r="A56" s="18" t="s">
        <v>84</v>
      </c>
      <c r="B56" s="18" t="s">
        <v>26</v>
      </c>
      <c r="C56" s="19" t="s">
        <v>24</v>
      </c>
      <c r="D56" s="28">
        <v>749742</v>
      </c>
      <c r="E56" s="28">
        <v>21250</v>
      </c>
      <c r="F56" s="28">
        <v>8296</v>
      </c>
      <c r="G56" s="31">
        <f t="shared" si="0"/>
        <v>762696</v>
      </c>
      <c r="I56" s="28">
        <v>692249</v>
      </c>
      <c r="J56" s="28">
        <v>79213</v>
      </c>
      <c r="K56" s="31">
        <f t="shared" si="1"/>
        <v>771462</v>
      </c>
      <c r="M56" s="28">
        <v>8764</v>
      </c>
      <c r="N56" s="31">
        <f t="shared" si="2"/>
        <v>8766</v>
      </c>
      <c r="O56" s="31">
        <f t="shared" si="3"/>
        <v>-2</v>
      </c>
    </row>
    <row r="57" spans="1:15" hidden="1" x14ac:dyDescent="0.2">
      <c r="A57" s="18" t="s">
        <v>27</v>
      </c>
      <c r="B57" s="18" t="s">
        <v>17</v>
      </c>
      <c r="C57" s="19" t="s">
        <v>24</v>
      </c>
      <c r="D57" s="28">
        <v>60997</v>
      </c>
      <c r="E57" s="28">
        <v>1732</v>
      </c>
      <c r="F57" s="28">
        <v>680</v>
      </c>
      <c r="G57" s="31">
        <f t="shared" si="0"/>
        <v>62049</v>
      </c>
      <c r="I57" s="28">
        <v>56319</v>
      </c>
      <c r="J57" s="28">
        <v>6445</v>
      </c>
      <c r="K57" s="31">
        <f t="shared" si="1"/>
        <v>62764</v>
      </c>
      <c r="M57" s="28">
        <v>713</v>
      </c>
      <c r="N57" s="31">
        <f t="shared" si="2"/>
        <v>715</v>
      </c>
      <c r="O57" s="31">
        <f t="shared" si="3"/>
        <v>-2</v>
      </c>
    </row>
    <row r="58" spans="1:15" hidden="1" x14ac:dyDescent="0.2">
      <c r="A58" s="6" t="s">
        <v>58</v>
      </c>
      <c r="B58" s="6" t="s">
        <v>29</v>
      </c>
      <c r="C58" s="11" t="s">
        <v>24</v>
      </c>
      <c r="D58" s="28">
        <v>2048681</v>
      </c>
      <c r="E58" s="28">
        <v>58061</v>
      </c>
      <c r="F58" s="28">
        <v>22665</v>
      </c>
      <c r="G58" s="31">
        <f t="shared" si="0"/>
        <v>2084077</v>
      </c>
      <c r="I58" s="28">
        <f>1891575-3</f>
        <v>1891572</v>
      </c>
      <c r="J58" s="28">
        <f>216451+1</f>
        <v>216452</v>
      </c>
      <c r="K58" s="31">
        <f t="shared" si="1"/>
        <v>2108024</v>
      </c>
      <c r="M58" s="28">
        <f>23949+1</f>
        <v>23950</v>
      </c>
      <c r="N58" s="31">
        <f t="shared" si="2"/>
        <v>23947</v>
      </c>
      <c r="O58" s="31">
        <f t="shared" si="3"/>
        <v>3</v>
      </c>
    </row>
    <row r="59" spans="1:15" hidden="1" x14ac:dyDescent="0.2">
      <c r="A59" s="18" t="s">
        <v>85</v>
      </c>
      <c r="B59" s="18" t="s">
        <v>19</v>
      </c>
      <c r="C59" s="19" t="s">
        <v>24</v>
      </c>
      <c r="D59" s="28">
        <v>725020</v>
      </c>
      <c r="E59" s="28">
        <v>20542</v>
      </c>
      <c r="F59" s="28">
        <v>8025</v>
      </c>
      <c r="G59" s="31">
        <f t="shared" si="0"/>
        <v>737537</v>
      </c>
      <c r="I59" s="28">
        <v>669421</v>
      </c>
      <c r="J59" s="28">
        <v>76601</v>
      </c>
      <c r="K59" s="31">
        <f t="shared" si="1"/>
        <v>746022</v>
      </c>
      <c r="M59" s="28">
        <v>8475</v>
      </c>
      <c r="N59" s="31">
        <f t="shared" si="2"/>
        <v>8485</v>
      </c>
      <c r="O59" s="31">
        <f t="shared" si="3"/>
        <v>-10</v>
      </c>
    </row>
    <row r="60" spans="1:15" hidden="1" x14ac:dyDescent="0.2">
      <c r="A60" s="18" t="s">
        <v>86</v>
      </c>
      <c r="B60" s="18" t="s">
        <v>19</v>
      </c>
      <c r="C60" s="19" t="s">
        <v>24</v>
      </c>
      <c r="D60" s="28">
        <v>352230</v>
      </c>
      <c r="E60" s="28">
        <v>9982</v>
      </c>
      <c r="F60" s="28">
        <v>3899</v>
      </c>
      <c r="G60" s="31">
        <f t="shared" si="0"/>
        <v>358313</v>
      </c>
      <c r="I60" s="28">
        <v>325217</v>
      </c>
      <c r="J60" s="28">
        <v>37214</v>
      </c>
      <c r="K60" s="31">
        <f t="shared" si="1"/>
        <v>362431</v>
      </c>
      <c r="M60" s="28">
        <v>4117</v>
      </c>
      <c r="N60" s="31">
        <f t="shared" si="2"/>
        <v>4118</v>
      </c>
      <c r="O60" s="31">
        <f t="shared" si="3"/>
        <v>-1</v>
      </c>
    </row>
    <row r="61" spans="1:15" hidden="1" x14ac:dyDescent="0.2">
      <c r="A61" s="20" t="s">
        <v>87</v>
      </c>
      <c r="B61" s="20" t="s">
        <v>19</v>
      </c>
      <c r="C61" s="19" t="s">
        <v>24</v>
      </c>
      <c r="D61" s="28">
        <v>60645</v>
      </c>
      <c r="E61" s="28">
        <v>1726</v>
      </c>
      <c r="F61" s="28">
        <v>670</v>
      </c>
      <c r="G61" s="31">
        <f t="shared" si="0"/>
        <v>61701</v>
      </c>
      <c r="I61" s="28">
        <v>55997</v>
      </c>
      <c r="J61" s="28">
        <v>6408</v>
      </c>
      <c r="K61" s="31">
        <f t="shared" si="1"/>
        <v>62405</v>
      </c>
      <c r="M61" s="28">
        <v>709</v>
      </c>
      <c r="N61" s="31">
        <f t="shared" si="2"/>
        <v>704</v>
      </c>
      <c r="O61" s="31">
        <f t="shared" si="3"/>
        <v>5</v>
      </c>
    </row>
    <row r="62" spans="1:15" hidden="1" x14ac:dyDescent="0.2">
      <c r="A62" s="18" t="s">
        <v>25</v>
      </c>
      <c r="B62" s="18" t="s">
        <v>19</v>
      </c>
      <c r="C62" s="19" t="s">
        <v>24</v>
      </c>
      <c r="D62" s="28">
        <v>78184</v>
      </c>
      <c r="E62" s="28">
        <v>2214</v>
      </c>
      <c r="F62" s="28">
        <v>868</v>
      </c>
      <c r="G62" s="31">
        <f t="shared" si="0"/>
        <v>79530</v>
      </c>
      <c r="I62" s="28">
        <v>72188</v>
      </c>
      <c r="J62" s="28">
        <v>8260</v>
      </c>
      <c r="K62" s="31">
        <f t="shared" si="1"/>
        <v>80448</v>
      </c>
      <c r="M62" s="28">
        <v>914</v>
      </c>
      <c r="N62" s="31">
        <f t="shared" si="2"/>
        <v>918</v>
      </c>
      <c r="O62" s="31">
        <f t="shared" si="3"/>
        <v>-4</v>
      </c>
    </row>
    <row r="63" spans="1:15" hidden="1" x14ac:dyDescent="0.2">
      <c r="A63" s="18" t="s">
        <v>88</v>
      </c>
      <c r="B63" s="18" t="s">
        <v>18</v>
      </c>
      <c r="C63" s="19" t="s">
        <v>22</v>
      </c>
      <c r="D63" s="28">
        <v>449533</v>
      </c>
      <c r="E63" s="28">
        <v>12742</v>
      </c>
      <c r="F63" s="28">
        <v>4972</v>
      </c>
      <c r="G63" s="31">
        <f t="shared" si="0"/>
        <v>457303</v>
      </c>
      <c r="I63" s="28">
        <v>415062</v>
      </c>
      <c r="J63" s="28">
        <v>47495</v>
      </c>
      <c r="K63" s="31">
        <f t="shared" si="1"/>
        <v>462557</v>
      </c>
      <c r="M63" s="28">
        <v>5255</v>
      </c>
      <c r="N63" s="31">
        <f t="shared" si="2"/>
        <v>5254</v>
      </c>
      <c r="O63" s="31">
        <f t="shared" si="3"/>
        <v>1</v>
      </c>
    </row>
    <row r="64" spans="1:15" hidden="1" x14ac:dyDescent="0.2">
      <c r="A64" s="18" t="s">
        <v>89</v>
      </c>
      <c r="B64" s="18" t="s">
        <v>18</v>
      </c>
      <c r="C64" s="19" t="s">
        <v>22</v>
      </c>
      <c r="D64" s="28">
        <v>102734</v>
      </c>
      <c r="E64" s="28">
        <v>2911</v>
      </c>
      <c r="F64" s="28">
        <v>1134</v>
      </c>
      <c r="G64" s="31">
        <f t="shared" si="0"/>
        <v>104511</v>
      </c>
      <c r="I64" s="28">
        <v>94857</v>
      </c>
      <c r="J64" s="28">
        <v>10854</v>
      </c>
      <c r="K64" s="31">
        <f t="shared" si="1"/>
        <v>105711</v>
      </c>
      <c r="M64" s="28">
        <v>1201</v>
      </c>
      <c r="N64" s="31">
        <f t="shared" si="2"/>
        <v>1200</v>
      </c>
      <c r="O64" s="31">
        <f t="shared" si="3"/>
        <v>1</v>
      </c>
    </row>
    <row r="65" spans="1:15" hidden="1" x14ac:dyDescent="0.2">
      <c r="A65" s="18" t="s">
        <v>90</v>
      </c>
      <c r="B65" s="18" t="s">
        <v>18</v>
      </c>
      <c r="C65" s="19" t="s">
        <v>22</v>
      </c>
      <c r="D65" s="28">
        <v>1337769</v>
      </c>
      <c r="E65" s="28">
        <v>37910</v>
      </c>
      <c r="F65" s="28">
        <v>14797</v>
      </c>
      <c r="G65" s="31">
        <f t="shared" si="0"/>
        <v>1360882</v>
      </c>
      <c r="I65" s="28">
        <v>1235184</v>
      </c>
      <c r="J65" s="28">
        <v>141341</v>
      </c>
      <c r="K65" s="31">
        <f t="shared" si="1"/>
        <v>1376525</v>
      </c>
      <c r="M65" s="28">
        <v>15638</v>
      </c>
      <c r="N65" s="31">
        <f t="shared" si="2"/>
        <v>15643</v>
      </c>
      <c r="O65" s="31">
        <f t="shared" si="3"/>
        <v>-5</v>
      </c>
    </row>
    <row r="66" spans="1:15" hidden="1" x14ac:dyDescent="0.2">
      <c r="A66" s="18" t="s">
        <v>91</v>
      </c>
      <c r="B66" s="18" t="s">
        <v>18</v>
      </c>
      <c r="C66" s="19" t="s">
        <v>22</v>
      </c>
      <c r="D66" s="28">
        <v>41531</v>
      </c>
      <c r="E66" s="28">
        <v>1180</v>
      </c>
      <c r="F66" s="28">
        <v>465</v>
      </c>
      <c r="G66" s="31">
        <f t="shared" si="0"/>
        <v>42246</v>
      </c>
      <c r="I66" s="28">
        <v>38344</v>
      </c>
      <c r="J66" s="28">
        <v>4388</v>
      </c>
      <c r="K66" s="31">
        <f t="shared" si="1"/>
        <v>42732</v>
      </c>
      <c r="M66" s="28">
        <v>485</v>
      </c>
      <c r="N66" s="31">
        <f t="shared" si="2"/>
        <v>486</v>
      </c>
      <c r="O66" s="31">
        <f t="shared" si="3"/>
        <v>-1</v>
      </c>
    </row>
    <row r="67" spans="1:15" hidden="1" x14ac:dyDescent="0.2">
      <c r="A67" s="18" t="s">
        <v>92</v>
      </c>
      <c r="B67" s="18" t="s">
        <v>18</v>
      </c>
      <c r="C67" s="19" t="s">
        <v>22</v>
      </c>
      <c r="D67" s="28">
        <v>53930</v>
      </c>
      <c r="E67" s="28">
        <v>1521</v>
      </c>
      <c r="F67" s="28">
        <v>593</v>
      </c>
      <c r="G67" s="31">
        <f t="shared" si="0"/>
        <v>54858</v>
      </c>
      <c r="I67" s="28">
        <v>49795</v>
      </c>
      <c r="J67" s="28">
        <v>5698</v>
      </c>
      <c r="K67" s="31">
        <f t="shared" si="1"/>
        <v>55493</v>
      </c>
      <c r="M67" s="28">
        <v>630</v>
      </c>
      <c r="N67" s="31">
        <f t="shared" si="2"/>
        <v>635</v>
      </c>
      <c r="O67" s="31">
        <f t="shared" si="3"/>
        <v>-5</v>
      </c>
    </row>
    <row r="68" spans="1:15" hidden="1" x14ac:dyDescent="0.2">
      <c r="A68" s="18" t="s">
        <v>93</v>
      </c>
      <c r="B68" s="18" t="s">
        <v>18</v>
      </c>
      <c r="C68" s="19" t="s">
        <v>22</v>
      </c>
      <c r="D68" s="28">
        <v>1859</v>
      </c>
      <c r="E68" s="28">
        <v>59</v>
      </c>
      <c r="F68" s="28">
        <v>16</v>
      </c>
      <c r="G68" s="31">
        <f t="shared" si="0"/>
        <v>1902</v>
      </c>
      <c r="I68" s="28">
        <v>1715</v>
      </c>
      <c r="J68" s="28">
        <v>196</v>
      </c>
      <c r="K68" s="31">
        <f t="shared" si="1"/>
        <v>1911</v>
      </c>
      <c r="M68" s="28">
        <v>22</v>
      </c>
      <c r="N68" s="31">
        <f t="shared" si="2"/>
        <v>9</v>
      </c>
      <c r="O68" s="31">
        <f t="shared" si="3"/>
        <v>13</v>
      </c>
    </row>
    <row r="69" spans="1:15" hidden="1" x14ac:dyDescent="0.2">
      <c r="A69" s="18" t="s">
        <v>94</v>
      </c>
      <c r="B69" s="18" t="s">
        <v>20</v>
      </c>
      <c r="C69" s="19" t="s">
        <v>22</v>
      </c>
      <c r="D69" s="28">
        <v>241256</v>
      </c>
      <c r="E69" s="28">
        <v>6830</v>
      </c>
      <c r="F69" s="28">
        <v>2664</v>
      </c>
      <c r="G69" s="31">
        <f t="shared" si="0"/>
        <v>245422</v>
      </c>
      <c r="I69" s="28">
        <v>222755</v>
      </c>
      <c r="J69" s="28">
        <v>25490</v>
      </c>
      <c r="K69" s="31">
        <f t="shared" si="1"/>
        <v>248245</v>
      </c>
      <c r="M69" s="28">
        <f>2820</f>
        <v>2820</v>
      </c>
      <c r="N69" s="31">
        <f t="shared" si="2"/>
        <v>2823</v>
      </c>
      <c r="O69" s="31">
        <f t="shared" si="3"/>
        <v>-3</v>
      </c>
    </row>
    <row r="70" spans="1:15" hidden="1" x14ac:dyDescent="0.2">
      <c r="A70" s="18" t="s">
        <v>95</v>
      </c>
      <c r="B70" s="18" t="s">
        <v>20</v>
      </c>
      <c r="C70" s="19" t="s">
        <v>22</v>
      </c>
      <c r="D70" s="28">
        <v>781313</v>
      </c>
      <c r="E70" s="28">
        <v>22140</v>
      </c>
      <c r="F70" s="28">
        <v>8647</v>
      </c>
      <c r="G70" s="31">
        <f t="shared" si="0"/>
        <v>794806</v>
      </c>
      <c r="I70" s="28">
        <v>721397</v>
      </c>
      <c r="J70" s="28">
        <v>82549</v>
      </c>
      <c r="K70" s="31">
        <f t="shared" si="1"/>
        <v>803946</v>
      </c>
      <c r="M70" s="28">
        <v>9133</v>
      </c>
      <c r="N70" s="31">
        <f t="shared" si="2"/>
        <v>9140</v>
      </c>
      <c r="O70" s="31">
        <f t="shared" si="3"/>
        <v>-7</v>
      </c>
    </row>
    <row r="71" spans="1:15" hidden="1" x14ac:dyDescent="0.2">
      <c r="A71" s="18" t="s">
        <v>96</v>
      </c>
      <c r="B71" s="18" t="s">
        <v>20</v>
      </c>
      <c r="C71" s="19" t="s">
        <v>22</v>
      </c>
      <c r="D71" s="28">
        <v>44701</v>
      </c>
      <c r="E71" s="28">
        <v>1262</v>
      </c>
      <c r="F71" s="28">
        <v>499</v>
      </c>
      <c r="G71" s="31">
        <f t="shared" si="0"/>
        <v>45464</v>
      </c>
      <c r="I71" s="28">
        <v>41272</v>
      </c>
      <c r="J71" s="28">
        <v>4723</v>
      </c>
      <c r="K71" s="31">
        <f t="shared" si="1"/>
        <v>45995</v>
      </c>
      <c r="M71" s="28">
        <v>523</v>
      </c>
      <c r="N71" s="31">
        <f t="shared" si="2"/>
        <v>531</v>
      </c>
      <c r="O71" s="31">
        <f t="shared" si="3"/>
        <v>-8</v>
      </c>
    </row>
    <row r="72" spans="1:15" hidden="1" x14ac:dyDescent="0.2">
      <c r="A72" s="18" t="s">
        <v>97</v>
      </c>
      <c r="B72" s="18" t="s">
        <v>20</v>
      </c>
      <c r="C72" s="19" t="s">
        <v>22</v>
      </c>
      <c r="D72" s="28">
        <v>173466</v>
      </c>
      <c r="E72" s="28">
        <v>4920</v>
      </c>
      <c r="F72" s="28">
        <v>1921</v>
      </c>
      <c r="G72" s="31">
        <f t="shared" si="0"/>
        <v>176465</v>
      </c>
      <c r="I72" s="28">
        <v>160165</v>
      </c>
      <c r="J72" s="28">
        <v>18328</v>
      </c>
      <c r="K72" s="31">
        <f t="shared" si="1"/>
        <v>178493</v>
      </c>
      <c r="M72" s="28">
        <v>2028</v>
      </c>
      <c r="N72" s="31">
        <f t="shared" si="2"/>
        <v>2028</v>
      </c>
      <c r="O72" s="31">
        <f t="shared" si="3"/>
        <v>0</v>
      </c>
    </row>
    <row r="73" spans="1:15" hidden="1" x14ac:dyDescent="0.2">
      <c r="A73" s="18" t="s">
        <v>33</v>
      </c>
      <c r="B73" s="18" t="s">
        <v>21</v>
      </c>
      <c r="C73" s="19" t="s">
        <v>22</v>
      </c>
      <c r="D73" s="28">
        <v>2040</v>
      </c>
      <c r="E73" s="28">
        <v>55</v>
      </c>
      <c r="F73" s="28">
        <v>21</v>
      </c>
      <c r="G73" s="31">
        <f t="shared" si="0"/>
        <v>2074</v>
      </c>
      <c r="I73" s="28">
        <v>1884</v>
      </c>
      <c r="J73" s="28">
        <v>216</v>
      </c>
      <c r="K73" s="31">
        <f t="shared" si="1"/>
        <v>2100</v>
      </c>
      <c r="M73" s="28">
        <v>24</v>
      </c>
      <c r="N73" s="31">
        <f t="shared" si="2"/>
        <v>26</v>
      </c>
      <c r="O73" s="31">
        <f t="shared" si="3"/>
        <v>-2</v>
      </c>
    </row>
    <row r="74" spans="1:15" hidden="1" x14ac:dyDescent="0.2">
      <c r="A74" s="18" t="s">
        <v>98</v>
      </c>
      <c r="B74" s="18" t="s">
        <v>21</v>
      </c>
      <c r="C74" s="19" t="s">
        <v>22</v>
      </c>
      <c r="D74" s="28">
        <v>172110</v>
      </c>
      <c r="E74" s="28">
        <v>4878</v>
      </c>
      <c r="F74" s="28">
        <v>1902</v>
      </c>
      <c r="G74" s="31">
        <f t="shared" ref="G74:G93" si="4">D74+E74-F74</f>
        <v>175086</v>
      </c>
      <c r="I74" s="28">
        <v>158912</v>
      </c>
      <c r="J74" s="28">
        <v>18184</v>
      </c>
      <c r="K74" s="31">
        <f t="shared" ref="K74:K93" si="5">I74+J74</f>
        <v>177096</v>
      </c>
      <c r="M74" s="28">
        <v>2012</v>
      </c>
      <c r="N74" s="31">
        <f t="shared" ref="N74:N93" si="6">K74-G74</f>
        <v>2010</v>
      </c>
      <c r="O74" s="31">
        <f t="shared" ref="O74:O93" si="7">M74-N74</f>
        <v>2</v>
      </c>
    </row>
    <row r="75" spans="1:15" hidden="1" x14ac:dyDescent="0.2">
      <c r="A75" s="18" t="s">
        <v>97</v>
      </c>
      <c r="B75" s="18" t="s">
        <v>21</v>
      </c>
      <c r="C75" s="19" t="s">
        <v>22</v>
      </c>
      <c r="D75" s="28">
        <v>13852</v>
      </c>
      <c r="E75" s="28">
        <v>389</v>
      </c>
      <c r="F75" s="28">
        <v>150</v>
      </c>
      <c r="G75" s="31">
        <f t="shared" si="4"/>
        <v>14091</v>
      </c>
      <c r="I75" s="28">
        <v>12789</v>
      </c>
      <c r="J75" s="28">
        <v>1463</v>
      </c>
      <c r="K75" s="31">
        <f t="shared" si="5"/>
        <v>14252</v>
      </c>
      <c r="M75" s="28">
        <v>162</v>
      </c>
      <c r="N75" s="31">
        <f t="shared" si="6"/>
        <v>161</v>
      </c>
      <c r="O75" s="31">
        <f t="shared" si="7"/>
        <v>1</v>
      </c>
    </row>
    <row r="76" spans="1:15" hidden="1" x14ac:dyDescent="0.2">
      <c r="A76" s="18" t="s">
        <v>99</v>
      </c>
      <c r="B76" s="18" t="s">
        <v>21</v>
      </c>
      <c r="C76" s="19" t="s">
        <v>22</v>
      </c>
      <c r="D76" s="28">
        <v>15702</v>
      </c>
      <c r="E76" s="28">
        <v>447</v>
      </c>
      <c r="F76" s="28">
        <v>166</v>
      </c>
      <c r="G76" s="31">
        <f t="shared" si="4"/>
        <v>15983</v>
      </c>
      <c r="I76" s="28">
        <v>14498</v>
      </c>
      <c r="J76" s="28">
        <v>1659</v>
      </c>
      <c r="K76" s="31">
        <f t="shared" si="5"/>
        <v>16157</v>
      </c>
      <c r="M76" s="28">
        <v>184</v>
      </c>
      <c r="N76" s="31">
        <f t="shared" si="6"/>
        <v>174</v>
      </c>
      <c r="O76" s="31">
        <f t="shared" si="7"/>
        <v>10</v>
      </c>
    </row>
    <row r="77" spans="1:15" hidden="1" x14ac:dyDescent="0.2">
      <c r="A77" s="18" t="s">
        <v>100</v>
      </c>
      <c r="B77" s="10" t="s">
        <v>19</v>
      </c>
      <c r="C77" s="19" t="s">
        <v>22</v>
      </c>
      <c r="D77" s="28">
        <v>341455</v>
      </c>
      <c r="E77" s="28">
        <v>9670</v>
      </c>
      <c r="F77" s="28">
        <v>3780</v>
      </c>
      <c r="G77" s="31">
        <f t="shared" si="4"/>
        <v>347345</v>
      </c>
      <c r="I77" s="28">
        <v>315271</v>
      </c>
      <c r="J77" s="28">
        <v>36076</v>
      </c>
      <c r="K77" s="31">
        <f t="shared" si="5"/>
        <v>351347</v>
      </c>
      <c r="M77" s="28">
        <v>3992</v>
      </c>
      <c r="N77" s="31">
        <f t="shared" si="6"/>
        <v>4002</v>
      </c>
      <c r="O77" s="31">
        <f t="shared" si="7"/>
        <v>-10</v>
      </c>
    </row>
    <row r="78" spans="1:15" hidden="1" x14ac:dyDescent="0.2">
      <c r="A78" s="18" t="s">
        <v>97</v>
      </c>
      <c r="B78" s="10" t="s">
        <v>19</v>
      </c>
      <c r="C78" s="19" t="s">
        <v>22</v>
      </c>
      <c r="D78" s="28">
        <v>213084</v>
      </c>
      <c r="E78" s="28">
        <v>6038</v>
      </c>
      <c r="F78" s="28">
        <v>2353</v>
      </c>
      <c r="G78" s="31">
        <f t="shared" si="4"/>
        <v>216769</v>
      </c>
      <c r="I78" s="28">
        <v>196744</v>
      </c>
      <c r="J78" s="28">
        <v>22513</v>
      </c>
      <c r="K78" s="31">
        <f t="shared" si="5"/>
        <v>219257</v>
      </c>
      <c r="M78" s="28">
        <v>2491</v>
      </c>
      <c r="N78" s="31">
        <f t="shared" si="6"/>
        <v>2488</v>
      </c>
      <c r="O78" s="31">
        <f t="shared" si="7"/>
        <v>3</v>
      </c>
    </row>
    <row r="79" spans="1:15" hidden="1" x14ac:dyDescent="0.2">
      <c r="A79" s="18" t="s">
        <v>101</v>
      </c>
      <c r="B79" s="10" t="s">
        <v>19</v>
      </c>
      <c r="C79" s="19" t="s">
        <v>22</v>
      </c>
      <c r="D79" s="28">
        <v>6733</v>
      </c>
      <c r="E79" s="28">
        <v>190</v>
      </c>
      <c r="F79" s="28">
        <v>77</v>
      </c>
      <c r="G79" s="31">
        <f t="shared" si="4"/>
        <v>6846</v>
      </c>
      <c r="I79" s="28">
        <v>6218</v>
      </c>
      <c r="J79" s="28">
        <v>711</v>
      </c>
      <c r="K79" s="31">
        <f t="shared" si="5"/>
        <v>6929</v>
      </c>
      <c r="M79" s="28">
        <v>79</v>
      </c>
      <c r="N79" s="31">
        <f t="shared" si="6"/>
        <v>83</v>
      </c>
      <c r="O79" s="31">
        <f t="shared" si="7"/>
        <v>-4</v>
      </c>
    </row>
    <row r="80" spans="1:15" hidden="1" x14ac:dyDescent="0.2">
      <c r="A80" s="18" t="s">
        <v>102</v>
      </c>
      <c r="B80" s="10" t="s">
        <v>28</v>
      </c>
      <c r="C80" s="19" t="s">
        <v>22</v>
      </c>
      <c r="D80" s="28">
        <v>29169</v>
      </c>
      <c r="E80" s="28">
        <v>826</v>
      </c>
      <c r="F80" s="28">
        <v>322</v>
      </c>
      <c r="G80" s="31">
        <f t="shared" si="4"/>
        <v>29673</v>
      </c>
      <c r="I80" s="28">
        <v>26933</v>
      </c>
      <c r="J80" s="28">
        <v>3082</v>
      </c>
      <c r="K80" s="31">
        <f t="shared" si="5"/>
        <v>30015</v>
      </c>
      <c r="M80" s="28">
        <v>341</v>
      </c>
      <c r="N80" s="31">
        <f t="shared" si="6"/>
        <v>342</v>
      </c>
      <c r="O80" s="31">
        <f t="shared" si="7"/>
        <v>-1</v>
      </c>
    </row>
    <row r="81" spans="1:15" hidden="1" x14ac:dyDescent="0.2">
      <c r="A81" s="18" t="s">
        <v>97</v>
      </c>
      <c r="B81" s="10" t="s">
        <v>28</v>
      </c>
      <c r="C81" s="19" t="s">
        <v>22</v>
      </c>
      <c r="D81" s="28">
        <v>38623</v>
      </c>
      <c r="E81" s="28">
        <v>1100</v>
      </c>
      <c r="F81" s="28">
        <v>421</v>
      </c>
      <c r="G81" s="31">
        <f t="shared" si="4"/>
        <v>39302</v>
      </c>
      <c r="I81" s="28">
        <v>35660</v>
      </c>
      <c r="J81" s="28">
        <v>4081</v>
      </c>
      <c r="K81" s="31">
        <f t="shared" si="5"/>
        <v>39741</v>
      </c>
      <c r="M81" s="28">
        <v>451</v>
      </c>
      <c r="N81" s="31">
        <f t="shared" si="6"/>
        <v>439</v>
      </c>
      <c r="O81" s="31">
        <f t="shared" si="7"/>
        <v>12</v>
      </c>
    </row>
    <row r="82" spans="1:15" hidden="1" x14ac:dyDescent="0.2">
      <c r="A82" s="18" t="s">
        <v>97</v>
      </c>
      <c r="B82" s="10" t="s">
        <v>12</v>
      </c>
      <c r="C82" s="19" t="s">
        <v>22</v>
      </c>
      <c r="D82" s="28">
        <v>231178</v>
      </c>
      <c r="E82" s="28">
        <v>6547</v>
      </c>
      <c r="F82" s="28">
        <v>2564</v>
      </c>
      <c r="G82" s="31">
        <f t="shared" si="4"/>
        <v>235161</v>
      </c>
      <c r="I82" s="28">
        <v>213450</v>
      </c>
      <c r="J82" s="28">
        <v>24425</v>
      </c>
      <c r="K82" s="31">
        <f t="shared" si="5"/>
        <v>237875</v>
      </c>
      <c r="M82" s="28">
        <v>2702</v>
      </c>
      <c r="N82" s="31">
        <f t="shared" si="6"/>
        <v>2714</v>
      </c>
      <c r="O82" s="31">
        <f t="shared" si="7"/>
        <v>-12</v>
      </c>
    </row>
    <row r="83" spans="1:15" hidden="1" x14ac:dyDescent="0.2">
      <c r="A83" s="18" t="s">
        <v>103</v>
      </c>
      <c r="B83" s="10" t="s">
        <v>12</v>
      </c>
      <c r="C83" s="19" t="s">
        <v>22</v>
      </c>
      <c r="D83" s="28">
        <v>58017</v>
      </c>
      <c r="E83" s="28">
        <v>1648</v>
      </c>
      <c r="F83" s="28">
        <v>635</v>
      </c>
      <c r="G83" s="31">
        <f t="shared" si="4"/>
        <v>59030</v>
      </c>
      <c r="I83" s="28">
        <v>53570</v>
      </c>
      <c r="J83" s="28">
        <v>6130</v>
      </c>
      <c r="K83" s="31">
        <f t="shared" si="5"/>
        <v>59700</v>
      </c>
      <c r="M83" s="28">
        <v>678</v>
      </c>
      <c r="N83" s="31">
        <f t="shared" si="6"/>
        <v>670</v>
      </c>
      <c r="O83" s="31">
        <f t="shared" si="7"/>
        <v>8</v>
      </c>
    </row>
    <row r="84" spans="1:15" hidden="1" x14ac:dyDescent="0.2">
      <c r="A84" s="18" t="s">
        <v>97</v>
      </c>
      <c r="B84" s="10" t="s">
        <v>26</v>
      </c>
      <c r="C84" s="19" t="s">
        <v>22</v>
      </c>
      <c r="D84" s="28">
        <v>153839</v>
      </c>
      <c r="E84" s="28">
        <v>4357</v>
      </c>
      <c r="F84" s="28">
        <v>1702</v>
      </c>
      <c r="G84" s="31">
        <f t="shared" si="4"/>
        <v>156494</v>
      </c>
      <c r="I84" s="28">
        <v>142043</v>
      </c>
      <c r="J84" s="28">
        <v>16254</v>
      </c>
      <c r="K84" s="31">
        <f t="shared" si="5"/>
        <v>158297</v>
      </c>
      <c r="M84" s="28">
        <v>1798</v>
      </c>
      <c r="N84" s="31">
        <f t="shared" si="6"/>
        <v>1803</v>
      </c>
      <c r="O84" s="31">
        <f t="shared" si="7"/>
        <v>-5</v>
      </c>
    </row>
    <row r="85" spans="1:15" hidden="1" x14ac:dyDescent="0.2">
      <c r="A85" s="18" t="s">
        <v>104</v>
      </c>
      <c r="B85" s="10" t="s">
        <v>26</v>
      </c>
      <c r="C85" s="19" t="s">
        <v>22</v>
      </c>
      <c r="D85" s="28">
        <v>3032</v>
      </c>
      <c r="E85" s="28">
        <v>89</v>
      </c>
      <c r="F85" s="28">
        <v>30</v>
      </c>
      <c r="G85" s="31">
        <f t="shared" si="4"/>
        <v>3091</v>
      </c>
      <c r="I85" s="28">
        <v>2800</v>
      </c>
      <c r="J85" s="28">
        <v>320</v>
      </c>
      <c r="K85" s="31">
        <f t="shared" si="5"/>
        <v>3120</v>
      </c>
      <c r="M85" s="28">
        <v>35</v>
      </c>
      <c r="N85" s="31">
        <f t="shared" si="6"/>
        <v>29</v>
      </c>
      <c r="O85" s="31">
        <f t="shared" si="7"/>
        <v>6</v>
      </c>
    </row>
    <row r="86" spans="1:15" hidden="1" x14ac:dyDescent="0.2">
      <c r="A86" s="18" t="s">
        <v>97</v>
      </c>
      <c r="B86" s="10" t="s">
        <v>14</v>
      </c>
      <c r="C86" s="19" t="s">
        <v>22</v>
      </c>
      <c r="D86" s="28">
        <v>91000</v>
      </c>
      <c r="E86" s="28">
        <v>2582</v>
      </c>
      <c r="F86" s="28">
        <v>1007</v>
      </c>
      <c r="G86" s="31">
        <f t="shared" si="4"/>
        <v>92575</v>
      </c>
      <c r="I86" s="28">
        <v>84021</v>
      </c>
      <c r="J86" s="28">
        <f>9614</f>
        <v>9614</v>
      </c>
      <c r="K86" s="31">
        <f t="shared" si="5"/>
        <v>93635</v>
      </c>
      <c r="M86" s="28">
        <v>1064</v>
      </c>
      <c r="N86" s="31">
        <f t="shared" si="6"/>
        <v>1060</v>
      </c>
      <c r="O86" s="31">
        <f t="shared" si="7"/>
        <v>4</v>
      </c>
    </row>
    <row r="87" spans="1:15" hidden="1" x14ac:dyDescent="0.2">
      <c r="A87" s="18" t="s">
        <v>97</v>
      </c>
      <c r="B87" s="10" t="s">
        <v>15</v>
      </c>
      <c r="C87" s="19" t="s">
        <v>22</v>
      </c>
      <c r="D87" s="28">
        <v>244383</v>
      </c>
      <c r="E87" s="28">
        <v>6925</v>
      </c>
      <c r="F87" s="28">
        <v>2696</v>
      </c>
      <c r="G87" s="31">
        <f t="shared" si="4"/>
        <v>248612</v>
      </c>
      <c r="I87" s="28">
        <v>225642</v>
      </c>
      <c r="J87" s="28">
        <v>25820</v>
      </c>
      <c r="K87" s="31">
        <f t="shared" si="5"/>
        <v>251462</v>
      </c>
      <c r="M87" s="28">
        <v>2857</v>
      </c>
      <c r="N87" s="31">
        <f t="shared" si="6"/>
        <v>2850</v>
      </c>
      <c r="O87" s="31">
        <f t="shared" si="7"/>
        <v>7</v>
      </c>
    </row>
    <row r="88" spans="1:15" hidden="1" x14ac:dyDescent="0.2">
      <c r="A88" s="18" t="s">
        <v>103</v>
      </c>
      <c r="B88" s="10" t="s">
        <v>15</v>
      </c>
      <c r="C88" s="19" t="s">
        <v>22</v>
      </c>
      <c r="D88" s="28">
        <v>93953</v>
      </c>
      <c r="E88" s="28">
        <v>2666</v>
      </c>
      <c r="F88" s="28">
        <v>1035</v>
      </c>
      <c r="G88" s="31">
        <f t="shared" si="4"/>
        <v>95584</v>
      </c>
      <c r="I88" s="28">
        <v>86749</v>
      </c>
      <c r="J88" s="28">
        <v>9927</v>
      </c>
      <c r="K88" s="31">
        <f t="shared" si="5"/>
        <v>96676</v>
      </c>
      <c r="M88" s="28">
        <v>1098</v>
      </c>
      <c r="N88" s="31">
        <f t="shared" si="6"/>
        <v>1092</v>
      </c>
      <c r="O88" s="31">
        <f t="shared" si="7"/>
        <v>6</v>
      </c>
    </row>
    <row r="89" spans="1:15" hidden="1" x14ac:dyDescent="0.2">
      <c r="A89" s="18" t="s">
        <v>97</v>
      </c>
      <c r="B89" s="10" t="s">
        <v>16</v>
      </c>
      <c r="C89" s="19" t="s">
        <v>22</v>
      </c>
      <c r="D89" s="28">
        <v>664558</v>
      </c>
      <c r="E89" s="28">
        <v>18829</v>
      </c>
      <c r="F89" s="28">
        <v>7359</v>
      </c>
      <c r="G89" s="31">
        <f t="shared" si="4"/>
        <v>676028</v>
      </c>
      <c r="I89" s="28">
        <v>613599</v>
      </c>
      <c r="J89" s="28">
        <v>70214</v>
      </c>
      <c r="K89" s="31">
        <f t="shared" si="5"/>
        <v>683813</v>
      </c>
      <c r="M89" s="28">
        <f>7769</f>
        <v>7769</v>
      </c>
      <c r="N89" s="31">
        <f t="shared" si="6"/>
        <v>7785</v>
      </c>
      <c r="O89" s="31">
        <f t="shared" si="7"/>
        <v>-16</v>
      </c>
    </row>
    <row r="90" spans="1:15" hidden="1" x14ac:dyDescent="0.2">
      <c r="A90" s="18" t="s">
        <v>105</v>
      </c>
      <c r="B90" s="10" t="s">
        <v>16</v>
      </c>
      <c r="C90" s="19" t="s">
        <v>22</v>
      </c>
      <c r="D90" s="28">
        <v>225086</v>
      </c>
      <c r="E90" s="28">
        <v>6384</v>
      </c>
      <c r="F90" s="28">
        <v>2486</v>
      </c>
      <c r="G90" s="31">
        <f t="shared" si="4"/>
        <v>228984</v>
      </c>
      <c r="I90" s="28">
        <v>207826</v>
      </c>
      <c r="J90" s="28">
        <v>23781</v>
      </c>
      <c r="K90" s="31">
        <f t="shared" si="5"/>
        <v>231607</v>
      </c>
      <c r="M90" s="28">
        <v>2631</v>
      </c>
      <c r="N90" s="31">
        <f t="shared" si="6"/>
        <v>2623</v>
      </c>
      <c r="O90" s="31">
        <f t="shared" si="7"/>
        <v>8</v>
      </c>
    </row>
    <row r="91" spans="1:15" hidden="1" x14ac:dyDescent="0.2">
      <c r="A91" s="18" t="s">
        <v>106</v>
      </c>
      <c r="B91" s="10" t="s">
        <v>16</v>
      </c>
      <c r="C91" s="19" t="s">
        <v>22</v>
      </c>
      <c r="D91" s="28">
        <v>48640</v>
      </c>
      <c r="E91" s="28">
        <v>1379</v>
      </c>
      <c r="F91" s="28">
        <v>537</v>
      </c>
      <c r="G91" s="31">
        <f t="shared" si="4"/>
        <v>49482</v>
      </c>
      <c r="I91" s="28">
        <v>44912</v>
      </c>
      <c r="J91" s="28">
        <v>5139</v>
      </c>
      <c r="K91" s="31">
        <f t="shared" si="5"/>
        <v>50051</v>
      </c>
      <c r="M91" s="28">
        <v>569</v>
      </c>
      <c r="N91" s="31">
        <f t="shared" si="6"/>
        <v>569</v>
      </c>
      <c r="O91" s="31">
        <f t="shared" si="7"/>
        <v>0</v>
      </c>
    </row>
    <row r="92" spans="1:15" hidden="1" x14ac:dyDescent="0.2">
      <c r="A92" s="18" t="s">
        <v>97</v>
      </c>
      <c r="B92" s="10" t="s">
        <v>17</v>
      </c>
      <c r="C92" s="19" t="s">
        <v>22</v>
      </c>
      <c r="D92" s="28">
        <v>128273</v>
      </c>
      <c r="E92" s="28">
        <v>3641</v>
      </c>
      <c r="F92" s="28">
        <v>1425</v>
      </c>
      <c r="G92" s="31">
        <f t="shared" si="4"/>
        <v>130489</v>
      </c>
      <c r="I92" s="28">
        <v>118437</v>
      </c>
      <c r="J92" s="28">
        <v>13553</v>
      </c>
      <c r="K92" s="31">
        <f t="shared" si="5"/>
        <v>131990</v>
      </c>
      <c r="M92" s="28">
        <v>1499</v>
      </c>
      <c r="N92" s="31">
        <f t="shared" si="6"/>
        <v>1501</v>
      </c>
      <c r="O92" s="31">
        <f t="shared" si="7"/>
        <v>-2</v>
      </c>
    </row>
    <row r="93" spans="1:15" hidden="1" x14ac:dyDescent="0.2">
      <c r="A93" s="18" t="s">
        <v>107</v>
      </c>
      <c r="B93" s="10" t="s">
        <v>31</v>
      </c>
      <c r="C93" s="19" t="s">
        <v>22</v>
      </c>
      <c r="D93" s="28">
        <f>694+1</f>
        <v>695</v>
      </c>
      <c r="E93" s="28"/>
      <c r="F93" s="28"/>
      <c r="G93" s="31">
        <f t="shared" si="4"/>
        <v>695</v>
      </c>
      <c r="I93" s="28">
        <v>647</v>
      </c>
      <c r="J93" s="28">
        <v>74</v>
      </c>
      <c r="K93" s="31">
        <f t="shared" si="5"/>
        <v>721</v>
      </c>
      <c r="M93" s="28">
        <v>8</v>
      </c>
      <c r="N93" s="31">
        <f t="shared" si="6"/>
        <v>26</v>
      </c>
      <c r="O93" s="31">
        <f t="shared" si="7"/>
        <v>-18</v>
      </c>
    </row>
    <row r="94" spans="1:15" hidden="1" x14ac:dyDescent="0.2">
      <c r="A94" s="12"/>
      <c r="B94" s="12"/>
      <c r="C94" s="13"/>
      <c r="D94" s="28"/>
      <c r="E94" s="28"/>
      <c r="F94" s="28"/>
      <c r="I94" s="28"/>
      <c r="J94" s="28"/>
      <c r="M94" s="28"/>
    </row>
    <row r="95" spans="1:15" hidden="1" x14ac:dyDescent="0.2">
      <c r="A95" s="12" t="s">
        <v>108</v>
      </c>
      <c r="B95" s="21"/>
      <c r="C95" s="22"/>
      <c r="D95" s="29"/>
      <c r="E95" s="29"/>
      <c r="F95" s="29"/>
      <c r="G95" s="29"/>
      <c r="I95" s="29"/>
      <c r="J95" s="29"/>
      <c r="K95" s="29"/>
      <c r="M95" s="29"/>
      <c r="N95" s="29"/>
      <c r="O95" s="29"/>
    </row>
    <row r="96" spans="1:15" hidden="1" x14ac:dyDescent="0.2">
      <c r="A96" s="12"/>
      <c r="B96" s="12"/>
      <c r="C96" s="13"/>
      <c r="D96" s="28"/>
      <c r="E96" s="28"/>
      <c r="F96" s="28"/>
      <c r="G96" s="28"/>
      <c r="I96" s="28"/>
      <c r="J96" s="28"/>
      <c r="K96" s="28"/>
      <c r="M96" s="28"/>
      <c r="N96" s="28"/>
      <c r="O96" s="28"/>
    </row>
    <row r="97" spans="1:15" ht="17" hidden="1" thickBot="1" x14ac:dyDescent="0.25">
      <c r="A97" s="12" t="s">
        <v>109</v>
      </c>
      <c r="B97" s="23"/>
      <c r="C97" s="24"/>
      <c r="D97" s="30">
        <f t="shared" ref="D97:F97" si="8">SUM(D9:D95)</f>
        <v>54455000</v>
      </c>
      <c r="E97" s="30">
        <f t="shared" si="8"/>
        <v>1335620</v>
      </c>
      <c r="F97" s="30">
        <f t="shared" si="8"/>
        <v>738240</v>
      </c>
      <c r="G97" s="30">
        <f t="shared" ref="G97" si="9">SUM(G9:G95)</f>
        <v>55052380</v>
      </c>
      <c r="I97" s="30">
        <f t="shared" ref="I97:J97" si="10">SUM(I9:I95)</f>
        <v>50075000</v>
      </c>
      <c r="J97" s="30">
        <f t="shared" si="10"/>
        <v>5730041</v>
      </c>
      <c r="K97" s="30">
        <f t="shared" ref="K97" si="11">SUM(K9:K95)</f>
        <v>55805041</v>
      </c>
      <c r="M97" s="30">
        <f t="shared" ref="M97:N97" si="12">SUM(M9:M95)</f>
        <v>752661</v>
      </c>
      <c r="N97" s="30">
        <f t="shared" si="12"/>
        <v>752661</v>
      </c>
      <c r="O97" s="30">
        <f t="shared" ref="O97" si="13">SUM(O9:O95)</f>
        <v>0</v>
      </c>
    </row>
    <row r="98" spans="1:15" ht="17" hidden="1" thickTop="1" x14ac:dyDescent="0.2">
      <c r="A98" s="12"/>
      <c r="B98" s="12"/>
      <c r="C98" s="13"/>
      <c r="D98" s="28"/>
      <c r="E98" s="28"/>
      <c r="F98" s="28"/>
      <c r="G98" s="28"/>
      <c r="I98" s="28"/>
      <c r="J98" s="28"/>
      <c r="K98" s="28"/>
      <c r="M98" s="28"/>
      <c r="N98" s="28"/>
      <c r="O98" s="28"/>
    </row>
    <row r="99" spans="1:15" hidden="1" x14ac:dyDescent="0.2">
      <c r="A99" s="12"/>
      <c r="B99" s="12"/>
      <c r="C99" s="13"/>
      <c r="D99" s="28"/>
      <c r="E99" s="28"/>
      <c r="F99" s="28"/>
      <c r="G99" s="28"/>
      <c r="I99" s="28"/>
      <c r="J99" s="28"/>
      <c r="K99" s="28"/>
      <c r="M99" s="28"/>
      <c r="N99" s="28"/>
      <c r="O99" s="28"/>
    </row>
    <row r="100" spans="1:15" hidden="1" x14ac:dyDescent="0.2">
      <c r="A100" s="12"/>
      <c r="B100" s="12"/>
      <c r="C100" s="13"/>
      <c r="D100" s="28"/>
      <c r="E100" s="28"/>
      <c r="F100" s="28"/>
      <c r="G100" s="28"/>
      <c r="I100" s="28"/>
      <c r="J100" s="28"/>
      <c r="K100" s="28"/>
      <c r="M100" s="28"/>
      <c r="N100" s="28"/>
      <c r="O100" s="28"/>
    </row>
    <row r="101" spans="1:15" hidden="1" x14ac:dyDescent="0.2">
      <c r="A101" s="12"/>
      <c r="B101" s="12"/>
      <c r="C101" s="13"/>
      <c r="D101" s="28"/>
      <c r="E101" s="28"/>
      <c r="F101" s="28"/>
      <c r="G101" s="28"/>
      <c r="I101" s="28"/>
      <c r="J101" s="28"/>
      <c r="K101" s="28"/>
      <c r="M101" s="28"/>
      <c r="N101" s="28"/>
      <c r="O101" s="28"/>
    </row>
    <row r="102" spans="1:15" hidden="1" x14ac:dyDescent="0.2">
      <c r="A102" s="25" t="s">
        <v>30</v>
      </c>
      <c r="B102" s="12"/>
      <c r="C102" s="13"/>
      <c r="D102" s="28"/>
      <c r="E102" s="28"/>
      <c r="F102" s="28"/>
      <c r="G102" s="28"/>
      <c r="I102" s="28"/>
      <c r="J102" s="28"/>
      <c r="K102" s="28"/>
      <c r="M102" s="28"/>
      <c r="N102" s="28"/>
      <c r="O102" s="28"/>
    </row>
    <row r="103" spans="1:15" hidden="1" x14ac:dyDescent="0.2">
      <c r="A103" s="12"/>
      <c r="B103" s="12"/>
      <c r="C103" s="13"/>
      <c r="D103" s="28"/>
      <c r="E103" s="28"/>
      <c r="F103" s="28"/>
      <c r="G103" s="28"/>
      <c r="I103" s="28"/>
      <c r="J103" s="28"/>
      <c r="K103" s="28"/>
      <c r="M103" s="28"/>
      <c r="N103" s="28"/>
      <c r="O103" s="28"/>
    </row>
    <row r="104" spans="1:15" hidden="1" x14ac:dyDescent="0.2">
      <c r="A104" s="12"/>
      <c r="B104" s="26" t="s">
        <v>18</v>
      </c>
      <c r="C104" s="13"/>
      <c r="D104" s="28">
        <f t="shared" ref="D104:F104" si="14">D24+D63+D64+D65+D66+D67+D68</f>
        <v>2005286</v>
      </c>
      <c r="E104" s="28">
        <f t="shared" si="14"/>
        <v>56650</v>
      </c>
      <c r="F104" s="28">
        <f t="shared" si="14"/>
        <v>22288</v>
      </c>
      <c r="G104" s="28">
        <f t="shared" ref="G104" si="15">G24+G63+G64+G65+G66+G67+G68</f>
        <v>2039648</v>
      </c>
      <c r="I104" s="28">
        <f t="shared" ref="I104:J104" si="16">I24+I63+I64+I65+I66+I67+I68</f>
        <v>1851335</v>
      </c>
      <c r="J104" s="28">
        <f t="shared" si="16"/>
        <v>211846</v>
      </c>
      <c r="K104" s="28">
        <f t="shared" ref="K104" si="17">K24+K63+K64+K65+K66+K67+K68</f>
        <v>2063181</v>
      </c>
      <c r="M104" s="28">
        <f t="shared" ref="M104:N104" si="18">M24+M63+M64+M65+M66+M67+M68</f>
        <v>23542</v>
      </c>
      <c r="N104" s="28">
        <f t="shared" si="18"/>
        <v>23533</v>
      </c>
      <c r="O104" s="28">
        <f t="shared" ref="O104" si="19">O24+O63+O64+O65+O66+O67+O68</f>
        <v>9</v>
      </c>
    </row>
    <row r="105" spans="1:15" hidden="1" x14ac:dyDescent="0.2">
      <c r="A105" s="12"/>
      <c r="B105" s="26" t="s">
        <v>20</v>
      </c>
      <c r="C105" s="13"/>
      <c r="D105" s="28">
        <f t="shared" ref="D105:F105" si="20">D69+D70+D71+D72</f>
        <v>1240736</v>
      </c>
      <c r="E105" s="28">
        <f t="shared" si="20"/>
        <v>35152</v>
      </c>
      <c r="F105" s="28">
        <f t="shared" si="20"/>
        <v>13731</v>
      </c>
      <c r="G105" s="28">
        <f t="shared" ref="G105" si="21">G69+G70+G71+G72</f>
        <v>1262157</v>
      </c>
      <c r="I105" s="28">
        <f t="shared" ref="I105:J105" si="22">I69+I70+I71+I72</f>
        <v>1145589</v>
      </c>
      <c r="J105" s="28">
        <f t="shared" si="22"/>
        <v>131090</v>
      </c>
      <c r="K105" s="28">
        <f t="shared" ref="K105" si="23">K69+K70+K71+K72</f>
        <v>1276679</v>
      </c>
      <c r="M105" s="28">
        <f t="shared" ref="M105:N105" si="24">M69+M70+M71+M72</f>
        <v>14504</v>
      </c>
      <c r="N105" s="28">
        <f t="shared" si="24"/>
        <v>14522</v>
      </c>
      <c r="O105" s="28">
        <f t="shared" ref="O105" si="25">O69+O70+O71+O72</f>
        <v>-18</v>
      </c>
    </row>
    <row r="106" spans="1:15" hidden="1" x14ac:dyDescent="0.2">
      <c r="A106" s="12"/>
      <c r="B106" s="26" t="s">
        <v>12</v>
      </c>
      <c r="C106" s="13"/>
      <c r="D106" s="28">
        <f t="shared" ref="D106:F106" si="26">D82+D83</f>
        <v>289195</v>
      </c>
      <c r="E106" s="28">
        <f t="shared" si="26"/>
        <v>8195</v>
      </c>
      <c r="F106" s="28">
        <f t="shared" si="26"/>
        <v>3199</v>
      </c>
      <c r="G106" s="28">
        <f t="shared" ref="G106" si="27">G82+G83</f>
        <v>294191</v>
      </c>
      <c r="I106" s="28">
        <f t="shared" ref="I106:J106" si="28">I82+I83</f>
        <v>267020</v>
      </c>
      <c r="J106" s="28">
        <f t="shared" si="28"/>
        <v>30555</v>
      </c>
      <c r="K106" s="28">
        <f t="shared" ref="K106" si="29">K82+K83</f>
        <v>297575</v>
      </c>
      <c r="M106" s="28">
        <f t="shared" ref="M106:N106" si="30">M82+M83</f>
        <v>3380</v>
      </c>
      <c r="N106" s="28">
        <f t="shared" si="30"/>
        <v>3384</v>
      </c>
      <c r="O106" s="28">
        <f t="shared" ref="O106" si="31">O82+O83</f>
        <v>-4</v>
      </c>
    </row>
    <row r="107" spans="1:15" hidden="1" x14ac:dyDescent="0.2">
      <c r="A107" s="12"/>
      <c r="B107" s="26" t="s">
        <v>16</v>
      </c>
      <c r="C107" s="13"/>
      <c r="D107" s="28">
        <f t="shared" ref="D107:F107" si="32">D89+D90+D91</f>
        <v>938284</v>
      </c>
      <c r="E107" s="28">
        <f t="shared" si="32"/>
        <v>26592</v>
      </c>
      <c r="F107" s="28">
        <f t="shared" si="32"/>
        <v>10382</v>
      </c>
      <c r="G107" s="28">
        <f t="shared" ref="G107" si="33">G89+G90+G91</f>
        <v>954494</v>
      </c>
      <c r="I107" s="28">
        <f t="shared" ref="I107:J107" si="34">I89+I90+I91</f>
        <v>866337</v>
      </c>
      <c r="J107" s="28">
        <f t="shared" si="34"/>
        <v>99134</v>
      </c>
      <c r="K107" s="28">
        <f t="shared" ref="K107" si="35">K89+K90+K91</f>
        <v>965471</v>
      </c>
      <c r="M107" s="28">
        <f t="shared" ref="M107:N107" si="36">M89+M90+M91</f>
        <v>10969</v>
      </c>
      <c r="N107" s="28">
        <f t="shared" si="36"/>
        <v>10977</v>
      </c>
      <c r="O107" s="28">
        <f t="shared" ref="O107" si="37">O89+O90+O91</f>
        <v>-8</v>
      </c>
    </row>
    <row r="108" spans="1:15" hidden="1" x14ac:dyDescent="0.2">
      <c r="A108" s="12"/>
      <c r="B108" s="26" t="s">
        <v>21</v>
      </c>
      <c r="C108" s="13"/>
      <c r="D108" s="28">
        <f t="shared" ref="D108:F108" si="38">D73+D74+D75+D76</f>
        <v>203704</v>
      </c>
      <c r="E108" s="28">
        <f t="shared" si="38"/>
        <v>5769</v>
      </c>
      <c r="F108" s="28">
        <f t="shared" si="38"/>
        <v>2239</v>
      </c>
      <c r="G108" s="28">
        <f t="shared" ref="G108" si="39">G73+G74+G75+G76</f>
        <v>207234</v>
      </c>
      <c r="I108" s="28">
        <f t="shared" ref="I108:J108" si="40">I73+I74+I75+I76</f>
        <v>188083</v>
      </c>
      <c r="J108" s="28">
        <f t="shared" si="40"/>
        <v>21522</v>
      </c>
      <c r="K108" s="28">
        <f t="shared" ref="K108" si="41">K73+K74+K75+K76</f>
        <v>209605</v>
      </c>
      <c r="M108" s="28">
        <f t="shared" ref="M108:N108" si="42">M73+M74+M75+M76</f>
        <v>2382</v>
      </c>
      <c r="N108" s="28">
        <f t="shared" si="42"/>
        <v>2371</v>
      </c>
      <c r="O108" s="28">
        <f t="shared" ref="O108" si="43">O73+O74+O75+O76</f>
        <v>11</v>
      </c>
    </row>
    <row r="109" spans="1:15" hidden="1" x14ac:dyDescent="0.2">
      <c r="A109" s="12"/>
      <c r="B109" s="26" t="s">
        <v>14</v>
      </c>
      <c r="C109" s="13"/>
      <c r="D109" s="28">
        <f t="shared" ref="D109:F109" si="44">D86</f>
        <v>91000</v>
      </c>
      <c r="E109" s="28">
        <f t="shared" si="44"/>
        <v>2582</v>
      </c>
      <c r="F109" s="28">
        <f t="shared" si="44"/>
        <v>1007</v>
      </c>
      <c r="G109" s="28">
        <f t="shared" ref="G109" si="45">G86</f>
        <v>92575</v>
      </c>
      <c r="I109" s="28">
        <f t="shared" ref="I109:J109" si="46">I86</f>
        <v>84021</v>
      </c>
      <c r="J109" s="28">
        <f t="shared" si="46"/>
        <v>9614</v>
      </c>
      <c r="K109" s="28">
        <f t="shared" ref="K109" si="47">K86</f>
        <v>93635</v>
      </c>
      <c r="M109" s="28">
        <f t="shared" ref="M109:N109" si="48">M86</f>
        <v>1064</v>
      </c>
      <c r="N109" s="28">
        <f t="shared" si="48"/>
        <v>1060</v>
      </c>
      <c r="O109" s="28">
        <f t="shared" ref="O109" si="49">O86</f>
        <v>4</v>
      </c>
    </row>
    <row r="110" spans="1:15" hidden="1" x14ac:dyDescent="0.2">
      <c r="A110" s="12"/>
      <c r="B110" s="26" t="s">
        <v>26</v>
      </c>
      <c r="C110" s="13"/>
      <c r="D110" s="28">
        <f t="shared" ref="D110:F110" si="50">D84+D85</f>
        <v>156871</v>
      </c>
      <c r="E110" s="28">
        <f t="shared" si="50"/>
        <v>4446</v>
      </c>
      <c r="F110" s="28">
        <f t="shared" si="50"/>
        <v>1732</v>
      </c>
      <c r="G110" s="28">
        <f t="shared" ref="G110" si="51">G84+G85</f>
        <v>159585</v>
      </c>
      <c r="I110" s="28">
        <f t="shared" ref="I110:J110" si="52">I84+I85</f>
        <v>144843</v>
      </c>
      <c r="J110" s="28">
        <f t="shared" si="52"/>
        <v>16574</v>
      </c>
      <c r="K110" s="28">
        <f t="shared" ref="K110" si="53">K84+K85</f>
        <v>161417</v>
      </c>
      <c r="M110" s="28">
        <f t="shared" ref="M110:N110" si="54">M84+M85</f>
        <v>1833</v>
      </c>
      <c r="N110" s="28">
        <f t="shared" si="54"/>
        <v>1832</v>
      </c>
      <c r="O110" s="28">
        <f t="shared" ref="O110" si="55">O84+O85</f>
        <v>1</v>
      </c>
    </row>
    <row r="111" spans="1:15" hidden="1" x14ac:dyDescent="0.2">
      <c r="A111" s="12"/>
      <c r="B111" s="26" t="s">
        <v>17</v>
      </c>
      <c r="C111" s="13"/>
      <c r="D111" s="28">
        <f t="shared" ref="D111:F111" si="56">D92</f>
        <v>128273</v>
      </c>
      <c r="E111" s="28">
        <f t="shared" si="56"/>
        <v>3641</v>
      </c>
      <c r="F111" s="28">
        <f t="shared" si="56"/>
        <v>1425</v>
      </c>
      <c r="G111" s="28">
        <f t="shared" ref="G111" si="57">G92</f>
        <v>130489</v>
      </c>
      <c r="I111" s="28">
        <f t="shared" ref="I111:J111" si="58">I92</f>
        <v>118437</v>
      </c>
      <c r="J111" s="28">
        <f t="shared" si="58"/>
        <v>13553</v>
      </c>
      <c r="K111" s="28">
        <f t="shared" ref="K111" si="59">K92</f>
        <v>131990</v>
      </c>
      <c r="M111" s="28">
        <f t="shared" ref="M111:N111" si="60">M92</f>
        <v>1499</v>
      </c>
      <c r="N111" s="28">
        <f t="shared" si="60"/>
        <v>1501</v>
      </c>
      <c r="O111" s="28">
        <f t="shared" ref="O111" si="61">O92</f>
        <v>-2</v>
      </c>
    </row>
    <row r="112" spans="1:15" hidden="1" x14ac:dyDescent="0.2">
      <c r="A112" s="12"/>
      <c r="B112" s="26" t="s">
        <v>15</v>
      </c>
      <c r="C112" s="13"/>
      <c r="D112" s="28">
        <f t="shared" ref="D112:F112" si="62">D87+D88</f>
        <v>338336</v>
      </c>
      <c r="E112" s="28">
        <f t="shared" si="62"/>
        <v>9591</v>
      </c>
      <c r="F112" s="28">
        <f t="shared" si="62"/>
        <v>3731</v>
      </c>
      <c r="G112" s="28">
        <f t="shared" ref="G112" si="63">G87+G88</f>
        <v>344196</v>
      </c>
      <c r="I112" s="28">
        <f t="shared" ref="I112:J112" si="64">I87+I88</f>
        <v>312391</v>
      </c>
      <c r="J112" s="28">
        <f t="shared" si="64"/>
        <v>35747</v>
      </c>
      <c r="K112" s="28">
        <f t="shared" ref="K112" si="65">K87+K88</f>
        <v>348138</v>
      </c>
      <c r="M112" s="28">
        <f t="shared" ref="M112:N112" si="66">M87+M88</f>
        <v>3955</v>
      </c>
      <c r="N112" s="28">
        <f t="shared" si="66"/>
        <v>3942</v>
      </c>
      <c r="O112" s="28">
        <f t="shared" ref="O112" si="67">O87+O88</f>
        <v>13</v>
      </c>
    </row>
    <row r="113" spans="1:15" hidden="1" x14ac:dyDescent="0.2">
      <c r="A113" s="12"/>
      <c r="B113" s="26" t="s">
        <v>23</v>
      </c>
      <c r="C113" s="13"/>
      <c r="D113" s="28"/>
      <c r="E113" s="28"/>
      <c r="F113" s="28"/>
      <c r="G113" s="28"/>
      <c r="I113" s="28"/>
      <c r="J113" s="28"/>
      <c r="K113" s="28"/>
      <c r="M113" s="28"/>
      <c r="N113" s="28"/>
      <c r="O113" s="28"/>
    </row>
    <row r="114" spans="1:15" hidden="1" x14ac:dyDescent="0.2">
      <c r="A114" s="12"/>
      <c r="B114" s="26" t="s">
        <v>19</v>
      </c>
      <c r="C114" s="13"/>
      <c r="D114" s="28">
        <f t="shared" ref="D114:F114" si="68">D77+D78+D79</f>
        <v>561272</v>
      </c>
      <c r="E114" s="28">
        <f t="shared" si="68"/>
        <v>15898</v>
      </c>
      <c r="F114" s="28">
        <f t="shared" si="68"/>
        <v>6210</v>
      </c>
      <c r="G114" s="28">
        <f t="shared" ref="G114" si="69">G77+G78+G79</f>
        <v>570960</v>
      </c>
      <c r="I114" s="28">
        <f t="shared" ref="I114:J114" si="70">I77+I78+I79</f>
        <v>518233</v>
      </c>
      <c r="J114" s="28">
        <f t="shared" si="70"/>
        <v>59300</v>
      </c>
      <c r="K114" s="28">
        <f t="shared" ref="K114" si="71">K77+K78+K79</f>
        <v>577533</v>
      </c>
      <c r="M114" s="28">
        <f t="shared" ref="M114:N114" si="72">M77+M78+M79</f>
        <v>6562</v>
      </c>
      <c r="N114" s="28">
        <f t="shared" si="72"/>
        <v>6573</v>
      </c>
      <c r="O114" s="28">
        <f t="shared" ref="O114" si="73">O77+O78+O79</f>
        <v>-11</v>
      </c>
    </row>
    <row r="115" spans="1:15" hidden="1" x14ac:dyDescent="0.2">
      <c r="A115" s="12"/>
      <c r="B115" s="26" t="s">
        <v>28</v>
      </c>
      <c r="C115" s="13"/>
      <c r="D115" s="28">
        <f t="shared" ref="D115:F115" si="74">D23+D80+D81</f>
        <v>108001</v>
      </c>
      <c r="E115" s="28">
        <f t="shared" si="74"/>
        <v>2655</v>
      </c>
      <c r="F115" s="28">
        <f t="shared" si="74"/>
        <v>1448</v>
      </c>
      <c r="G115" s="28">
        <f t="shared" ref="G115" si="75">G23+G80+G81</f>
        <v>109208</v>
      </c>
      <c r="I115" s="28">
        <f t="shared" ref="I115:J115" si="76">I23+I80+I81</f>
        <v>99321</v>
      </c>
      <c r="J115" s="28">
        <f t="shared" si="76"/>
        <v>11366</v>
      </c>
      <c r="K115" s="28">
        <f t="shared" ref="K115" si="77">K23+K80+K81</f>
        <v>110687</v>
      </c>
      <c r="M115" s="28">
        <f t="shared" ref="M115:N115" si="78">M23+M80+M81</f>
        <v>1488</v>
      </c>
      <c r="N115" s="28">
        <f t="shared" si="78"/>
        <v>1479</v>
      </c>
      <c r="O115" s="28">
        <f t="shared" ref="O115" si="79">O23+O80+O81</f>
        <v>9</v>
      </c>
    </row>
    <row r="116" spans="1:15" hidden="1" x14ac:dyDescent="0.2">
      <c r="A116" s="12"/>
      <c r="B116" s="26" t="s">
        <v>31</v>
      </c>
      <c r="C116" s="13"/>
      <c r="D116" s="28">
        <f t="shared" ref="D116:F116" si="80">D93</f>
        <v>695</v>
      </c>
      <c r="E116" s="28">
        <f t="shared" si="80"/>
        <v>0</v>
      </c>
      <c r="F116" s="28">
        <f t="shared" si="80"/>
        <v>0</v>
      </c>
      <c r="G116" s="28">
        <f t="shared" ref="G116" si="81">G93</f>
        <v>695</v>
      </c>
      <c r="I116" s="28">
        <f t="shared" ref="I116:J116" si="82">I93</f>
        <v>647</v>
      </c>
      <c r="J116" s="28">
        <f t="shared" si="82"/>
        <v>74</v>
      </c>
      <c r="K116" s="28">
        <f t="shared" ref="K116" si="83">K93</f>
        <v>721</v>
      </c>
      <c r="M116" s="28">
        <f t="shared" ref="M116:N116" si="84">M93</f>
        <v>8</v>
      </c>
      <c r="N116" s="28">
        <f t="shared" si="84"/>
        <v>26</v>
      </c>
      <c r="O116" s="28">
        <f t="shared" ref="O116" si="85">O93</f>
        <v>-18</v>
      </c>
    </row>
    <row r="117" spans="1:15" hidden="1" x14ac:dyDescent="0.2">
      <c r="A117" s="12"/>
      <c r="B117" s="26"/>
      <c r="C117" s="13"/>
      <c r="D117" s="28"/>
      <c r="E117" s="28"/>
      <c r="F117" s="28"/>
      <c r="G117" s="28"/>
      <c r="I117" s="28"/>
      <c r="J117" s="28"/>
      <c r="K117" s="28"/>
      <c r="M117" s="28"/>
      <c r="N117" s="28"/>
      <c r="O117" s="28"/>
    </row>
    <row r="118" spans="1:15" hidden="1" x14ac:dyDescent="0.2">
      <c r="A118" s="27" t="s">
        <v>34</v>
      </c>
      <c r="B118" s="26"/>
      <c r="C118" s="13"/>
      <c r="D118" s="28">
        <f t="shared" ref="D118:F118" si="86">SUM(D104:D117)</f>
        <v>6061653</v>
      </c>
      <c r="E118" s="28">
        <f t="shared" si="86"/>
        <v>171171</v>
      </c>
      <c r="F118" s="28">
        <f t="shared" si="86"/>
        <v>67392</v>
      </c>
      <c r="G118" s="28">
        <f t="shared" ref="G118" si="87">SUM(G104:G117)</f>
        <v>6165432</v>
      </c>
      <c r="I118" s="28">
        <f t="shared" ref="I118:J118" si="88">SUM(I104:I117)</f>
        <v>5596257</v>
      </c>
      <c r="J118" s="28">
        <f t="shared" si="88"/>
        <v>640375</v>
      </c>
      <c r="K118" s="28">
        <f t="shared" ref="K118" si="89">SUM(K104:K117)</f>
        <v>6236632</v>
      </c>
      <c r="M118" s="28">
        <f t="shared" ref="M118:N118" si="90">SUM(M104:M117)</f>
        <v>71186</v>
      </c>
      <c r="N118" s="28">
        <f t="shared" si="90"/>
        <v>71200</v>
      </c>
      <c r="O118" s="28">
        <f t="shared" ref="O118" si="91">SUM(O104:O117)</f>
        <v>-14</v>
      </c>
    </row>
    <row r="119" spans="1:15" hidden="1" x14ac:dyDescent="0.2">
      <c r="A119" s="12"/>
      <c r="B119" s="12"/>
      <c r="C119" s="13"/>
      <c r="D119" s="28"/>
      <c r="E119" s="28"/>
      <c r="F119" s="28"/>
      <c r="G119" s="28"/>
      <c r="I119" s="28"/>
      <c r="J119" s="28"/>
      <c r="K119" s="28"/>
      <c r="M119" s="28"/>
      <c r="N119" s="28"/>
      <c r="O119" s="28"/>
    </row>
    <row r="120" spans="1:15" hidden="1" x14ac:dyDescent="0.2">
      <c r="A120" s="25" t="s">
        <v>32</v>
      </c>
      <c r="B120" s="12"/>
      <c r="C120" s="13"/>
      <c r="D120" s="28"/>
      <c r="E120" s="28"/>
      <c r="F120" s="28"/>
      <c r="G120" s="28"/>
      <c r="I120" s="28"/>
      <c r="J120" s="28"/>
      <c r="K120" s="28"/>
      <c r="M120" s="28"/>
      <c r="N120" s="28"/>
      <c r="O120" s="28"/>
    </row>
    <row r="121" spans="1:15" hidden="1" x14ac:dyDescent="0.2">
      <c r="A121" s="12"/>
      <c r="B121" s="12"/>
      <c r="C121" s="13"/>
      <c r="D121" s="28"/>
      <c r="E121" s="28"/>
      <c r="F121" s="28"/>
      <c r="G121" s="28"/>
      <c r="I121" s="28"/>
      <c r="J121" s="28"/>
      <c r="K121" s="28"/>
      <c r="M121" s="28"/>
      <c r="N121" s="28"/>
      <c r="O121" s="28"/>
    </row>
    <row r="122" spans="1:15" hidden="1" x14ac:dyDescent="0.2">
      <c r="A122" s="12"/>
      <c r="B122" s="26" t="s">
        <v>18</v>
      </c>
      <c r="C122" s="13"/>
      <c r="D122" s="28">
        <f t="shared" ref="D122:F122" si="92">D25+D33+D34+D35+D36+D37</f>
        <v>4994419</v>
      </c>
      <c r="E122" s="28">
        <f t="shared" si="92"/>
        <v>141054</v>
      </c>
      <c r="F122" s="28">
        <f t="shared" si="92"/>
        <v>55553</v>
      </c>
      <c r="G122" s="28">
        <f t="shared" ref="G122" si="93">G25+G33+G34+G35+G36+G37</f>
        <v>5079920</v>
      </c>
      <c r="I122" s="28">
        <f t="shared" ref="I122:J122" si="94">I25+I33+I34+I35+I36+I37</f>
        <v>4610937</v>
      </c>
      <c r="J122" s="28">
        <f t="shared" si="94"/>
        <v>527626</v>
      </c>
      <c r="K122" s="28">
        <f t="shared" ref="K122" si="95">K25+K33+K34+K35+K36+K37</f>
        <v>5138563</v>
      </c>
      <c r="M122" s="28">
        <f t="shared" ref="M122:N122" si="96">M25+M33+M34+M35+M36+M37</f>
        <v>58659</v>
      </c>
      <c r="N122" s="28">
        <f t="shared" si="96"/>
        <v>58643</v>
      </c>
      <c r="O122" s="28">
        <f t="shared" ref="O122" si="97">O25+O33+O34+O35+O36+O37</f>
        <v>16</v>
      </c>
    </row>
    <row r="123" spans="1:15" hidden="1" x14ac:dyDescent="0.2">
      <c r="A123" s="12"/>
      <c r="B123" s="26" t="s">
        <v>20</v>
      </c>
      <c r="C123" s="13"/>
      <c r="D123" s="28">
        <f t="shared" ref="D123:F123" si="98">D9+D10+D11+D12+D13+D14+D38+D39+D40+D41+D42+D43+D44</f>
        <v>19372465</v>
      </c>
      <c r="E123" s="28">
        <f t="shared" si="98"/>
        <v>446323</v>
      </c>
      <c r="F123" s="28">
        <f t="shared" si="98"/>
        <v>281536</v>
      </c>
      <c r="G123" s="28">
        <f t="shared" ref="G123" si="99">G9+G10+G11+G12+G13+G14+G38+G39+G40+G41+G42+G43+G44</f>
        <v>19537252</v>
      </c>
      <c r="I123" s="28">
        <f t="shared" ref="I123:J123" si="100">I9+I10+I11+I12+I13+I14+I38+I39+I40+I41+I42+I43+I44</f>
        <v>17785917</v>
      </c>
      <c r="J123" s="28">
        <f t="shared" si="100"/>
        <v>2035229</v>
      </c>
      <c r="K123" s="28">
        <f t="shared" ref="K123" si="101">K9+K10+K11+K12+K13+K14+K38+K39+K40+K41+K42+K43+K44</f>
        <v>19821146</v>
      </c>
      <c r="M123" s="28">
        <f t="shared" ref="M123:N123" si="102">M9+M10+M11+M12+M13+M14+M38+M39+M40+M41+M42+M43+M44</f>
        <v>283885</v>
      </c>
      <c r="N123" s="28">
        <f t="shared" si="102"/>
        <v>283894</v>
      </c>
      <c r="O123" s="28">
        <f t="shared" ref="O123" si="103">O9+O10+O11+O12+O13+O14+O38+O39+O40+O41+O42+O43+O44</f>
        <v>-9</v>
      </c>
    </row>
    <row r="124" spans="1:15" hidden="1" x14ac:dyDescent="0.2">
      <c r="A124" s="12"/>
      <c r="B124" s="26" t="s">
        <v>12</v>
      </c>
      <c r="C124" s="13"/>
      <c r="D124" s="28"/>
      <c r="E124" s="28"/>
      <c r="F124" s="28"/>
      <c r="G124" s="28"/>
      <c r="I124" s="28"/>
      <c r="J124" s="28"/>
      <c r="K124" s="28"/>
      <c r="M124" s="28"/>
      <c r="N124" s="28"/>
      <c r="O124" s="28"/>
    </row>
    <row r="125" spans="1:15" hidden="1" x14ac:dyDescent="0.2">
      <c r="A125" s="12"/>
      <c r="B125" s="26" t="s">
        <v>16</v>
      </c>
      <c r="C125" s="13"/>
      <c r="D125" s="28">
        <f t="shared" ref="D125:F125" si="104">D15+D16+D30+D45+D46+D47+D48+D49+D50+D51</f>
        <v>9004076</v>
      </c>
      <c r="E125" s="28">
        <f t="shared" si="104"/>
        <v>243262</v>
      </c>
      <c r="F125" s="28">
        <f t="shared" si="104"/>
        <v>107413</v>
      </c>
      <c r="G125" s="28">
        <f t="shared" ref="G125" si="105">G15+G16+G30+G45+G46+G47+G48+G49+G50+G51</f>
        <v>9139925</v>
      </c>
      <c r="I125" s="28">
        <f t="shared" ref="I125:J125" si="106">I15+I16+I30+I45+I46+I47+I48+I49+I50+I51</f>
        <v>8301877</v>
      </c>
      <c r="J125" s="28">
        <f t="shared" si="106"/>
        <v>949977</v>
      </c>
      <c r="K125" s="28">
        <f t="shared" ref="K125" si="107">K15+K16+K30+K45+K46+K47+K48+K49+K50+K51</f>
        <v>9251854</v>
      </c>
      <c r="M125" s="28">
        <f t="shared" ref="M125:N125" si="108">M15+M16+M30+M45+M46+M47+M48+M49+M50+M51</f>
        <v>111923</v>
      </c>
      <c r="N125" s="28">
        <f t="shared" si="108"/>
        <v>111929</v>
      </c>
      <c r="O125" s="28">
        <f t="shared" ref="O125" si="109">O15+O16+O30+O45+O46+O47+O48+O49+O50+O51</f>
        <v>-6</v>
      </c>
    </row>
    <row r="126" spans="1:15" hidden="1" x14ac:dyDescent="0.2">
      <c r="A126" s="12"/>
      <c r="B126" s="26" t="s">
        <v>21</v>
      </c>
      <c r="C126" s="13"/>
      <c r="D126" s="28">
        <f t="shared" ref="D126:F126" si="110">D17+D18+D26+D52+D53+D54</f>
        <v>3958639</v>
      </c>
      <c r="E126" s="28">
        <f t="shared" si="110"/>
        <v>85488</v>
      </c>
      <c r="F126" s="28">
        <f t="shared" si="110"/>
        <v>61281</v>
      </c>
      <c r="G126" s="28">
        <f t="shared" ref="G126" si="111">G17+G18+G26+G52+G53+G54</f>
        <v>3982846</v>
      </c>
      <c r="I126" s="28">
        <f t="shared" ref="I126:J126" si="112">I17+I18+I26+I52+I53+I54</f>
        <v>3628803</v>
      </c>
      <c r="J126" s="28">
        <f t="shared" si="112"/>
        <v>415241</v>
      </c>
      <c r="K126" s="28">
        <f t="shared" ref="K126" si="113">K17+K18+K26+K52+K53+K54</f>
        <v>4044044</v>
      </c>
      <c r="M126" s="28">
        <f t="shared" ref="M126:N126" si="114">M17+M18+M26+M52+M53+M54</f>
        <v>61213</v>
      </c>
      <c r="N126" s="28">
        <f t="shared" si="114"/>
        <v>61198</v>
      </c>
      <c r="O126" s="28">
        <f t="shared" ref="O126" si="115">O17+O18+O26+O52+O53+O54</f>
        <v>15</v>
      </c>
    </row>
    <row r="127" spans="1:15" hidden="1" x14ac:dyDescent="0.2">
      <c r="A127" s="12"/>
      <c r="B127" s="26" t="s">
        <v>14</v>
      </c>
      <c r="C127" s="13"/>
      <c r="D127" s="28">
        <f t="shared" ref="D127:F127" si="116">D19</f>
        <v>59221</v>
      </c>
      <c r="E127" s="28">
        <f t="shared" si="116"/>
        <v>1083</v>
      </c>
      <c r="F127" s="28">
        <f t="shared" si="116"/>
        <v>1040</v>
      </c>
      <c r="G127" s="28">
        <f t="shared" ref="G127" si="117">G19</f>
        <v>59264</v>
      </c>
      <c r="I127" s="28">
        <f t="shared" ref="I127:J127" si="118">I19</f>
        <v>54093</v>
      </c>
      <c r="J127" s="28">
        <f t="shared" si="118"/>
        <v>6190</v>
      </c>
      <c r="K127" s="28">
        <f t="shared" ref="K127" si="119">K19</f>
        <v>60283</v>
      </c>
      <c r="M127" s="28">
        <f t="shared" ref="M127:N127" si="120">M19</f>
        <v>1026</v>
      </c>
      <c r="N127" s="28">
        <f t="shared" si="120"/>
        <v>1019</v>
      </c>
      <c r="O127" s="28">
        <f t="shared" ref="O127" si="121">O19</f>
        <v>7</v>
      </c>
    </row>
    <row r="128" spans="1:15" hidden="1" x14ac:dyDescent="0.2">
      <c r="A128" s="12"/>
      <c r="B128" s="26" t="s">
        <v>26</v>
      </c>
      <c r="C128" s="13"/>
      <c r="D128" s="28">
        <f t="shared" ref="D128:F128" si="122">D20+D55+D56</f>
        <v>2234789</v>
      </c>
      <c r="E128" s="28">
        <f t="shared" si="122"/>
        <v>53555</v>
      </c>
      <c r="F128" s="28">
        <f t="shared" si="122"/>
        <v>31109</v>
      </c>
      <c r="G128" s="28">
        <f t="shared" ref="G128" si="123">G20+G55+G56</f>
        <v>2257235</v>
      </c>
      <c r="I128" s="28">
        <f t="shared" ref="I128:J128" si="124">I20+I55+I56</f>
        <v>2053802</v>
      </c>
      <c r="J128" s="28">
        <f t="shared" si="124"/>
        <v>235014</v>
      </c>
      <c r="K128" s="28">
        <f t="shared" ref="K128" si="125">K20+K55+K56</f>
        <v>2288816</v>
      </c>
      <c r="M128" s="28">
        <f t="shared" ref="M128:N128" si="126">M20+M55+M56</f>
        <v>31592</v>
      </c>
      <c r="N128" s="28">
        <f t="shared" si="126"/>
        <v>31581</v>
      </c>
      <c r="O128" s="28">
        <f t="shared" ref="O128" si="127">O20+O55+O56</f>
        <v>11</v>
      </c>
    </row>
    <row r="129" spans="1:15" hidden="1" x14ac:dyDescent="0.2">
      <c r="A129" s="12"/>
      <c r="B129" s="26" t="s">
        <v>17</v>
      </c>
      <c r="C129" s="13"/>
      <c r="D129" s="28">
        <f t="shared" ref="D129:F129" si="128">D57</f>
        <v>60997</v>
      </c>
      <c r="E129" s="28">
        <f t="shared" si="128"/>
        <v>1732</v>
      </c>
      <c r="F129" s="28">
        <f t="shared" si="128"/>
        <v>680</v>
      </c>
      <c r="G129" s="28">
        <f t="shared" ref="G129" si="129">G57</f>
        <v>62049</v>
      </c>
      <c r="I129" s="28">
        <f t="shared" ref="I129:J129" si="130">I57</f>
        <v>56319</v>
      </c>
      <c r="J129" s="28">
        <f t="shared" si="130"/>
        <v>6445</v>
      </c>
      <c r="K129" s="28">
        <f t="shared" ref="K129" si="131">K57</f>
        <v>62764</v>
      </c>
      <c r="M129" s="28">
        <f t="shared" ref="M129:N129" si="132">M57</f>
        <v>713</v>
      </c>
      <c r="N129" s="28">
        <f t="shared" si="132"/>
        <v>715</v>
      </c>
      <c r="O129" s="28">
        <f t="shared" ref="O129" si="133">O57</f>
        <v>-2</v>
      </c>
    </row>
    <row r="130" spans="1:15" hidden="1" x14ac:dyDescent="0.2">
      <c r="A130" s="12"/>
      <c r="B130" s="26" t="s">
        <v>15</v>
      </c>
      <c r="C130" s="13"/>
      <c r="D130" s="28"/>
      <c r="E130" s="28"/>
      <c r="F130" s="28"/>
      <c r="G130" s="28"/>
      <c r="I130" s="28"/>
      <c r="J130" s="28"/>
      <c r="K130" s="28"/>
      <c r="M130" s="28"/>
      <c r="N130" s="28"/>
      <c r="O130" s="28"/>
    </row>
    <row r="131" spans="1:15" hidden="1" x14ac:dyDescent="0.2">
      <c r="A131" s="12"/>
      <c r="B131" s="26" t="s">
        <v>23</v>
      </c>
      <c r="C131" s="13"/>
      <c r="D131" s="28"/>
      <c r="E131" s="28"/>
      <c r="F131" s="28"/>
      <c r="G131" s="28"/>
      <c r="I131" s="28"/>
      <c r="J131" s="28"/>
      <c r="K131" s="28"/>
      <c r="M131" s="28"/>
      <c r="N131" s="28"/>
      <c r="O131" s="28"/>
    </row>
    <row r="132" spans="1:15" hidden="1" x14ac:dyDescent="0.2">
      <c r="A132" s="12"/>
      <c r="B132" s="26" t="s">
        <v>19</v>
      </c>
      <c r="C132" s="13"/>
      <c r="D132" s="28">
        <f t="shared" ref="D132:F132" si="134">D21+D22+D59+D60+D61+D62+D27</f>
        <v>6512193</v>
      </c>
      <c r="E132" s="28">
        <f t="shared" si="134"/>
        <v>131192</v>
      </c>
      <c r="F132" s="28">
        <f t="shared" si="134"/>
        <v>106964</v>
      </c>
      <c r="G132" s="28">
        <f t="shared" ref="G132" si="135">G21+G22+G59+G60+G61+G62+G27</f>
        <v>6536421</v>
      </c>
      <c r="I132" s="28">
        <f t="shared" ref="I132:J132" si="136">I21+I22+I59+I60+I61+I62+I27</f>
        <v>5960360</v>
      </c>
      <c r="J132" s="28">
        <f t="shared" si="136"/>
        <v>682039</v>
      </c>
      <c r="K132" s="28">
        <f t="shared" ref="K132" si="137">K21+K22+K59+K60+K61+K62+K27</f>
        <v>6642399</v>
      </c>
      <c r="M132" s="28">
        <f t="shared" ref="M132:N132" si="138">M21+M22+M59+M60+M61+M62+M27</f>
        <v>105951</v>
      </c>
      <c r="N132" s="28">
        <f t="shared" si="138"/>
        <v>105978</v>
      </c>
      <c r="O132" s="28">
        <f t="shared" ref="O132" si="139">O21+O22+O59+O60+O61+O62+O27</f>
        <v>-27</v>
      </c>
    </row>
    <row r="133" spans="1:15" hidden="1" x14ac:dyDescent="0.2">
      <c r="A133" s="12"/>
      <c r="B133" s="26" t="s">
        <v>28</v>
      </c>
      <c r="C133" s="13"/>
      <c r="D133" s="28">
        <f t="shared" ref="D133:F133" si="140">D29</f>
        <v>4146</v>
      </c>
      <c r="E133" s="28">
        <f t="shared" si="140"/>
        <v>79</v>
      </c>
      <c r="F133" s="28">
        <f t="shared" si="140"/>
        <v>72</v>
      </c>
      <c r="G133" s="28">
        <f t="shared" ref="G133" si="141">G29</f>
        <v>4153</v>
      </c>
      <c r="I133" s="28">
        <f t="shared" ref="I133:J133" si="142">I29</f>
        <v>3787</v>
      </c>
      <c r="J133" s="28">
        <f t="shared" si="142"/>
        <v>433</v>
      </c>
      <c r="K133" s="28">
        <f t="shared" ref="K133" si="143">K29</f>
        <v>4220</v>
      </c>
      <c r="M133" s="28">
        <f t="shared" ref="M133:N133" si="144">M29</f>
        <v>72</v>
      </c>
      <c r="N133" s="28">
        <f t="shared" si="144"/>
        <v>67</v>
      </c>
      <c r="O133" s="28">
        <f t="shared" ref="O133" si="145">O29</f>
        <v>5</v>
      </c>
    </row>
    <row r="134" spans="1:15" hidden="1" x14ac:dyDescent="0.2">
      <c r="A134" s="12"/>
      <c r="B134" s="26" t="s">
        <v>31</v>
      </c>
      <c r="C134" s="13"/>
      <c r="D134" s="28">
        <f t="shared" ref="D134:F134" si="146">D28+D58</f>
        <v>2192402</v>
      </c>
      <c r="E134" s="28">
        <f t="shared" si="146"/>
        <v>60681</v>
      </c>
      <c r="F134" s="28">
        <f t="shared" si="146"/>
        <v>25200</v>
      </c>
      <c r="G134" s="28">
        <f t="shared" ref="G134" si="147">G28+G58</f>
        <v>2227883</v>
      </c>
      <c r="I134" s="28">
        <f t="shared" ref="I134:J134" si="148">I28+I58</f>
        <v>2022848</v>
      </c>
      <c r="J134" s="28">
        <f t="shared" si="148"/>
        <v>231472</v>
      </c>
      <c r="K134" s="28">
        <f t="shared" ref="K134" si="149">K28+K58</f>
        <v>2254320</v>
      </c>
      <c r="M134" s="28">
        <f t="shared" ref="M134:N134" si="150">M28+M58</f>
        <v>26441</v>
      </c>
      <c r="N134" s="28">
        <f t="shared" si="150"/>
        <v>26437</v>
      </c>
      <c r="O134" s="28">
        <f t="shared" ref="O134" si="151">O28+O58</f>
        <v>4</v>
      </c>
    </row>
    <row r="135" spans="1:15" hidden="1" x14ac:dyDescent="0.2">
      <c r="A135" s="12"/>
      <c r="B135" s="26"/>
      <c r="C135" s="13"/>
      <c r="D135" s="28"/>
      <c r="E135" s="28"/>
      <c r="F135" s="28"/>
      <c r="G135" s="28"/>
      <c r="I135" s="28"/>
      <c r="J135" s="28"/>
      <c r="K135" s="28"/>
      <c r="M135" s="28"/>
      <c r="N135" s="28"/>
      <c r="O135" s="28"/>
    </row>
    <row r="136" spans="1:15" hidden="1" x14ac:dyDescent="0.2">
      <c r="A136" s="27" t="s">
        <v>35</v>
      </c>
      <c r="B136" s="26"/>
      <c r="C136" s="13"/>
      <c r="D136" s="28">
        <f t="shared" ref="D136:F136" si="152">SUM(D122:D135)</f>
        <v>48393347</v>
      </c>
      <c r="E136" s="28">
        <f t="shared" si="152"/>
        <v>1164449</v>
      </c>
      <c r="F136" s="28">
        <f t="shared" si="152"/>
        <v>670848</v>
      </c>
      <c r="G136" s="28">
        <f t="shared" ref="G136" si="153">SUM(G122:G135)</f>
        <v>48886948</v>
      </c>
      <c r="I136" s="28">
        <f t="shared" ref="I136:J136" si="154">SUM(I122:I135)</f>
        <v>44478743</v>
      </c>
      <c r="J136" s="28">
        <f t="shared" si="154"/>
        <v>5089666</v>
      </c>
      <c r="K136" s="28">
        <f t="shared" ref="K136" si="155">SUM(K122:K135)</f>
        <v>49568409</v>
      </c>
      <c r="M136" s="28">
        <f t="shared" ref="M136:N136" si="156">SUM(M122:M135)</f>
        <v>681475</v>
      </c>
      <c r="N136" s="28">
        <f t="shared" si="156"/>
        <v>681461</v>
      </c>
      <c r="O136" s="28">
        <f t="shared" ref="O136" si="157">SUM(O122:O135)</f>
        <v>14</v>
      </c>
    </row>
    <row r="137" spans="1:15" hidden="1" x14ac:dyDescent="0.2">
      <c r="A137" s="12"/>
      <c r="B137" s="26"/>
      <c r="C137" s="13"/>
      <c r="D137" s="28"/>
      <c r="E137" s="28"/>
      <c r="F137" s="28"/>
      <c r="G137" s="28"/>
      <c r="I137" s="28"/>
      <c r="J137" s="28"/>
      <c r="K137" s="28"/>
      <c r="M137" s="28"/>
      <c r="N137" s="28"/>
      <c r="O137" s="28"/>
    </row>
    <row r="138" spans="1:15" hidden="1" x14ac:dyDescent="0.2">
      <c r="A138" s="12"/>
      <c r="B138" s="26"/>
      <c r="C138" s="13"/>
      <c r="D138" s="28"/>
      <c r="E138" s="28"/>
      <c r="F138" s="28"/>
      <c r="G138" s="28"/>
      <c r="I138" s="28"/>
      <c r="J138" s="28"/>
      <c r="K138" s="28"/>
      <c r="M138" s="28"/>
      <c r="N138" s="28"/>
      <c r="O138" s="28"/>
    </row>
    <row r="139" spans="1:15" hidden="1" x14ac:dyDescent="0.2">
      <c r="A139" s="25" t="s">
        <v>36</v>
      </c>
      <c r="B139" s="12"/>
      <c r="C139" s="13"/>
      <c r="D139" s="28"/>
      <c r="E139" s="28"/>
      <c r="F139" s="28"/>
      <c r="G139" s="28"/>
      <c r="I139" s="28"/>
      <c r="J139" s="28"/>
      <c r="K139" s="28"/>
      <c r="M139" s="28"/>
      <c r="N139" s="28"/>
      <c r="O139" s="28"/>
    </row>
    <row r="140" spans="1:15" x14ac:dyDescent="0.2">
      <c r="A140" s="12"/>
      <c r="B140" s="12"/>
      <c r="C140" s="13"/>
      <c r="D140" s="28"/>
      <c r="E140" s="28"/>
      <c r="F140" s="28"/>
      <c r="G140" s="28"/>
      <c r="I140" s="28"/>
      <c r="J140" s="28"/>
      <c r="K140" s="28"/>
      <c r="M140" s="28"/>
      <c r="N140" s="28"/>
      <c r="O140" s="28"/>
    </row>
    <row r="141" spans="1:15" x14ac:dyDescent="0.2">
      <c r="A141" s="12"/>
      <c r="B141" s="26" t="s">
        <v>18</v>
      </c>
      <c r="C141" s="13"/>
      <c r="D141" s="28">
        <f t="shared" ref="D141:F153" si="158">D104+D122</f>
        <v>6999705</v>
      </c>
      <c r="E141" s="28">
        <f t="shared" si="158"/>
        <v>197704</v>
      </c>
      <c r="F141" s="28">
        <f t="shared" si="158"/>
        <v>77841</v>
      </c>
      <c r="G141" s="28">
        <f t="shared" ref="G141" si="159">G104+G122</f>
        <v>7119568</v>
      </c>
      <c r="I141" s="28">
        <f t="shared" ref="I141:J153" si="160">I104+I122</f>
        <v>6462272</v>
      </c>
      <c r="J141" s="28">
        <f t="shared" si="160"/>
        <v>739472</v>
      </c>
      <c r="K141" s="28">
        <f t="shared" ref="K141" si="161">K104+K122</f>
        <v>7201744</v>
      </c>
      <c r="M141" s="28">
        <f t="shared" ref="M141:N153" si="162">M104+M122</f>
        <v>82201</v>
      </c>
      <c r="N141" s="28">
        <f t="shared" si="162"/>
        <v>82176</v>
      </c>
      <c r="O141" s="28">
        <f t="shared" ref="O141" si="163">O104+O122</f>
        <v>25</v>
      </c>
    </row>
    <row r="142" spans="1:15" x14ac:dyDescent="0.2">
      <c r="A142" s="12"/>
      <c r="B142" s="26" t="s">
        <v>20</v>
      </c>
      <c r="C142" s="13"/>
      <c r="D142" s="28">
        <f t="shared" si="158"/>
        <v>20613201</v>
      </c>
      <c r="E142" s="28">
        <f t="shared" si="158"/>
        <v>481475</v>
      </c>
      <c r="F142" s="28">
        <f t="shared" si="158"/>
        <v>295267</v>
      </c>
      <c r="G142" s="28">
        <f t="shared" ref="G142" si="164">G105+G123</f>
        <v>20799409</v>
      </c>
      <c r="I142" s="28">
        <f t="shared" si="160"/>
        <v>18931506</v>
      </c>
      <c r="J142" s="28">
        <f t="shared" si="160"/>
        <v>2166319</v>
      </c>
      <c r="K142" s="28">
        <f t="shared" ref="K142" si="165">K105+K123</f>
        <v>21097825</v>
      </c>
      <c r="M142" s="28">
        <f t="shared" si="162"/>
        <v>298389</v>
      </c>
      <c r="N142" s="28">
        <f t="shared" si="162"/>
        <v>298416</v>
      </c>
      <c r="O142" s="28">
        <f t="shared" ref="O142" si="166">O105+O123</f>
        <v>-27</v>
      </c>
    </row>
    <row r="143" spans="1:15" x14ac:dyDescent="0.2">
      <c r="A143" s="12"/>
      <c r="B143" s="26" t="s">
        <v>12</v>
      </c>
      <c r="C143" s="13"/>
      <c r="D143" s="28">
        <f t="shared" si="158"/>
        <v>289195</v>
      </c>
      <c r="E143" s="28">
        <f t="shared" si="158"/>
        <v>8195</v>
      </c>
      <c r="F143" s="28">
        <f t="shared" si="158"/>
        <v>3199</v>
      </c>
      <c r="G143" s="28">
        <f t="shared" ref="G143" si="167">G106+G124</f>
        <v>294191</v>
      </c>
      <c r="I143" s="28">
        <f t="shared" si="160"/>
        <v>267020</v>
      </c>
      <c r="J143" s="28">
        <f t="shared" si="160"/>
        <v>30555</v>
      </c>
      <c r="K143" s="28">
        <f t="shared" ref="K143" si="168">K106+K124</f>
        <v>297575</v>
      </c>
      <c r="M143" s="28">
        <f t="shared" si="162"/>
        <v>3380</v>
      </c>
      <c r="N143" s="28">
        <f t="shared" si="162"/>
        <v>3384</v>
      </c>
      <c r="O143" s="28">
        <f t="shared" ref="O143" si="169">O106+O124</f>
        <v>-4</v>
      </c>
    </row>
    <row r="144" spans="1:15" x14ac:dyDescent="0.2">
      <c r="A144" s="12"/>
      <c r="B144" s="26" t="s">
        <v>16</v>
      </c>
      <c r="C144" s="13"/>
      <c r="D144" s="28">
        <f t="shared" si="158"/>
        <v>9942360</v>
      </c>
      <c r="E144" s="28">
        <f t="shared" si="158"/>
        <v>269854</v>
      </c>
      <c r="F144" s="28">
        <f t="shared" si="158"/>
        <v>117795</v>
      </c>
      <c r="G144" s="28">
        <f t="shared" ref="G144" si="170">G107+G125</f>
        <v>10094419</v>
      </c>
      <c r="I144" s="28">
        <f t="shared" si="160"/>
        <v>9168214</v>
      </c>
      <c r="J144" s="28">
        <f t="shared" si="160"/>
        <v>1049111</v>
      </c>
      <c r="K144" s="28">
        <f t="shared" ref="K144" si="171">K107+K125</f>
        <v>10217325</v>
      </c>
      <c r="M144" s="28">
        <f t="shared" si="162"/>
        <v>122892</v>
      </c>
      <c r="N144" s="28">
        <f t="shared" si="162"/>
        <v>122906</v>
      </c>
      <c r="O144" s="28">
        <f t="shared" ref="O144" si="172">O107+O125</f>
        <v>-14</v>
      </c>
    </row>
    <row r="145" spans="1:15" x14ac:dyDescent="0.2">
      <c r="A145" s="12"/>
      <c r="B145" s="26" t="s">
        <v>21</v>
      </c>
      <c r="C145" s="13"/>
      <c r="D145" s="28">
        <f t="shared" si="158"/>
        <v>4162343</v>
      </c>
      <c r="E145" s="28">
        <f t="shared" si="158"/>
        <v>91257</v>
      </c>
      <c r="F145" s="28">
        <f t="shared" si="158"/>
        <v>63520</v>
      </c>
      <c r="G145" s="28">
        <f t="shared" ref="G145" si="173">G108+G126</f>
        <v>4190080</v>
      </c>
      <c r="I145" s="28">
        <f t="shared" si="160"/>
        <v>3816886</v>
      </c>
      <c r="J145" s="28">
        <f t="shared" si="160"/>
        <v>436763</v>
      </c>
      <c r="K145" s="28">
        <f t="shared" ref="K145" si="174">K108+K126</f>
        <v>4253649</v>
      </c>
      <c r="M145" s="28">
        <f t="shared" si="162"/>
        <v>63595</v>
      </c>
      <c r="N145" s="28">
        <f t="shared" si="162"/>
        <v>63569</v>
      </c>
      <c r="O145" s="28">
        <f t="shared" ref="O145" si="175">O108+O126</f>
        <v>26</v>
      </c>
    </row>
    <row r="146" spans="1:15" x14ac:dyDescent="0.2">
      <c r="A146" s="12"/>
      <c r="B146" s="26" t="s">
        <v>14</v>
      </c>
      <c r="C146" s="13"/>
      <c r="D146" s="28">
        <f t="shared" si="158"/>
        <v>150221</v>
      </c>
      <c r="E146" s="28">
        <f t="shared" si="158"/>
        <v>3665</v>
      </c>
      <c r="F146" s="28">
        <f t="shared" si="158"/>
        <v>2047</v>
      </c>
      <c r="G146" s="28">
        <f t="shared" ref="G146" si="176">G109+G127</f>
        <v>151839</v>
      </c>
      <c r="I146" s="28">
        <f t="shared" si="160"/>
        <v>138114</v>
      </c>
      <c r="J146" s="28">
        <f t="shared" si="160"/>
        <v>15804</v>
      </c>
      <c r="K146" s="28">
        <f t="shared" ref="K146" si="177">K109+K127</f>
        <v>153918</v>
      </c>
      <c r="M146" s="28">
        <f t="shared" si="162"/>
        <v>2090</v>
      </c>
      <c r="N146" s="28">
        <f t="shared" si="162"/>
        <v>2079</v>
      </c>
      <c r="O146" s="28">
        <f t="shared" ref="O146" si="178">O109+O127</f>
        <v>11</v>
      </c>
    </row>
    <row r="147" spans="1:15" x14ac:dyDescent="0.2">
      <c r="A147" s="12"/>
      <c r="B147" s="26" t="s">
        <v>26</v>
      </c>
      <c r="C147" s="13"/>
      <c r="D147" s="28">
        <f t="shared" si="158"/>
        <v>2391660</v>
      </c>
      <c r="E147" s="28">
        <f t="shared" si="158"/>
        <v>58001</v>
      </c>
      <c r="F147" s="28">
        <f t="shared" si="158"/>
        <v>32841</v>
      </c>
      <c r="G147" s="28">
        <f t="shared" ref="G147" si="179">G110+G128</f>
        <v>2416820</v>
      </c>
      <c r="I147" s="28">
        <f t="shared" si="160"/>
        <v>2198645</v>
      </c>
      <c r="J147" s="28">
        <f t="shared" si="160"/>
        <v>251588</v>
      </c>
      <c r="K147" s="28">
        <f t="shared" ref="K147" si="180">K110+K128</f>
        <v>2450233</v>
      </c>
      <c r="M147" s="28">
        <f t="shared" si="162"/>
        <v>33425</v>
      </c>
      <c r="N147" s="28">
        <f t="shared" si="162"/>
        <v>33413</v>
      </c>
      <c r="O147" s="28">
        <f t="shared" ref="O147" si="181">O110+O128</f>
        <v>12</v>
      </c>
    </row>
    <row r="148" spans="1:15" x14ac:dyDescent="0.2">
      <c r="A148" s="12"/>
      <c r="B148" s="26" t="s">
        <v>17</v>
      </c>
      <c r="C148" s="13"/>
      <c r="D148" s="28">
        <f t="shared" si="158"/>
        <v>189270</v>
      </c>
      <c r="E148" s="28">
        <f t="shared" si="158"/>
        <v>5373</v>
      </c>
      <c r="F148" s="28">
        <f t="shared" si="158"/>
        <v>2105</v>
      </c>
      <c r="G148" s="28">
        <f t="shared" ref="G148" si="182">G111+G129</f>
        <v>192538</v>
      </c>
      <c r="I148" s="28">
        <f t="shared" si="160"/>
        <v>174756</v>
      </c>
      <c r="J148" s="28">
        <f t="shared" si="160"/>
        <v>19998</v>
      </c>
      <c r="K148" s="28">
        <f t="shared" ref="K148" si="183">K111+K129</f>
        <v>194754</v>
      </c>
      <c r="M148" s="28">
        <f t="shared" si="162"/>
        <v>2212</v>
      </c>
      <c r="N148" s="28">
        <f t="shared" si="162"/>
        <v>2216</v>
      </c>
      <c r="O148" s="28">
        <f t="shared" ref="O148" si="184">O111+O129</f>
        <v>-4</v>
      </c>
    </row>
    <row r="149" spans="1:15" x14ac:dyDescent="0.2">
      <c r="A149" s="12"/>
      <c r="B149" s="26" t="s">
        <v>15</v>
      </c>
      <c r="C149" s="13"/>
      <c r="D149" s="28">
        <f t="shared" si="158"/>
        <v>338336</v>
      </c>
      <c r="E149" s="28">
        <f t="shared" si="158"/>
        <v>9591</v>
      </c>
      <c r="F149" s="28">
        <f t="shared" si="158"/>
        <v>3731</v>
      </c>
      <c r="G149" s="28">
        <f t="shared" ref="G149" si="185">G112+G130</f>
        <v>344196</v>
      </c>
      <c r="I149" s="28">
        <f t="shared" si="160"/>
        <v>312391</v>
      </c>
      <c r="J149" s="28">
        <f t="shared" si="160"/>
        <v>35747</v>
      </c>
      <c r="K149" s="28">
        <f t="shared" ref="K149" si="186">K112+K130</f>
        <v>348138</v>
      </c>
      <c r="M149" s="28">
        <f t="shared" si="162"/>
        <v>3955</v>
      </c>
      <c r="N149" s="28">
        <f t="shared" si="162"/>
        <v>3942</v>
      </c>
      <c r="O149" s="28">
        <f t="shared" ref="O149" si="187">O112+O130</f>
        <v>13</v>
      </c>
    </row>
    <row r="150" spans="1:15" x14ac:dyDescent="0.2">
      <c r="A150" s="12"/>
      <c r="B150" s="26" t="s">
        <v>23</v>
      </c>
      <c r="C150" s="13"/>
      <c r="D150" s="28">
        <f t="shared" si="158"/>
        <v>0</v>
      </c>
      <c r="E150" s="28">
        <f t="shared" si="158"/>
        <v>0</v>
      </c>
      <c r="F150" s="28">
        <f t="shared" si="158"/>
        <v>0</v>
      </c>
      <c r="G150" s="28">
        <f t="shared" ref="G150" si="188">G113+G131</f>
        <v>0</v>
      </c>
      <c r="I150" s="28">
        <f t="shared" si="160"/>
        <v>0</v>
      </c>
      <c r="J150" s="28">
        <f t="shared" si="160"/>
        <v>0</v>
      </c>
      <c r="K150" s="28">
        <f t="shared" ref="K150" si="189">K113+K131</f>
        <v>0</v>
      </c>
      <c r="M150" s="28">
        <f t="shared" si="162"/>
        <v>0</v>
      </c>
      <c r="N150" s="28">
        <f t="shared" si="162"/>
        <v>0</v>
      </c>
      <c r="O150" s="28">
        <f t="shared" ref="O150" si="190">O113+O131</f>
        <v>0</v>
      </c>
    </row>
    <row r="151" spans="1:15" x14ac:dyDescent="0.2">
      <c r="A151" s="12"/>
      <c r="B151" s="26" t="s">
        <v>19</v>
      </c>
      <c r="C151" s="13"/>
      <c r="D151" s="28">
        <f t="shared" si="158"/>
        <v>7073465</v>
      </c>
      <c r="E151" s="28">
        <f t="shared" si="158"/>
        <v>147090</v>
      </c>
      <c r="F151" s="28">
        <f t="shared" si="158"/>
        <v>113174</v>
      </c>
      <c r="G151" s="28">
        <f t="shared" ref="G151" si="191">G114+G132</f>
        <v>7107381</v>
      </c>
      <c r="I151" s="28">
        <f t="shared" si="160"/>
        <v>6478593</v>
      </c>
      <c r="J151" s="28">
        <f t="shared" si="160"/>
        <v>741339</v>
      </c>
      <c r="K151" s="28">
        <f t="shared" ref="K151" si="192">K114+K132</f>
        <v>7219932</v>
      </c>
      <c r="M151" s="28">
        <f t="shared" si="162"/>
        <v>112513</v>
      </c>
      <c r="N151" s="28">
        <f t="shared" si="162"/>
        <v>112551</v>
      </c>
      <c r="O151" s="28">
        <f t="shared" ref="O151" si="193">O114+O132</f>
        <v>-38</v>
      </c>
    </row>
    <row r="152" spans="1:15" x14ac:dyDescent="0.2">
      <c r="A152" s="12"/>
      <c r="B152" s="26" t="s">
        <v>28</v>
      </c>
      <c r="C152" s="13"/>
      <c r="D152" s="28">
        <f t="shared" si="158"/>
        <v>112147</v>
      </c>
      <c r="E152" s="28">
        <f t="shared" si="158"/>
        <v>2734</v>
      </c>
      <c r="F152" s="28">
        <f t="shared" si="158"/>
        <v>1520</v>
      </c>
      <c r="G152" s="28">
        <f t="shared" ref="G152" si="194">G115+G133</f>
        <v>113361</v>
      </c>
      <c r="I152" s="28">
        <f t="shared" si="160"/>
        <v>103108</v>
      </c>
      <c r="J152" s="28">
        <f t="shared" si="160"/>
        <v>11799</v>
      </c>
      <c r="K152" s="28">
        <f t="shared" ref="K152" si="195">K115+K133</f>
        <v>114907</v>
      </c>
      <c r="M152" s="28">
        <f t="shared" si="162"/>
        <v>1560</v>
      </c>
      <c r="N152" s="28">
        <f t="shared" si="162"/>
        <v>1546</v>
      </c>
      <c r="O152" s="28">
        <f t="shared" ref="O152" si="196">O115+O133</f>
        <v>14</v>
      </c>
    </row>
    <row r="153" spans="1:15" x14ac:dyDescent="0.2">
      <c r="A153" s="12"/>
      <c r="B153" s="26" t="s">
        <v>31</v>
      </c>
      <c r="C153" s="13"/>
      <c r="D153" s="28">
        <f t="shared" si="158"/>
        <v>2193097</v>
      </c>
      <c r="E153" s="28">
        <f t="shared" si="158"/>
        <v>60681</v>
      </c>
      <c r="F153" s="28">
        <f t="shared" si="158"/>
        <v>25200</v>
      </c>
      <c r="G153" s="28">
        <f t="shared" ref="G153" si="197">G116+G134</f>
        <v>2228578</v>
      </c>
      <c r="I153" s="28">
        <f t="shared" si="160"/>
        <v>2023495</v>
      </c>
      <c r="J153" s="28">
        <f t="shared" si="160"/>
        <v>231546</v>
      </c>
      <c r="K153" s="28">
        <f t="shared" ref="K153" si="198">K116+K134</f>
        <v>2255041</v>
      </c>
      <c r="M153" s="28">
        <f t="shared" si="162"/>
        <v>26449</v>
      </c>
      <c r="N153" s="28">
        <f t="shared" si="162"/>
        <v>26463</v>
      </c>
      <c r="O153" s="28">
        <f t="shared" ref="O153" si="199">O116+O134</f>
        <v>-14</v>
      </c>
    </row>
    <row r="154" spans="1:15" x14ac:dyDescent="0.2">
      <c r="A154" s="12"/>
      <c r="B154" s="26"/>
      <c r="C154" s="13"/>
      <c r="D154" s="28"/>
      <c r="E154" s="28"/>
      <c r="F154" s="28"/>
      <c r="G154" s="28"/>
      <c r="I154" s="28"/>
      <c r="J154" s="28"/>
      <c r="K154" s="28"/>
      <c r="M154" s="28"/>
      <c r="N154" s="28"/>
      <c r="O154" s="28"/>
    </row>
    <row r="155" spans="1:15" x14ac:dyDescent="0.2">
      <c r="A155" s="27" t="s">
        <v>36</v>
      </c>
      <c r="B155" s="26"/>
      <c r="C155" s="13"/>
      <c r="D155" s="32">
        <f t="shared" ref="D155:F155" si="200">SUM(D141:D154)</f>
        <v>54455000</v>
      </c>
      <c r="E155" s="32">
        <f t="shared" si="200"/>
        <v>1335620</v>
      </c>
      <c r="F155" s="32">
        <f t="shared" si="200"/>
        <v>738240</v>
      </c>
      <c r="G155" s="32">
        <f t="shared" ref="G155" si="201">SUM(G141:G154)</f>
        <v>55052380</v>
      </c>
      <c r="I155" s="32">
        <f t="shared" ref="I155:J155" si="202">SUM(I141:I154)</f>
        <v>50075000</v>
      </c>
      <c r="J155" s="32">
        <f t="shared" si="202"/>
        <v>5730041</v>
      </c>
      <c r="K155" s="32">
        <f t="shared" ref="K155" si="203">SUM(K141:K154)</f>
        <v>55805041</v>
      </c>
      <c r="M155" s="32">
        <f t="shared" ref="M155:N155" si="204">SUM(M141:M154)</f>
        <v>752661</v>
      </c>
      <c r="N155" s="32">
        <f t="shared" si="204"/>
        <v>752661</v>
      </c>
      <c r="O155" s="32">
        <f t="shared" ref="O155" si="205">SUM(O141:O154)</f>
        <v>0</v>
      </c>
    </row>
    <row r="156" spans="1:15" x14ac:dyDescent="0.2">
      <c r="E156" s="9"/>
      <c r="F156" s="9"/>
      <c r="G156" s="9"/>
    </row>
    <row r="157" spans="1:15" x14ac:dyDescent="0.2">
      <c r="E157" s="9"/>
      <c r="F157" s="9"/>
      <c r="G157" s="9"/>
    </row>
    <row r="158" spans="1:15" x14ac:dyDescent="0.2">
      <c r="E158" s="9"/>
      <c r="F158" s="9"/>
      <c r="G158" s="9"/>
    </row>
    <row r="159" spans="1:15" x14ac:dyDescent="0.2">
      <c r="E159" s="9"/>
      <c r="F159" s="9"/>
      <c r="G159" s="9"/>
    </row>
    <row r="160" spans="1:15" x14ac:dyDescent="0.2">
      <c r="E160" s="9"/>
      <c r="F160" s="9"/>
      <c r="G160" s="9"/>
    </row>
    <row r="161" spans="5:7" x14ac:dyDescent="0.2">
      <c r="E161" s="9"/>
      <c r="F161" s="9"/>
      <c r="G161" s="9"/>
    </row>
    <row r="162" spans="5:7" x14ac:dyDescent="0.2">
      <c r="E162" s="9"/>
      <c r="F162" s="9"/>
      <c r="G162" s="9"/>
    </row>
    <row r="163" spans="5:7" x14ac:dyDescent="0.2">
      <c r="E163" s="9"/>
      <c r="F163" s="9"/>
      <c r="G163" s="9"/>
    </row>
    <row r="164" spans="5:7" x14ac:dyDescent="0.2">
      <c r="E164" s="9"/>
      <c r="F164" s="9"/>
      <c r="G164" s="9"/>
    </row>
    <row r="165" spans="5:7" x14ac:dyDescent="0.2">
      <c r="E165" s="9"/>
      <c r="F165" s="9"/>
      <c r="G165" s="9"/>
    </row>
    <row r="166" spans="5:7" x14ac:dyDescent="0.2">
      <c r="E166" s="9"/>
      <c r="F166" s="9"/>
      <c r="G166" s="9"/>
    </row>
    <row r="167" spans="5:7" x14ac:dyDescent="0.2">
      <c r="E167" s="9"/>
      <c r="F167" s="9"/>
      <c r="G167" s="9"/>
    </row>
    <row r="168" spans="5:7" x14ac:dyDescent="0.2">
      <c r="E168" s="9"/>
      <c r="F168" s="9"/>
      <c r="G168" s="9"/>
    </row>
    <row r="169" spans="5:7" x14ac:dyDescent="0.2">
      <c r="E169" s="9"/>
      <c r="F169" s="9"/>
      <c r="G169" s="9"/>
    </row>
    <row r="170" spans="5:7" x14ac:dyDescent="0.2">
      <c r="E170" s="9"/>
      <c r="F170" s="9"/>
      <c r="G170" s="9"/>
    </row>
    <row r="171" spans="5:7" x14ac:dyDescent="0.2">
      <c r="E171" s="9"/>
      <c r="F171" s="9"/>
      <c r="G171" s="9"/>
    </row>
    <row r="172" spans="5:7" x14ac:dyDescent="0.2">
      <c r="E172" s="9"/>
      <c r="F172" s="9"/>
      <c r="G172" s="9"/>
    </row>
    <row r="173" spans="5:7" x14ac:dyDescent="0.2">
      <c r="E173" s="9"/>
      <c r="F173" s="9"/>
      <c r="G173" s="9"/>
    </row>
    <row r="174" spans="5:7" x14ac:dyDescent="0.2">
      <c r="E174" s="9"/>
      <c r="F174" s="9"/>
      <c r="G174" s="9"/>
    </row>
    <row r="175" spans="5:7" x14ac:dyDescent="0.2">
      <c r="E175" s="9"/>
      <c r="F175" s="9"/>
      <c r="G175" s="9"/>
    </row>
    <row r="176" spans="5:7" x14ac:dyDescent="0.2">
      <c r="E176" s="9"/>
      <c r="F176" s="9"/>
      <c r="G176" s="9"/>
    </row>
    <row r="177" spans="5:7" x14ac:dyDescent="0.2">
      <c r="E177" s="9"/>
      <c r="F177" s="9"/>
      <c r="G177" s="9"/>
    </row>
    <row r="178" spans="5:7" x14ac:dyDescent="0.2">
      <c r="E178" s="9"/>
      <c r="F178" s="9"/>
      <c r="G178" s="9"/>
    </row>
    <row r="179" spans="5:7" x14ac:dyDescent="0.2">
      <c r="E179" s="9"/>
      <c r="F179" s="9"/>
    </row>
    <row r="180" spans="5:7" x14ac:dyDescent="0.2">
      <c r="E180" s="9"/>
      <c r="F180" s="9"/>
    </row>
    <row r="181" spans="5:7" x14ac:dyDescent="0.2">
      <c r="E181" s="9"/>
      <c r="F181" s="9"/>
    </row>
    <row r="182" spans="5:7" x14ac:dyDescent="0.2">
      <c r="E182" s="9"/>
      <c r="F182" s="9"/>
    </row>
    <row r="183" spans="5:7" x14ac:dyDescent="0.2">
      <c r="E183" s="9"/>
      <c r="F183" s="9"/>
    </row>
    <row r="184" spans="5:7" x14ac:dyDescent="0.2">
      <c r="E184" s="9"/>
      <c r="F184" s="9"/>
    </row>
    <row r="185" spans="5:7" x14ac:dyDescent="0.2">
      <c r="E185" s="9"/>
      <c r="F185" s="9"/>
    </row>
    <row r="186" spans="5:7" x14ac:dyDescent="0.2">
      <c r="E186" s="9"/>
      <c r="F186" s="9"/>
    </row>
    <row r="187" spans="5:7" x14ac:dyDescent="0.2">
      <c r="E187" s="9"/>
      <c r="F187" s="9"/>
    </row>
    <row r="188" spans="5:7" x14ac:dyDescent="0.2">
      <c r="E188" s="9"/>
      <c r="F188" s="9"/>
    </row>
    <row r="189" spans="5:7" x14ac:dyDescent="0.2">
      <c r="E189" s="9"/>
      <c r="F189" s="9"/>
    </row>
    <row r="190" spans="5:7" x14ac:dyDescent="0.2">
      <c r="E190" s="9"/>
      <c r="F190" s="9"/>
    </row>
    <row r="191" spans="5:7" x14ac:dyDescent="0.2">
      <c r="E191" s="9"/>
      <c r="F191" s="9"/>
    </row>
    <row r="192" spans="5:7" x14ac:dyDescent="0.2">
      <c r="E192" s="9"/>
      <c r="F192" s="9"/>
    </row>
    <row r="193" spans="5:6" x14ac:dyDescent="0.2">
      <c r="E193" s="9"/>
      <c r="F193" s="9"/>
    </row>
    <row r="194" spans="5:6" x14ac:dyDescent="0.2">
      <c r="E194" s="9"/>
      <c r="F194" s="9"/>
    </row>
    <row r="195" spans="5:6" x14ac:dyDescent="0.2">
      <c r="E195" s="9"/>
      <c r="F195" s="9"/>
    </row>
    <row r="196" spans="5:6" x14ac:dyDescent="0.2">
      <c r="E196" s="9"/>
      <c r="F196" s="9"/>
    </row>
    <row r="197" spans="5:6" x14ac:dyDescent="0.2">
      <c r="E197" s="9"/>
      <c r="F197" s="9"/>
    </row>
    <row r="198" spans="5:6" x14ac:dyDescent="0.2">
      <c r="E198" s="9"/>
      <c r="F198" s="9"/>
    </row>
    <row r="199" spans="5:6" x14ac:dyDescent="0.2">
      <c r="E199" s="9"/>
      <c r="F199" s="9"/>
    </row>
    <row r="200" spans="5:6" x14ac:dyDescent="0.2">
      <c r="E200" s="9"/>
      <c r="F200" s="9"/>
    </row>
    <row r="201" spans="5:6" x14ac:dyDescent="0.2">
      <c r="E201" s="9"/>
      <c r="F201" s="9"/>
    </row>
    <row r="202" spans="5:6" x14ac:dyDescent="0.2">
      <c r="E202" s="9"/>
      <c r="F202" s="9"/>
    </row>
    <row r="203" spans="5:6" x14ac:dyDescent="0.2">
      <c r="E203" s="9"/>
      <c r="F20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07A</vt:lpstr>
    </vt:vector>
  </TitlesOfParts>
  <Company>University System of Maryland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Nicholson</dc:creator>
  <cp:lastModifiedBy>Microsoft Office User</cp:lastModifiedBy>
  <cp:lastPrinted>2016-07-26T15:22:59Z</cp:lastPrinted>
  <dcterms:created xsi:type="dcterms:W3CDTF">2012-11-29T15:27:17Z</dcterms:created>
  <dcterms:modified xsi:type="dcterms:W3CDTF">2017-05-25T18:14:05Z</dcterms:modified>
</cp:coreProperties>
</file>