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842" activeTab="0"/>
  </bookViews>
  <sheets>
    <sheet name="09C" sheetId="1" r:id="rId1"/>
    <sheet name="09C Academic" sheetId="2" r:id="rId2"/>
  </sheets>
  <definedNames>
    <definedName name="_xlnm.Print_Titles" localSheetId="0">'09C'!$A:$A</definedName>
    <definedName name="_xlnm.Print_Titles" localSheetId="1">'09C Academic'!$A:$A</definedName>
  </definedNames>
  <calcPr fullCalcOnLoad="1"/>
</workbook>
</file>

<file path=xl/sharedStrings.xml><?xml version="1.0" encoding="utf-8"?>
<sst xmlns="http://schemas.openxmlformats.org/spreadsheetml/2006/main" count="475" uniqueCount="63">
  <si>
    <t>Total</t>
  </si>
  <si>
    <t>Payment</t>
  </si>
  <si>
    <t xml:space="preserve"> UMCP Health &amp; Human Performance (Auxiliary)</t>
  </si>
  <si>
    <t xml:space="preserve">         UMCP Ritchie Coliseum (Auxiliary)</t>
  </si>
  <si>
    <t xml:space="preserve">           UMBC Field House (Auxiliary)</t>
  </si>
  <si>
    <t xml:space="preserve">    USM Debt Service from Earnings (Auxiliary)</t>
  </si>
  <si>
    <t>Date</t>
  </si>
  <si>
    <t>Principal</t>
  </si>
  <si>
    <t>Interest</t>
  </si>
  <si>
    <t xml:space="preserve">           UMCP Golf Course (Auxiliary)</t>
  </si>
  <si>
    <t xml:space="preserve">           UMCP Stamp Union (Auxiliary)</t>
  </si>
  <si>
    <t xml:space="preserve">           UMCP Parking Garage III (Auxiliary)</t>
  </si>
  <si>
    <t xml:space="preserve">  TU Richmond Hall &amp; Newell Dining (Auxiliary)</t>
  </si>
  <si>
    <t xml:space="preserve">    University System of Maryland</t>
  </si>
  <si>
    <t xml:space="preserve">           UMCP Track &amp; Field (Auxiliary)</t>
  </si>
  <si>
    <t>UMCP SCUB 3 Planning &amp; Construct (Auxiliary)</t>
  </si>
  <si>
    <t xml:space="preserve">   UMCP Somerset Hall Renovation (Auxiliary)</t>
  </si>
  <si>
    <t xml:space="preserve">     UMB Pascault Row Renovation (Auxiliary)</t>
  </si>
  <si>
    <t xml:space="preserve">     UMES Student Services Building (Auxiliary)</t>
  </si>
  <si>
    <t xml:space="preserve"> UMBC University Commons Planning (Auxiliary)</t>
  </si>
  <si>
    <t xml:space="preserve">     FSU Athletic Facilities - Various (Auxiliary)</t>
  </si>
  <si>
    <t>1999 Series A Bond Funded Projects</t>
  </si>
  <si>
    <t xml:space="preserve">           Total Academic Projects - 1999 A</t>
  </si>
  <si>
    <t xml:space="preserve">           Total Auxiliary Projects - 1999 A</t>
  </si>
  <si>
    <t xml:space="preserve">      UMCP Frat Row - Renov PH V (Auxiliary)</t>
  </si>
  <si>
    <t>UMCP South Campus Parking Garage (Auxiliary)</t>
  </si>
  <si>
    <t xml:space="preserve">   UMES New Residence Hall/Dining (Auxiliary)</t>
  </si>
  <si>
    <t xml:space="preserve">        UMBC Parking Garage III (Auxiliary)</t>
  </si>
  <si>
    <t xml:space="preserve">   CSC New Residence Hall/Dining (Auxiliary)</t>
  </si>
  <si>
    <t xml:space="preserve">     TU University Union Expansion (Auxiliary)</t>
  </si>
  <si>
    <t xml:space="preserve">    UMCP Performing Arts Center (Academic)</t>
  </si>
  <si>
    <t xml:space="preserve">         UMCP Facilities Renewal (Academic)</t>
  </si>
  <si>
    <t xml:space="preserve">    UMCP Construct Steam Plant (Academic)</t>
  </si>
  <si>
    <t xml:space="preserve">   UMCP Technology Advancement (Academic)</t>
  </si>
  <si>
    <t xml:space="preserve">      UMCP Symons Hall Renov (Academic)</t>
  </si>
  <si>
    <t xml:space="preserve">      UMCP Key &amp; Taliaferro Renov (Academic)</t>
  </si>
  <si>
    <t xml:space="preserve"> UMCP Hornbake &amp; McKeldin Renov (Academic)</t>
  </si>
  <si>
    <t xml:space="preserve">    UMB Health Sciences Library (Academic)</t>
  </si>
  <si>
    <t xml:space="preserve"> UMB Health Sci Facility Equipment (Academic)</t>
  </si>
  <si>
    <t xml:space="preserve">        UMB Facilities Renewal (Academic)</t>
  </si>
  <si>
    <t xml:space="preserve">  UMB School of Nursing Equipment (Academic)</t>
  </si>
  <si>
    <t xml:space="preserve">  UMB School of Law: Marshall Libr (Academic)</t>
  </si>
  <si>
    <t xml:space="preserve">   UMB Lane Hall &amp; Marshall Law (Academic)</t>
  </si>
  <si>
    <t xml:space="preserve">        UMES Facilities Renewal (Academic)</t>
  </si>
  <si>
    <t xml:space="preserve">        UMBC Facilities Renewal (Academic)</t>
  </si>
  <si>
    <t xml:space="preserve">          UMBC Biology Bldg (Academic)</t>
  </si>
  <si>
    <t xml:space="preserve">    UMBC Power Plant Expansion (Academic)</t>
  </si>
  <si>
    <t xml:space="preserve">        CEES Facilities Renewal (Academic)</t>
  </si>
  <si>
    <t xml:space="preserve">      USMO Emergency Project (Academic)</t>
  </si>
  <si>
    <t xml:space="preserve">         BSU Facilities Renewal (Academic)</t>
  </si>
  <si>
    <t xml:space="preserve">         CSU Facilities Renewal (Academic)</t>
  </si>
  <si>
    <t xml:space="preserve">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</si>
  <si>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</si>
  <si>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</si>
  <si>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</si>
  <si>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 xml:space="preserve">Amort of </t>
  </si>
  <si>
    <t>Amort of</t>
  </si>
  <si>
    <t>Premium</t>
  </si>
  <si>
    <t>Loss on Refunding</t>
  </si>
  <si>
    <t xml:space="preserve">             Distribution of Debt Service after 2009C Bonds Issue</t>
  </si>
  <si>
    <t>Revised 99A after 2009C</t>
  </si>
  <si>
    <t>99A Refinanced on 2009C</t>
  </si>
  <si>
    <t xml:space="preserve">        USM (Transfer from UMUC in FY11) (Academic)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</si>
</sst>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#,##0.000_);[Red]\(#,##0.000\)"/>
    <numFmt numFmtId="175" formatCode="_(* #,##0.0_);_(* \(#,##0.0\);_(* &quot;-&quot;??_);_(@_)"/>
    <numFmt numFmtId="176" formatCode="_(* #,##0_);_(* \(#,##0\);_(* &quot;-&quot;??_);_(@_)"/>
  </numFmts>
  <fonts count="3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left"/>
    </xf>
    <xf numFmtId="172" fontId="0" fillId="0" borderId="12" xfId="0" applyNumberFormat="1" applyBorder="1" applyAlignment="1">
      <alignment horizontal="right"/>
    </xf>
    <xf numFmtId="3" fontId="0" fillId="0" borderId="18" xfId="0" applyNumberFormat="1" applyBorder="1" applyAlignment="1" quotePrefix="1">
      <alignment horizontal="lef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72" fontId="0" fillId="0" borderId="18" xfId="0" applyNumberFormat="1" applyBorder="1" applyAlignment="1" quotePrefix="1">
      <alignment horizontal="left"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173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41" fontId="0" fillId="0" borderId="17" xfId="0" applyNumberFormat="1" applyBorder="1" applyAlignment="1">
      <alignment horizontal="right"/>
    </xf>
    <xf numFmtId="41" fontId="0" fillId="0" borderId="0" xfId="0" applyNumberFormat="1" applyAlignment="1">
      <alignment/>
    </xf>
    <xf numFmtId="3" fontId="1" fillId="0" borderId="11" xfId="0" applyNumberFormat="1" applyFont="1" applyBorder="1" applyAlignment="1" quotePrefix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8" fontId="0" fillId="33" borderId="18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P10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9" sqref="D9"/>
    </sheetView>
  </sheetViews>
  <sheetFormatPr defaultColWidth="11.8515625" defaultRowHeight="12.75"/>
  <cols>
    <col min="1" max="1" width="12.8515625" style="2" customWidth="1"/>
    <col min="2" max="2" width="4.8515625" style="0" customWidth="1"/>
    <col min="3" max="6" width="18.140625" style="17" customWidth="1"/>
    <col min="7" max="7" width="21.28125" style="17" customWidth="1"/>
    <col min="8" max="8" width="4.8515625" style="17" customWidth="1"/>
    <col min="9" max="12" width="18.140625" style="17" customWidth="1"/>
    <col min="13" max="13" width="22.421875" style="17" customWidth="1"/>
    <col min="14" max="14" width="4.8515625" style="0" customWidth="1"/>
    <col min="15" max="18" width="18.140625" style="0" customWidth="1"/>
    <col min="19" max="19" width="21.140625" style="0" customWidth="1"/>
    <col min="20" max="20" width="4.8515625" style="0" customWidth="1"/>
    <col min="21" max="24" width="18.140625" style="3" customWidth="1"/>
    <col min="25" max="25" width="21.8515625" style="3" customWidth="1"/>
    <col min="26" max="26" width="4.8515625" style="3" customWidth="1"/>
    <col min="27" max="30" width="18.140625" style="3" customWidth="1"/>
    <col min="31" max="31" width="20.140625" style="3" customWidth="1"/>
    <col min="32" max="32" width="4.8515625" style="3" customWidth="1"/>
    <col min="33" max="36" width="18.140625" style="3" customWidth="1"/>
    <col min="37" max="37" width="20.8515625" style="3" customWidth="1"/>
    <col min="38" max="38" width="4.8515625" style="3" customWidth="1"/>
    <col min="39" max="42" width="18.140625" style="3" customWidth="1"/>
    <col min="43" max="43" width="21.8515625" style="3" customWidth="1"/>
    <col min="44" max="44" width="4.8515625" style="3" customWidth="1"/>
    <col min="45" max="48" width="18.140625" style="3" customWidth="1"/>
    <col min="49" max="49" width="21.421875" style="3" customWidth="1"/>
    <col min="50" max="50" width="4.8515625" style="3" customWidth="1"/>
    <col min="51" max="54" width="18.140625" style="3" customWidth="1"/>
    <col min="55" max="55" width="21.421875" style="3" customWidth="1"/>
    <col min="56" max="56" width="4.8515625" style="3" customWidth="1"/>
    <col min="57" max="60" width="18.140625" style="3" customWidth="1"/>
    <col min="61" max="61" width="23.28125" style="3" customWidth="1"/>
    <col min="62" max="62" width="4.8515625" style="3" customWidth="1"/>
    <col min="63" max="66" width="18.140625" style="3" customWidth="1"/>
    <col min="67" max="67" width="20.8515625" style="3" customWidth="1"/>
    <col min="68" max="68" width="4.8515625" style="3" customWidth="1"/>
    <col min="69" max="72" width="18.140625" style="3" customWidth="1"/>
    <col min="73" max="73" width="20.7109375" style="3" customWidth="1"/>
    <col min="74" max="74" width="4.8515625" style="3" customWidth="1"/>
    <col min="75" max="78" width="18.140625" style="3" customWidth="1"/>
    <col min="79" max="79" width="21.28125" style="3" customWidth="1"/>
    <col min="80" max="80" width="4.8515625" style="3" customWidth="1"/>
    <col min="81" max="84" width="18.140625" style="3" customWidth="1"/>
    <col min="85" max="85" width="21.28125" style="3" customWidth="1"/>
    <col min="86" max="86" width="4.8515625" style="3" customWidth="1"/>
    <col min="87" max="90" width="18.140625" style="3" customWidth="1"/>
    <col min="91" max="91" width="20.8515625" style="3" customWidth="1"/>
    <col min="92" max="92" width="4.8515625" style="3" customWidth="1"/>
    <col min="93" max="96" width="18.140625" style="3" customWidth="1"/>
    <col min="97" max="97" width="21.8515625" style="3" customWidth="1"/>
    <col min="98" max="98" width="4.8515625" style="3" customWidth="1"/>
    <col min="99" max="102" width="18.140625" style="3" customWidth="1"/>
    <col min="103" max="103" width="22.00390625" style="3" customWidth="1"/>
    <col min="104" max="104" width="4.8515625" style="3" customWidth="1"/>
    <col min="105" max="108" width="18.140625" style="3" customWidth="1"/>
    <col min="109" max="109" width="20.7109375" style="3" customWidth="1"/>
    <col min="110" max="110" width="4.8515625" style="3" customWidth="1"/>
    <col min="111" max="114" width="18.140625" style="3" customWidth="1"/>
    <col min="115" max="115" width="22.140625" style="3" customWidth="1"/>
    <col min="116" max="116" width="4.8515625" style="3" customWidth="1"/>
    <col min="117" max="120" width="18.140625" style="3" customWidth="1"/>
    <col min="121" max="121" width="22.00390625" style="3" customWidth="1"/>
    <col min="122" max="122" width="4.8515625" style="3" customWidth="1"/>
    <col min="123" max="126" width="18.140625" style="3" customWidth="1"/>
    <col min="127" max="127" width="21.421875" style="3" customWidth="1"/>
    <col min="128" max="128" width="4.8515625" style="3" customWidth="1"/>
    <col min="129" max="132" width="18.140625" style="3" customWidth="1"/>
    <col min="133" max="133" width="21.28125" style="3" customWidth="1"/>
    <col min="134" max="134" width="4.8515625" style="3" customWidth="1"/>
    <col min="135" max="138" width="18.140625" style="3" customWidth="1"/>
    <col min="139" max="139" width="20.7109375" style="3" customWidth="1"/>
    <col min="140" max="140" width="4.8515625" style="3" customWidth="1"/>
    <col min="141" max="145" width="18.140625" style="3" customWidth="1"/>
    <col min="146" max="146" width="4.8515625" style="0" customWidth="1"/>
  </cols>
  <sheetData>
    <row r="1" spans="1:145" ht="12.75">
      <c r="A1" s="26"/>
      <c r="B1" s="12"/>
      <c r="C1" s="25"/>
      <c r="D1" s="18"/>
      <c r="E1" s="18"/>
      <c r="F1" s="27"/>
      <c r="G1" s="27" t="s">
        <v>13</v>
      </c>
      <c r="H1" s="27"/>
      <c r="I1" s="27"/>
      <c r="J1" s="27"/>
      <c r="K1" s="27"/>
      <c r="L1" s="27"/>
      <c r="M1" s="18"/>
      <c r="N1" s="17"/>
      <c r="O1" s="27"/>
      <c r="P1" s="17"/>
      <c r="Q1" s="17"/>
      <c r="R1" s="17"/>
      <c r="S1" s="27"/>
      <c r="T1" s="27"/>
      <c r="U1" s="27" t="s">
        <v>13</v>
      </c>
      <c r="V1" s="17"/>
      <c r="W1" s="25"/>
      <c r="X1" s="27"/>
      <c r="Y1" s="18"/>
      <c r="Z1" s="17"/>
      <c r="AA1" s="27"/>
      <c r="AB1" s="17"/>
      <c r="AC1" s="17"/>
      <c r="AD1" s="17"/>
      <c r="AE1" s="27"/>
      <c r="AF1" s="27" t="s">
        <v>13</v>
      </c>
      <c r="AG1" s="17"/>
      <c r="AH1"/>
      <c r="AI1"/>
      <c r="AJ1"/>
      <c r="AK1"/>
      <c r="AL1"/>
      <c r="AM1" s="27"/>
      <c r="AN1" s="4"/>
      <c r="AQ1" s="27"/>
      <c r="AR1" s="27" t="s">
        <v>13</v>
      </c>
      <c r="AY1" s="27"/>
      <c r="AZ1" s="4"/>
      <c r="BC1" s="27"/>
      <c r="BD1" s="27" t="s">
        <v>13</v>
      </c>
      <c r="BG1" s="27"/>
      <c r="BH1" s="4"/>
      <c r="BK1" s="27"/>
      <c r="BO1" s="27"/>
      <c r="BP1" s="27" t="s">
        <v>13</v>
      </c>
      <c r="BW1" s="27"/>
      <c r="CA1" s="27"/>
      <c r="CB1" s="27" t="s">
        <v>13</v>
      </c>
      <c r="CI1" s="27"/>
      <c r="CM1" s="27"/>
      <c r="CN1" s="27" t="s">
        <v>13</v>
      </c>
      <c r="CU1" s="27"/>
      <c r="CY1" s="27"/>
      <c r="CZ1" s="27" t="s">
        <v>13</v>
      </c>
      <c r="DG1" s="27"/>
      <c r="DK1" s="27"/>
      <c r="DL1" s="27" t="s">
        <v>13</v>
      </c>
      <c r="DR1"/>
      <c r="DS1" s="27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</row>
    <row r="2" spans="1:145" ht="12.75">
      <c r="A2" s="26"/>
      <c r="B2" s="12"/>
      <c r="C2" s="25"/>
      <c r="D2" s="18"/>
      <c r="E2" s="18"/>
      <c r="F2" s="27" t="s">
        <v>59</v>
      </c>
      <c r="G2" s="27"/>
      <c r="H2" s="27"/>
      <c r="I2" s="27"/>
      <c r="J2" s="27"/>
      <c r="K2" s="27"/>
      <c r="L2" s="27"/>
      <c r="M2" s="18"/>
      <c r="N2" s="17"/>
      <c r="O2" s="27"/>
      <c r="P2" s="17"/>
      <c r="Q2" s="17"/>
      <c r="R2" s="17"/>
      <c r="S2" s="27"/>
      <c r="T2" s="27" t="s">
        <v>59</v>
      </c>
      <c r="U2" s="27"/>
      <c r="V2" s="17"/>
      <c r="W2" s="25"/>
      <c r="X2" s="27"/>
      <c r="Y2" s="18"/>
      <c r="Z2" s="17"/>
      <c r="AA2" s="27"/>
      <c r="AB2" s="17"/>
      <c r="AC2" s="17"/>
      <c r="AD2" s="17"/>
      <c r="AE2" s="27" t="s">
        <v>59</v>
      </c>
      <c r="AF2" s="27"/>
      <c r="AG2" s="17"/>
      <c r="AH2"/>
      <c r="AI2"/>
      <c r="AJ2"/>
      <c r="AK2"/>
      <c r="AL2"/>
      <c r="AM2" s="27"/>
      <c r="AN2" s="4"/>
      <c r="AQ2" s="27" t="s">
        <v>59</v>
      </c>
      <c r="AR2" s="27"/>
      <c r="AY2" s="27"/>
      <c r="AZ2" s="4"/>
      <c r="BC2" s="27" t="s">
        <v>59</v>
      </c>
      <c r="BD2" s="27"/>
      <c r="BG2" s="27"/>
      <c r="BH2" s="4"/>
      <c r="BK2" s="27"/>
      <c r="BO2" s="27" t="s">
        <v>59</v>
      </c>
      <c r="BP2" s="27"/>
      <c r="BW2" s="27"/>
      <c r="CA2" s="27" t="s">
        <v>59</v>
      </c>
      <c r="CB2" s="27"/>
      <c r="CI2" s="27"/>
      <c r="CM2" s="27" t="s">
        <v>59</v>
      </c>
      <c r="CN2" s="27"/>
      <c r="CU2" s="27"/>
      <c r="CY2" s="27" t="s">
        <v>59</v>
      </c>
      <c r="CZ2" s="27"/>
      <c r="DG2" s="27"/>
      <c r="DK2" s="27" t="s">
        <v>59</v>
      </c>
      <c r="DL2" s="27"/>
      <c r="DR2"/>
      <c r="DS2" s="27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</row>
    <row r="3" spans="1:145" ht="12.75">
      <c r="A3" s="26"/>
      <c r="B3" s="12"/>
      <c r="C3" s="25"/>
      <c r="D3" s="18"/>
      <c r="E3" s="18"/>
      <c r="F3" s="25"/>
      <c r="G3" s="27" t="s">
        <v>21</v>
      </c>
      <c r="H3" s="25"/>
      <c r="I3" s="25"/>
      <c r="J3" s="25"/>
      <c r="K3" s="25"/>
      <c r="L3" s="25"/>
      <c r="M3" s="18"/>
      <c r="N3" s="17"/>
      <c r="O3" s="27"/>
      <c r="P3" s="17"/>
      <c r="Q3" s="17"/>
      <c r="R3" s="17"/>
      <c r="S3" s="25"/>
      <c r="T3" s="25"/>
      <c r="U3" s="27" t="s">
        <v>21</v>
      </c>
      <c r="V3" s="17"/>
      <c r="W3" s="25"/>
      <c r="X3" s="25"/>
      <c r="Y3" s="18"/>
      <c r="Z3" s="17"/>
      <c r="AA3" s="27"/>
      <c r="AB3" s="17"/>
      <c r="AC3" s="17"/>
      <c r="AD3" s="17"/>
      <c r="AE3" s="25"/>
      <c r="AF3" s="27" t="s">
        <v>21</v>
      </c>
      <c r="AG3" s="17"/>
      <c r="AH3"/>
      <c r="AI3"/>
      <c r="AJ3"/>
      <c r="AK3"/>
      <c r="AL3"/>
      <c r="AM3" s="27"/>
      <c r="AQ3" s="25"/>
      <c r="AR3" s="27" t="s">
        <v>21</v>
      </c>
      <c r="AY3" s="27"/>
      <c r="BC3" s="25"/>
      <c r="BD3" s="27" t="s">
        <v>21</v>
      </c>
      <c r="BG3" s="17"/>
      <c r="BK3" s="27"/>
      <c r="BO3" s="25"/>
      <c r="BP3" s="27" t="s">
        <v>21</v>
      </c>
      <c r="BW3" s="27"/>
      <c r="CA3" s="25"/>
      <c r="CB3" s="27" t="s">
        <v>21</v>
      </c>
      <c r="CI3" s="27"/>
      <c r="CM3" s="25"/>
      <c r="CN3" s="27" t="s">
        <v>21</v>
      </c>
      <c r="CU3" s="27"/>
      <c r="CY3" s="25"/>
      <c r="CZ3" s="27" t="s">
        <v>21</v>
      </c>
      <c r="DG3" s="27"/>
      <c r="DK3" s="25"/>
      <c r="DL3" s="27" t="s">
        <v>21</v>
      </c>
      <c r="DR3"/>
      <c r="DS3" s="27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</row>
    <row r="4" spans="1:145" ht="12.75">
      <c r="A4" s="26"/>
      <c r="B4" s="12"/>
      <c r="C4" s="25"/>
      <c r="D4" s="27"/>
      <c r="E4" s="27"/>
      <c r="F4" s="27"/>
      <c r="G4" s="27"/>
      <c r="H4" s="27"/>
      <c r="I4" s="27"/>
      <c r="J4" s="27"/>
      <c r="K4" s="27"/>
      <c r="L4" s="27"/>
      <c r="M4" s="18"/>
      <c r="N4" s="17"/>
      <c r="O4" s="17"/>
      <c r="P4" s="17"/>
      <c r="Q4" s="17"/>
      <c r="R4" s="17"/>
      <c r="S4" s="25"/>
      <c r="T4" s="27"/>
      <c r="U4" s="18"/>
      <c r="V4" s="17"/>
      <c r="W4" s="25"/>
      <c r="X4" s="27"/>
      <c r="Y4" s="18"/>
      <c r="Z4" s="17"/>
      <c r="AA4" s="17"/>
      <c r="AB4" s="17"/>
      <c r="AC4" s="17"/>
      <c r="AD4" s="17"/>
      <c r="AE4" s="17"/>
      <c r="AF4" s="27"/>
      <c r="AG4" s="18"/>
      <c r="AH4"/>
      <c r="AI4"/>
      <c r="AJ4"/>
      <c r="AK4"/>
      <c r="AL4"/>
      <c r="AN4" s="4"/>
      <c r="AR4" s="4"/>
      <c r="AZ4" s="4"/>
      <c r="BH4" s="4"/>
      <c r="CN4" s="4"/>
      <c r="DL4" s="4"/>
      <c r="DO4" s="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</row>
    <row r="5" spans="1:145" ht="12.75">
      <c r="A5" s="5" t="s">
        <v>1</v>
      </c>
      <c r="C5" s="48" t="s">
        <v>60</v>
      </c>
      <c r="D5" s="48"/>
      <c r="E5" s="49"/>
      <c r="F5" s="23"/>
      <c r="G5" s="23"/>
      <c r="I5" s="19" t="s">
        <v>22</v>
      </c>
      <c r="J5" s="20"/>
      <c r="K5" s="21"/>
      <c r="L5" s="23"/>
      <c r="M5" s="23"/>
      <c r="O5" s="19" t="s">
        <v>23</v>
      </c>
      <c r="P5" s="20"/>
      <c r="Q5" s="21"/>
      <c r="R5" s="23"/>
      <c r="S5" s="23"/>
      <c r="U5" s="6" t="s">
        <v>24</v>
      </c>
      <c r="V5" s="7"/>
      <c r="W5" s="8"/>
      <c r="X5" s="23"/>
      <c r="Y5" s="23"/>
      <c r="AA5" s="6" t="s">
        <v>3</v>
      </c>
      <c r="AB5" s="7"/>
      <c r="AC5" s="8"/>
      <c r="AD5" s="23"/>
      <c r="AE5" s="23"/>
      <c r="AG5" s="6" t="s">
        <v>2</v>
      </c>
      <c r="AH5" s="7"/>
      <c r="AI5" s="8"/>
      <c r="AJ5" s="23"/>
      <c r="AK5" s="23"/>
      <c r="AM5" s="6" t="s">
        <v>14</v>
      </c>
      <c r="AN5" s="7"/>
      <c r="AO5" s="8"/>
      <c r="AP5" s="23"/>
      <c r="AQ5" s="23"/>
      <c r="AR5" s="13"/>
      <c r="AS5" s="6" t="s">
        <v>9</v>
      </c>
      <c r="AT5" s="7"/>
      <c r="AU5" s="8"/>
      <c r="AV5" s="23"/>
      <c r="AW5" s="23"/>
      <c r="AX5" s="13"/>
      <c r="AY5" s="6" t="s">
        <v>10</v>
      </c>
      <c r="AZ5" s="7"/>
      <c r="BA5" s="8"/>
      <c r="BB5" s="23"/>
      <c r="BC5" s="23"/>
      <c r="BD5" s="13"/>
      <c r="BE5" s="6" t="s">
        <v>11</v>
      </c>
      <c r="BF5" s="7"/>
      <c r="BG5" s="8"/>
      <c r="BH5" s="23"/>
      <c r="BI5" s="23"/>
      <c r="BK5" s="6" t="s">
        <v>15</v>
      </c>
      <c r="BL5" s="7"/>
      <c r="BM5" s="8"/>
      <c r="BN5" s="23"/>
      <c r="BO5" s="23"/>
      <c r="BQ5" s="35" t="s">
        <v>16</v>
      </c>
      <c r="BR5" s="7"/>
      <c r="BS5" s="8"/>
      <c r="BT5" s="23"/>
      <c r="BU5" s="23"/>
      <c r="BW5" s="37" t="s">
        <v>25</v>
      </c>
      <c r="BX5" s="38"/>
      <c r="BY5" s="39"/>
      <c r="BZ5" s="23"/>
      <c r="CA5" s="23"/>
      <c r="CC5" s="6" t="s">
        <v>17</v>
      </c>
      <c r="CD5" s="7"/>
      <c r="CE5" s="8"/>
      <c r="CF5" s="23"/>
      <c r="CG5" s="23"/>
      <c r="CI5" s="6" t="s">
        <v>18</v>
      </c>
      <c r="CJ5" s="7"/>
      <c r="CK5" s="8"/>
      <c r="CL5" s="23"/>
      <c r="CM5" s="23"/>
      <c r="CN5" s="13"/>
      <c r="CO5" s="6" t="s">
        <v>26</v>
      </c>
      <c r="CP5" s="7"/>
      <c r="CQ5" s="8"/>
      <c r="CR5" s="23"/>
      <c r="CS5" s="23"/>
      <c r="CU5" s="6" t="s">
        <v>4</v>
      </c>
      <c r="CV5" s="7"/>
      <c r="CW5" s="8"/>
      <c r="CX5" s="23"/>
      <c r="CY5" s="23"/>
      <c r="CZ5" s="13"/>
      <c r="DA5" s="6" t="s">
        <v>19</v>
      </c>
      <c r="DB5" s="7"/>
      <c r="DC5" s="8"/>
      <c r="DD5" s="23"/>
      <c r="DE5" s="23"/>
      <c r="DG5" s="6" t="s">
        <v>27</v>
      </c>
      <c r="DH5" s="7"/>
      <c r="DI5" s="8"/>
      <c r="DJ5" s="23"/>
      <c r="DK5" s="23"/>
      <c r="DM5" s="6" t="s">
        <v>28</v>
      </c>
      <c r="DN5" s="7"/>
      <c r="DO5" s="8"/>
      <c r="DP5" s="23"/>
      <c r="DQ5" s="23"/>
      <c r="DS5" s="6" t="s">
        <v>20</v>
      </c>
      <c r="DT5" s="7"/>
      <c r="DU5" s="8"/>
      <c r="DV5" s="23"/>
      <c r="DW5" s="23"/>
      <c r="DY5" s="6" t="s">
        <v>12</v>
      </c>
      <c r="DZ5" s="7"/>
      <c r="EA5" s="8"/>
      <c r="EB5" s="23"/>
      <c r="EC5" s="23"/>
      <c r="ED5" s="13"/>
      <c r="EE5" s="6" t="s">
        <v>29</v>
      </c>
      <c r="EF5" s="7"/>
      <c r="EG5" s="8"/>
      <c r="EH5" s="23"/>
      <c r="EI5" s="23"/>
      <c r="EJ5" s="13"/>
      <c r="EK5" s="6" t="s">
        <v>5</v>
      </c>
      <c r="EL5" s="7"/>
      <c r="EM5" s="8"/>
      <c r="EN5" s="23"/>
      <c r="EO5" s="23"/>
    </row>
    <row r="6" spans="1:145" s="1" customFormat="1" ht="12.75">
      <c r="A6" s="28" t="s">
        <v>6</v>
      </c>
      <c r="C6" s="50" t="s">
        <v>61</v>
      </c>
      <c r="D6" s="48"/>
      <c r="E6" s="48"/>
      <c r="F6" s="23" t="s">
        <v>55</v>
      </c>
      <c r="G6" s="23" t="s">
        <v>56</v>
      </c>
      <c r="H6" s="17"/>
      <c r="I6" s="22"/>
      <c r="J6" s="36">
        <v>0.5180471</v>
      </c>
      <c r="K6" s="21"/>
      <c r="L6" s="23" t="s">
        <v>55</v>
      </c>
      <c r="M6" s="23" t="s">
        <v>56</v>
      </c>
      <c r="O6" s="22"/>
      <c r="P6" s="41">
        <f>V6+AB6+AH6+AN6+AT6+AZ6+BF6+BL6+BR6+BX6+CD6+CJ6+CP6+CV6+DB6+DH6+DN6+DT6+DZ6+EF6+EL6</f>
        <v>0.48195289999999996</v>
      </c>
      <c r="Q6" s="21"/>
      <c r="R6" s="23" t="s">
        <v>55</v>
      </c>
      <c r="S6" s="23" t="s">
        <v>56</v>
      </c>
      <c r="U6" s="29"/>
      <c r="V6" s="16">
        <v>3.72E-05</v>
      </c>
      <c r="W6" s="30"/>
      <c r="X6" s="23" t="s">
        <v>55</v>
      </c>
      <c r="Y6" s="23" t="s">
        <v>56</v>
      </c>
      <c r="AA6" s="29"/>
      <c r="AB6" s="16">
        <v>7.47E-05</v>
      </c>
      <c r="AC6" s="30"/>
      <c r="AD6" s="23" t="s">
        <v>55</v>
      </c>
      <c r="AE6" s="23" t="s">
        <v>56</v>
      </c>
      <c r="AG6" s="29"/>
      <c r="AH6" s="16">
        <v>0.0006069</v>
      </c>
      <c r="AI6" s="30"/>
      <c r="AJ6" s="23" t="s">
        <v>55</v>
      </c>
      <c r="AK6" s="23" t="s">
        <v>56</v>
      </c>
      <c r="AM6" s="29"/>
      <c r="AN6" s="16">
        <v>6.6E-06</v>
      </c>
      <c r="AO6" s="30"/>
      <c r="AP6" s="23" t="s">
        <v>55</v>
      </c>
      <c r="AQ6" s="23" t="s">
        <v>56</v>
      </c>
      <c r="AR6" s="11"/>
      <c r="AS6" s="29"/>
      <c r="AT6" s="16">
        <v>0.001457</v>
      </c>
      <c r="AU6" s="30"/>
      <c r="AV6" s="23" t="s">
        <v>55</v>
      </c>
      <c r="AW6" s="23" t="s">
        <v>56</v>
      </c>
      <c r="AX6" s="11"/>
      <c r="AY6" s="29"/>
      <c r="AZ6" s="16">
        <v>0.079478</v>
      </c>
      <c r="BA6" s="30"/>
      <c r="BB6" s="23" t="s">
        <v>55</v>
      </c>
      <c r="BC6" s="23" t="s">
        <v>56</v>
      </c>
      <c r="BD6" s="11"/>
      <c r="BE6" s="29"/>
      <c r="BF6" s="16">
        <v>0.0003622</v>
      </c>
      <c r="BG6" s="30"/>
      <c r="BH6" s="23" t="s">
        <v>55</v>
      </c>
      <c r="BI6" s="23" t="s">
        <v>56</v>
      </c>
      <c r="BK6" s="29"/>
      <c r="BL6" s="16">
        <v>0.031515</v>
      </c>
      <c r="BM6" s="30"/>
      <c r="BN6" s="23" t="s">
        <v>55</v>
      </c>
      <c r="BO6" s="23" t="s">
        <v>56</v>
      </c>
      <c r="BQ6" s="29"/>
      <c r="BR6" s="16">
        <v>0.0174849</v>
      </c>
      <c r="BS6" s="30"/>
      <c r="BT6" s="23" t="s">
        <v>55</v>
      </c>
      <c r="BU6" s="23" t="s">
        <v>56</v>
      </c>
      <c r="BW6" s="40"/>
      <c r="BX6" s="41">
        <v>0.0028204</v>
      </c>
      <c r="BY6" s="42"/>
      <c r="BZ6" s="23" t="s">
        <v>55</v>
      </c>
      <c r="CA6" s="23" t="s">
        <v>56</v>
      </c>
      <c r="CC6" s="29"/>
      <c r="CD6" s="16">
        <v>0.0078105</v>
      </c>
      <c r="CE6" s="30"/>
      <c r="CF6" s="23" t="s">
        <v>55</v>
      </c>
      <c r="CG6" s="23" t="s">
        <v>56</v>
      </c>
      <c r="CI6" s="29"/>
      <c r="CJ6" s="16">
        <v>0.1810524</v>
      </c>
      <c r="CK6" s="30"/>
      <c r="CL6" s="23" t="s">
        <v>55</v>
      </c>
      <c r="CM6" s="23" t="s">
        <v>56</v>
      </c>
      <c r="CN6" s="11"/>
      <c r="CO6" s="29"/>
      <c r="CP6" s="16">
        <v>0.0083967</v>
      </c>
      <c r="CQ6" s="30"/>
      <c r="CR6" s="23" t="s">
        <v>55</v>
      </c>
      <c r="CS6" s="23" t="s">
        <v>56</v>
      </c>
      <c r="CU6" s="29"/>
      <c r="CV6" s="16">
        <v>0.0247852</v>
      </c>
      <c r="CW6" s="30"/>
      <c r="CX6" s="23" t="s">
        <v>55</v>
      </c>
      <c r="CY6" s="23" t="s">
        <v>56</v>
      </c>
      <c r="CZ6" s="11"/>
      <c r="DA6" s="29"/>
      <c r="DB6" s="16">
        <v>0.0675021</v>
      </c>
      <c r="DC6" s="30"/>
      <c r="DD6" s="23" t="s">
        <v>55</v>
      </c>
      <c r="DE6" s="23" t="s">
        <v>56</v>
      </c>
      <c r="DG6" s="29"/>
      <c r="DH6" s="16">
        <v>0.0385133</v>
      </c>
      <c r="DI6" s="30"/>
      <c r="DJ6" s="23" t="s">
        <v>55</v>
      </c>
      <c r="DK6" s="23" t="s">
        <v>56</v>
      </c>
      <c r="DM6" s="29"/>
      <c r="DN6" s="16">
        <v>0.0034411</v>
      </c>
      <c r="DO6" s="30"/>
      <c r="DP6" s="23" t="s">
        <v>55</v>
      </c>
      <c r="DQ6" s="23" t="s">
        <v>56</v>
      </c>
      <c r="DS6" s="29"/>
      <c r="DT6" s="16">
        <v>0.0052876</v>
      </c>
      <c r="DU6" s="30"/>
      <c r="DV6" s="23" t="s">
        <v>55</v>
      </c>
      <c r="DW6" s="23" t="s">
        <v>56</v>
      </c>
      <c r="DY6" s="29"/>
      <c r="DZ6" s="16">
        <v>0.00021</v>
      </c>
      <c r="EA6" s="30"/>
      <c r="EB6" s="23" t="s">
        <v>55</v>
      </c>
      <c r="EC6" s="23" t="s">
        <v>56</v>
      </c>
      <c r="ED6" s="11"/>
      <c r="EE6" s="29"/>
      <c r="EF6" s="16">
        <v>0.0111111</v>
      </c>
      <c r="EG6" s="30"/>
      <c r="EH6" s="23" t="s">
        <v>55</v>
      </c>
      <c r="EI6" s="23" t="s">
        <v>56</v>
      </c>
      <c r="EJ6" s="11"/>
      <c r="EK6" s="29"/>
      <c r="EL6" s="16"/>
      <c r="EM6" s="30"/>
      <c r="EN6" s="23" t="s">
        <v>55</v>
      </c>
      <c r="EO6" s="23" t="s">
        <v>56</v>
      </c>
    </row>
    <row r="7" spans="1:145" ht="12.75">
      <c r="A7" s="9"/>
      <c r="C7" s="23" t="s">
        <v>7</v>
      </c>
      <c r="D7" s="23" t="s">
        <v>8</v>
      </c>
      <c r="E7" s="23" t="s">
        <v>0</v>
      </c>
      <c r="F7" s="23" t="s">
        <v>57</v>
      </c>
      <c r="G7" s="23" t="s">
        <v>58</v>
      </c>
      <c r="I7" s="23" t="s">
        <v>7</v>
      </c>
      <c r="J7" s="23" t="s">
        <v>8</v>
      </c>
      <c r="K7" s="23" t="s">
        <v>0</v>
      </c>
      <c r="L7" s="23" t="s">
        <v>57</v>
      </c>
      <c r="M7" s="23" t="s">
        <v>58</v>
      </c>
      <c r="O7" s="23" t="s">
        <v>7</v>
      </c>
      <c r="P7" s="23" t="s">
        <v>8</v>
      </c>
      <c r="Q7" s="23" t="s">
        <v>0</v>
      </c>
      <c r="R7" s="23" t="s">
        <v>57</v>
      </c>
      <c r="S7" s="23" t="s">
        <v>58</v>
      </c>
      <c r="U7" s="10" t="s">
        <v>7</v>
      </c>
      <c r="V7" s="10" t="s">
        <v>8</v>
      </c>
      <c r="W7" s="10" t="s">
        <v>0</v>
      </c>
      <c r="X7" s="23" t="s">
        <v>57</v>
      </c>
      <c r="Y7" s="23" t="s">
        <v>58</v>
      </c>
      <c r="AA7" s="10" t="s">
        <v>7</v>
      </c>
      <c r="AB7" s="10" t="s">
        <v>8</v>
      </c>
      <c r="AC7" s="10" t="s">
        <v>0</v>
      </c>
      <c r="AD7" s="23" t="s">
        <v>57</v>
      </c>
      <c r="AE7" s="23" t="s">
        <v>58</v>
      </c>
      <c r="AG7" s="10" t="s">
        <v>7</v>
      </c>
      <c r="AH7" s="10" t="s">
        <v>8</v>
      </c>
      <c r="AI7" s="10" t="s">
        <v>0</v>
      </c>
      <c r="AJ7" s="23" t="s">
        <v>57</v>
      </c>
      <c r="AK7" s="23" t="s">
        <v>58</v>
      </c>
      <c r="AM7" s="10" t="s">
        <v>7</v>
      </c>
      <c r="AN7" s="10" t="s">
        <v>8</v>
      </c>
      <c r="AO7" s="10" t="s">
        <v>0</v>
      </c>
      <c r="AP7" s="23" t="s">
        <v>57</v>
      </c>
      <c r="AQ7" s="23" t="s">
        <v>58</v>
      </c>
      <c r="AR7" s="14"/>
      <c r="AS7" s="10" t="s">
        <v>7</v>
      </c>
      <c r="AT7" s="10" t="s">
        <v>8</v>
      </c>
      <c r="AU7" s="10" t="s">
        <v>0</v>
      </c>
      <c r="AV7" s="23" t="s">
        <v>57</v>
      </c>
      <c r="AW7" s="23" t="s">
        <v>58</v>
      </c>
      <c r="AX7" s="14"/>
      <c r="AY7" s="10" t="s">
        <v>7</v>
      </c>
      <c r="AZ7" s="10" t="s">
        <v>8</v>
      </c>
      <c r="BA7" s="10" t="s">
        <v>0</v>
      </c>
      <c r="BB7" s="23" t="s">
        <v>57</v>
      </c>
      <c r="BC7" s="23" t="s">
        <v>58</v>
      </c>
      <c r="BD7" s="14"/>
      <c r="BE7" s="10" t="s">
        <v>7</v>
      </c>
      <c r="BF7" s="10" t="s">
        <v>8</v>
      </c>
      <c r="BG7" s="10" t="s">
        <v>0</v>
      </c>
      <c r="BH7" s="23" t="s">
        <v>57</v>
      </c>
      <c r="BI7" s="23" t="s">
        <v>58</v>
      </c>
      <c r="BK7" s="10" t="s">
        <v>7</v>
      </c>
      <c r="BL7" s="10" t="s">
        <v>8</v>
      </c>
      <c r="BM7" s="10" t="s">
        <v>0</v>
      </c>
      <c r="BN7" s="23" t="s">
        <v>57</v>
      </c>
      <c r="BO7" s="23" t="s">
        <v>58</v>
      </c>
      <c r="BQ7" s="10" t="s">
        <v>7</v>
      </c>
      <c r="BR7" s="10" t="s">
        <v>8</v>
      </c>
      <c r="BS7" s="10" t="s">
        <v>0</v>
      </c>
      <c r="BT7" s="23" t="s">
        <v>57</v>
      </c>
      <c r="BU7" s="23" t="s">
        <v>58</v>
      </c>
      <c r="BW7" s="10" t="s">
        <v>7</v>
      </c>
      <c r="BX7" s="10" t="s">
        <v>8</v>
      </c>
      <c r="BY7" s="10" t="s">
        <v>0</v>
      </c>
      <c r="BZ7" s="23" t="s">
        <v>57</v>
      </c>
      <c r="CA7" s="23" t="s">
        <v>58</v>
      </c>
      <c r="CC7" s="10" t="s">
        <v>7</v>
      </c>
      <c r="CD7" s="10" t="s">
        <v>8</v>
      </c>
      <c r="CE7" s="10" t="s">
        <v>0</v>
      </c>
      <c r="CF7" s="23" t="s">
        <v>57</v>
      </c>
      <c r="CG7" s="23" t="s">
        <v>58</v>
      </c>
      <c r="CI7" s="10" t="s">
        <v>7</v>
      </c>
      <c r="CJ7" s="10" t="s">
        <v>8</v>
      </c>
      <c r="CK7" s="10" t="s">
        <v>0</v>
      </c>
      <c r="CL7" s="23" t="s">
        <v>57</v>
      </c>
      <c r="CM7" s="23" t="s">
        <v>58</v>
      </c>
      <c r="CN7" s="14"/>
      <c r="CO7" s="10" t="s">
        <v>7</v>
      </c>
      <c r="CP7" s="10" t="s">
        <v>8</v>
      </c>
      <c r="CQ7" s="10" t="s">
        <v>0</v>
      </c>
      <c r="CR7" s="23" t="s">
        <v>57</v>
      </c>
      <c r="CS7" s="23" t="s">
        <v>58</v>
      </c>
      <c r="CU7" s="10" t="s">
        <v>7</v>
      </c>
      <c r="CV7" s="10" t="s">
        <v>8</v>
      </c>
      <c r="CW7" s="10" t="s">
        <v>0</v>
      </c>
      <c r="CX7" s="23" t="s">
        <v>57</v>
      </c>
      <c r="CY7" s="23" t="s">
        <v>58</v>
      </c>
      <c r="CZ7" s="14"/>
      <c r="DA7" s="10" t="s">
        <v>7</v>
      </c>
      <c r="DB7" s="10" t="s">
        <v>8</v>
      </c>
      <c r="DC7" s="10" t="s">
        <v>0</v>
      </c>
      <c r="DD7" s="23" t="s">
        <v>57</v>
      </c>
      <c r="DE7" s="23" t="s">
        <v>58</v>
      </c>
      <c r="DG7" s="10" t="s">
        <v>7</v>
      </c>
      <c r="DH7" s="10" t="s">
        <v>8</v>
      </c>
      <c r="DI7" s="10" t="s">
        <v>0</v>
      </c>
      <c r="DJ7" s="23" t="s">
        <v>57</v>
      </c>
      <c r="DK7" s="23" t="s">
        <v>58</v>
      </c>
      <c r="DM7" s="10" t="s">
        <v>7</v>
      </c>
      <c r="DN7" s="10" t="s">
        <v>8</v>
      </c>
      <c r="DO7" s="10" t="s">
        <v>0</v>
      </c>
      <c r="DP7" s="23" t="s">
        <v>57</v>
      </c>
      <c r="DQ7" s="23" t="s">
        <v>58</v>
      </c>
      <c r="DS7" s="10" t="s">
        <v>7</v>
      </c>
      <c r="DT7" s="10" t="s">
        <v>8</v>
      </c>
      <c r="DU7" s="10" t="s">
        <v>0</v>
      </c>
      <c r="DV7" s="23" t="s">
        <v>57</v>
      </c>
      <c r="DW7" s="23" t="s">
        <v>58</v>
      </c>
      <c r="DY7" s="10" t="s">
        <v>7</v>
      </c>
      <c r="DZ7" s="10" t="s">
        <v>8</v>
      </c>
      <c r="EA7" s="10" t="s">
        <v>0</v>
      </c>
      <c r="EB7" s="23" t="s">
        <v>57</v>
      </c>
      <c r="EC7" s="23" t="s">
        <v>58</v>
      </c>
      <c r="ED7" s="14"/>
      <c r="EE7" s="10" t="s">
        <v>7</v>
      </c>
      <c r="EF7" s="10" t="s">
        <v>8</v>
      </c>
      <c r="EG7" s="10" t="s">
        <v>0</v>
      </c>
      <c r="EH7" s="23" t="s">
        <v>57</v>
      </c>
      <c r="EI7" s="23" t="s">
        <v>58</v>
      </c>
      <c r="EJ7" s="14"/>
      <c r="EK7" s="10" t="s">
        <v>7</v>
      </c>
      <c r="EL7" s="10" t="s">
        <v>8</v>
      </c>
      <c r="EM7" s="10" t="s">
        <v>0</v>
      </c>
      <c r="EN7" s="23" t="s">
        <v>57</v>
      </c>
      <c r="EO7" s="23" t="s">
        <v>58</v>
      </c>
    </row>
    <row r="8" spans="1:146" s="34" customFormat="1" ht="12.75">
      <c r="A8" s="33">
        <v>43739</v>
      </c>
      <c r="C8" s="24">
        <v>6360000</v>
      </c>
      <c r="D8" s="24">
        <v>127200</v>
      </c>
      <c r="E8" s="18">
        <f>C8+D8</f>
        <v>6487200</v>
      </c>
      <c r="F8" s="18">
        <v>52278</v>
      </c>
      <c r="G8" s="18">
        <v>32726</v>
      </c>
      <c r="H8" s="32"/>
      <c r="I8" s="18">
        <v>3294779.5560000003</v>
      </c>
      <c r="J8" s="18">
        <v>65895.59111999998</v>
      </c>
      <c r="K8" s="18">
        <f>I8+J8</f>
        <v>3360675.1471200003</v>
      </c>
      <c r="L8" s="18">
        <v>27082.466293799993</v>
      </c>
      <c r="M8" s="18">
        <v>16953.6093946</v>
      </c>
      <c r="O8" s="17">
        <f>U8+AA8+AG8+AM8+AS8+AY8+BE8+BK8+BQ8+BW8+CC8+CI8+CO8+CU8+DA8+DG8+DM8+DS8+DY8+EE8+EK8</f>
        <v>3065220.444</v>
      </c>
      <c r="P8" s="17">
        <f>V8+AB8+AH8+AN8+AT8+AZ8+BF8+BL8+BR8+BX8+CD8+CJ8+CP8+CV8+DB8+DH8+DN8+DT8+DZ8+EF8+EL8</f>
        <v>61304.408879999995</v>
      </c>
      <c r="Q8" s="17">
        <f>O8+P8</f>
        <v>3126524.85288</v>
      </c>
      <c r="R8" s="17">
        <f>X8+AD8+AJ8+AP8+AV8+BB8+BH8+BN8+BT8+BZ8+CF8+CL8+CR8+CX8+DD8+DJ8+DP8+DV8+EB8+EH8+EN8</f>
        <v>25195.5337062</v>
      </c>
      <c r="S8" s="17">
        <f>Y8+AE8+AK8+AQ8+AW8+BC8+BI8+BO8+BU8+CA8+CG8+CM8+CS8+CY8+DE8+DK8+DQ8+DW8+EC8+EI8+EO8</f>
        <v>15772.390605399998</v>
      </c>
      <c r="U8" s="17">
        <f>C8*0.00372/100</f>
        <v>236.592</v>
      </c>
      <c r="V8" s="17">
        <f>D8*0.00372/100</f>
        <v>4.73184</v>
      </c>
      <c r="W8" s="17">
        <f>U8+V8</f>
        <v>241.32384000000002</v>
      </c>
      <c r="X8" s="17">
        <f>V$6*$F8</f>
        <v>1.9447416000000002</v>
      </c>
      <c r="Y8" s="17">
        <f>V$6*$G8</f>
        <v>1.2174072</v>
      </c>
      <c r="Z8" s="32"/>
      <c r="AA8" s="17">
        <f>C8*0.00747/100</f>
        <v>475.092</v>
      </c>
      <c r="AB8" s="17">
        <f>D8*0.00747/100</f>
        <v>9.50184</v>
      </c>
      <c r="AC8" s="17">
        <f>AA8+AB8</f>
        <v>484.59384</v>
      </c>
      <c r="AD8" s="17">
        <f>AB$6*$F8</f>
        <v>3.9051666</v>
      </c>
      <c r="AE8" s="17">
        <f>AB$6*$G8</f>
        <v>2.4446322</v>
      </c>
      <c r="AF8" s="32"/>
      <c r="AG8" s="17">
        <f>C8*0.06069/100</f>
        <v>3859.884</v>
      </c>
      <c r="AH8" s="17">
        <f>D8*0.06069/100</f>
        <v>77.19768</v>
      </c>
      <c r="AI8" s="17">
        <f>AG8+AH8</f>
        <v>3937.0816800000002</v>
      </c>
      <c r="AJ8" s="17">
        <f>AH$6*$F8</f>
        <v>31.7275182</v>
      </c>
      <c r="AK8" s="17">
        <f>AH$6*$G8</f>
        <v>19.8614094</v>
      </c>
      <c r="AL8" s="32"/>
      <c r="AM8" s="17">
        <f>C8*0.00066/100</f>
        <v>41.976000000000006</v>
      </c>
      <c r="AN8" s="17">
        <f>D8*0.00066/100</f>
        <v>0.8395199999999999</v>
      </c>
      <c r="AO8" s="17">
        <f>AM8+AN8</f>
        <v>42.81552000000001</v>
      </c>
      <c r="AP8" s="17">
        <f>AN$6*$F8</f>
        <v>0.34503480000000003</v>
      </c>
      <c r="AQ8" s="17">
        <f>AN$6*$G8</f>
        <v>0.2159916</v>
      </c>
      <c r="AR8" s="32"/>
      <c r="AS8" s="17">
        <f>C8*0.1457/100</f>
        <v>9266.52</v>
      </c>
      <c r="AT8" s="17">
        <f>D8*0.1457/100</f>
        <v>185.3304</v>
      </c>
      <c r="AU8" s="17">
        <f>AS8+AT8</f>
        <v>9451.850400000001</v>
      </c>
      <c r="AV8" s="17">
        <f>AT$6*$F8</f>
        <v>76.169046</v>
      </c>
      <c r="AW8" s="17">
        <f>AT$6*$G8</f>
        <v>47.681782</v>
      </c>
      <c r="AX8" s="32"/>
      <c r="AY8" s="17">
        <f>C8*7.9478/100</f>
        <v>505480.08</v>
      </c>
      <c r="AZ8" s="17">
        <f>D8*7.9478/100</f>
        <v>10109.6016</v>
      </c>
      <c r="BA8" s="17">
        <f>AY8+AZ8</f>
        <v>515589.6816</v>
      </c>
      <c r="BB8" s="17">
        <f>AZ$6*$F8</f>
        <v>4154.950884</v>
      </c>
      <c r="BC8" s="17">
        <f>AZ$6*$G8</f>
        <v>2600.997028</v>
      </c>
      <c r="BD8" s="32"/>
      <c r="BE8" s="17">
        <f>C8*0.03622/100</f>
        <v>2303.592</v>
      </c>
      <c r="BF8" s="17">
        <f>D8*0.03622/100</f>
        <v>46.07184</v>
      </c>
      <c r="BG8" s="17">
        <f>BE8+BF8</f>
        <v>2349.66384</v>
      </c>
      <c r="BH8" s="17">
        <f>BF$6*$F8</f>
        <v>18.9350916</v>
      </c>
      <c r="BI8" s="17">
        <f>BF$6*$G8</f>
        <v>11.853357200000001</v>
      </c>
      <c r="BJ8" s="32"/>
      <c r="BK8" s="17">
        <f>C8*3.1515/100</f>
        <v>200435.4</v>
      </c>
      <c r="BL8" s="17">
        <f>D8*3.1515/100</f>
        <v>4008.708</v>
      </c>
      <c r="BM8" s="17">
        <f>BK8+BL8</f>
        <v>204444.108</v>
      </c>
      <c r="BN8" s="17">
        <f>BL$6*$F8</f>
        <v>1647.54117</v>
      </c>
      <c r="BO8" s="17">
        <f>BL$6*$G8</f>
        <v>1031.35989</v>
      </c>
      <c r="BP8" s="32"/>
      <c r="BQ8" s="17">
        <f>C8*1.74849/100</f>
        <v>111203.964</v>
      </c>
      <c r="BR8" s="17">
        <f>D8*1.74849/100</f>
        <v>2224.07928</v>
      </c>
      <c r="BS8" s="17">
        <f>BQ8+BR8</f>
        <v>113428.04328000001</v>
      </c>
      <c r="BT8" s="17">
        <f>BR$6*$F8</f>
        <v>914.0756022</v>
      </c>
      <c r="BU8" s="17">
        <f>BR$6*$G8</f>
        <v>572.2108374000001</v>
      </c>
      <c r="BV8" s="32"/>
      <c r="BW8" s="17">
        <f>C8*0.28204/100</f>
        <v>17937.744000000002</v>
      </c>
      <c r="BX8" s="17">
        <f>D8*0.28204/100</f>
        <v>358.75488000000007</v>
      </c>
      <c r="BY8" s="17">
        <f>BW8+BX8</f>
        <v>18296.498880000003</v>
      </c>
      <c r="BZ8" s="17">
        <f>BX$6*$F8</f>
        <v>147.4448712</v>
      </c>
      <c r="CA8" s="17">
        <f>BX$6*$G8</f>
        <v>92.30041039999999</v>
      </c>
      <c r="CB8" s="32"/>
      <c r="CC8" s="17">
        <f>C8*0.78105/100</f>
        <v>49674.78</v>
      </c>
      <c r="CD8" s="17">
        <f>D8*0.78105/100</f>
        <v>993.4956</v>
      </c>
      <c r="CE8" s="17">
        <f>CC8+CD8</f>
        <v>50668.2756</v>
      </c>
      <c r="CF8" s="17">
        <f>CD$6*$F8</f>
        <v>408.317319</v>
      </c>
      <c r="CG8" s="17">
        <f>CD$6*$G8</f>
        <v>255.60642299999998</v>
      </c>
      <c r="CH8" s="32"/>
      <c r="CI8" s="17">
        <f>C8*18.10524/100</f>
        <v>1151493.264</v>
      </c>
      <c r="CJ8" s="17">
        <f>D8*18.10524/100</f>
        <v>23029.865279999998</v>
      </c>
      <c r="CK8" s="17">
        <f>CI8+CJ8</f>
        <v>1174523.12928</v>
      </c>
      <c r="CL8" s="17">
        <f>CJ$6*$F8</f>
        <v>9465.057367200001</v>
      </c>
      <c r="CM8" s="17">
        <f>CJ$6*$G8</f>
        <v>5925.1208424</v>
      </c>
      <c r="CN8" s="17"/>
      <c r="CO8" s="17">
        <f>C8*0.83967/100</f>
        <v>53403.012</v>
      </c>
      <c r="CP8" s="17">
        <f>D8*0.83967/100</f>
        <v>1068.06024</v>
      </c>
      <c r="CQ8" s="17">
        <f>CO8+CP8</f>
        <v>54471.07224</v>
      </c>
      <c r="CR8" s="17">
        <f>CP$6*$F8</f>
        <v>438.9626826</v>
      </c>
      <c r="CS8" s="17">
        <f>CP$6*$G8</f>
        <v>274.7904042</v>
      </c>
      <c r="CT8" s="32"/>
      <c r="CU8" s="17">
        <f>C8*2.47852/100</f>
        <v>157633.872</v>
      </c>
      <c r="CV8" s="17">
        <f>D8*2.47852/100</f>
        <v>3152.67744</v>
      </c>
      <c r="CW8" s="17">
        <f>CU8+CV8</f>
        <v>160786.54944</v>
      </c>
      <c r="CX8" s="17">
        <f>CV$6*$F8</f>
        <v>1295.7206856</v>
      </c>
      <c r="CY8" s="17">
        <f>CV$6*$G8</f>
        <v>811.1204552</v>
      </c>
      <c r="CZ8" s="32"/>
      <c r="DA8" s="17">
        <f>C8*6.75021/100</f>
        <v>429313.356</v>
      </c>
      <c r="DB8" s="17">
        <f>D8*6.75021/100</f>
        <v>8586.26712</v>
      </c>
      <c r="DC8" s="17">
        <f>DA8+DB8</f>
        <v>437899.62312</v>
      </c>
      <c r="DD8" s="17">
        <f>DB$6*$F8</f>
        <v>3528.8747838</v>
      </c>
      <c r="DE8" s="17">
        <f>DB$6*$G8</f>
        <v>2209.0737246</v>
      </c>
      <c r="DF8" s="32"/>
      <c r="DG8" s="17">
        <f>C8*3.85133/100</f>
        <v>244944.58800000002</v>
      </c>
      <c r="DH8" s="17">
        <f>D8*3.85133/100</f>
        <v>4898.8917599999995</v>
      </c>
      <c r="DI8" s="17">
        <f>DG8+DH8</f>
        <v>249843.47976000002</v>
      </c>
      <c r="DJ8" s="17">
        <f>DH$6*$F8</f>
        <v>2013.3982974</v>
      </c>
      <c r="DK8" s="17">
        <f>DH$6*$G8</f>
        <v>1260.3862558</v>
      </c>
      <c r="DL8" s="32"/>
      <c r="DM8" s="17">
        <f>C8*0.34411/100</f>
        <v>21885.396</v>
      </c>
      <c r="DN8" s="17">
        <f>D8*0.34411/100</f>
        <v>437.70792</v>
      </c>
      <c r="DO8" s="17">
        <f>DM8+DN8</f>
        <v>22323.10392</v>
      </c>
      <c r="DP8" s="17">
        <f>DN$6*$F8</f>
        <v>179.8938258</v>
      </c>
      <c r="DQ8" s="17">
        <f>DN$6*$G8</f>
        <v>112.6134386</v>
      </c>
      <c r="DR8" s="32"/>
      <c r="DS8" s="17">
        <f>C8*0.52876/100</f>
        <v>33629.136</v>
      </c>
      <c r="DT8" s="17">
        <f>D8*0.52876/100</f>
        <v>672.58272</v>
      </c>
      <c r="DU8" s="17">
        <f>DS8+DT8</f>
        <v>34301.71872</v>
      </c>
      <c r="DV8" s="17">
        <f>DT$6*$F8</f>
        <v>276.4251528</v>
      </c>
      <c r="DW8" s="17">
        <f>DT$6*$G8</f>
        <v>173.0419976</v>
      </c>
      <c r="DX8" s="32"/>
      <c r="DY8" s="17">
        <f>C8*0.021/100</f>
        <v>1335.6</v>
      </c>
      <c r="DZ8" s="17">
        <f>D8*0.021/100</f>
        <v>26.712000000000003</v>
      </c>
      <c r="EA8" s="17">
        <f>DY8+DZ8</f>
        <v>1362.312</v>
      </c>
      <c r="EB8" s="17">
        <f>DZ$6*$F8</f>
        <v>10.97838</v>
      </c>
      <c r="EC8" s="17">
        <f>DZ$6*$G8</f>
        <v>6.87246</v>
      </c>
      <c r="ED8" s="32"/>
      <c r="EE8" s="17">
        <f>C8*1.11111/100</f>
        <v>70666.596</v>
      </c>
      <c r="EF8" s="17">
        <f>D8*1.11111/100</f>
        <v>1413.33192</v>
      </c>
      <c r="EG8" s="17">
        <f>EE8+EF8</f>
        <v>72079.92792</v>
      </c>
      <c r="EH8" s="17">
        <f>EF$6*$F8</f>
        <v>580.8660858000001</v>
      </c>
      <c r="EI8" s="17">
        <f>EF$6*$G8</f>
        <v>363.6218586</v>
      </c>
      <c r="EJ8" s="32"/>
      <c r="EK8" s="24"/>
      <c r="EL8" s="32"/>
      <c r="EM8" s="32"/>
      <c r="EN8" s="32"/>
      <c r="EO8" s="32"/>
      <c r="EP8" s="32"/>
    </row>
    <row r="9" spans="3:146" ht="12.75">
      <c r="C9" s="24"/>
      <c r="D9" s="24"/>
      <c r="E9" s="24"/>
      <c r="F9" s="24"/>
      <c r="G9" s="24"/>
      <c r="I9" s="24"/>
      <c r="J9" s="24"/>
      <c r="K9" s="24"/>
      <c r="L9" s="24"/>
      <c r="M9" s="24"/>
      <c r="U9" s="32"/>
      <c r="V9" s="32"/>
      <c r="W9" s="32"/>
      <c r="X9" s="32"/>
      <c r="Y9" s="32"/>
      <c r="Z9" s="17"/>
      <c r="AA9" s="32"/>
      <c r="AB9" s="32"/>
      <c r="AC9" s="32"/>
      <c r="AD9" s="32"/>
      <c r="AE9" s="32"/>
      <c r="AF9" s="17"/>
      <c r="AG9" s="32"/>
      <c r="AH9" s="32"/>
      <c r="AI9" s="32"/>
      <c r="AJ9" s="32"/>
      <c r="AK9" s="32"/>
      <c r="AL9" s="17"/>
      <c r="AM9" s="32"/>
      <c r="AN9" s="32"/>
      <c r="AO9" s="32"/>
      <c r="AP9" s="32"/>
      <c r="AQ9" s="32"/>
      <c r="AR9" s="17"/>
      <c r="AS9" s="32"/>
      <c r="AT9" s="32"/>
      <c r="AU9" s="32"/>
      <c r="AV9" s="32"/>
      <c r="AW9" s="32"/>
      <c r="AX9" s="17"/>
      <c r="AY9" s="32"/>
      <c r="AZ9" s="32"/>
      <c r="BA9" s="32"/>
      <c r="BB9" s="32"/>
      <c r="BC9" s="32"/>
      <c r="BD9" s="17"/>
      <c r="BE9" s="17"/>
      <c r="BF9" s="17"/>
      <c r="BG9" s="32"/>
      <c r="BH9" s="32"/>
      <c r="BI9" s="32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32"/>
      <c r="EF9" s="32"/>
      <c r="EG9" s="32"/>
      <c r="EH9" s="32"/>
      <c r="EI9" s="32"/>
      <c r="EJ9" s="17"/>
      <c r="EK9" s="32"/>
      <c r="EL9" s="32"/>
      <c r="EM9" s="32"/>
      <c r="EN9" s="32"/>
      <c r="EO9" s="32"/>
      <c r="EP9" s="17"/>
    </row>
    <row r="10" spans="1:146" ht="13.5" thickBot="1">
      <c r="A10" s="15" t="s">
        <v>0</v>
      </c>
      <c r="C10" s="31">
        <f>SUM(C8:C9)</f>
        <v>6360000</v>
      </c>
      <c r="D10" s="31">
        <f>SUM(D8:D9)</f>
        <v>127200</v>
      </c>
      <c r="E10" s="31">
        <f>SUM(E8:E9)</f>
        <v>6487200</v>
      </c>
      <c r="F10" s="31">
        <f>SUM(F8:F9)</f>
        <v>52278</v>
      </c>
      <c r="G10" s="31">
        <f>SUM(G8:G9)</f>
        <v>32726</v>
      </c>
      <c r="I10" s="31">
        <f>SUM(I8:I9)</f>
        <v>3294779.5560000003</v>
      </c>
      <c r="J10" s="31">
        <f>SUM(J8:J8)</f>
        <v>65895.59111999998</v>
      </c>
      <c r="K10" s="31">
        <f>SUM(K8:K8)</f>
        <v>3360675.1471200003</v>
      </c>
      <c r="L10" s="31">
        <f>SUM(L8:L8)</f>
        <v>27082.466293799993</v>
      </c>
      <c r="M10" s="31">
        <f>SUM(M8:M8)</f>
        <v>16953.6093946</v>
      </c>
      <c r="O10" s="31">
        <f>SUM(O8:O8)</f>
        <v>3065220.444</v>
      </c>
      <c r="P10" s="31">
        <f>SUM(P8:P8)</f>
        <v>61304.408879999995</v>
      </c>
      <c r="Q10" s="31">
        <f>SUM(Q8:Q8)</f>
        <v>3126524.85288</v>
      </c>
      <c r="R10" s="31">
        <f>SUM(R8:R8)</f>
        <v>25195.5337062</v>
      </c>
      <c r="S10" s="31">
        <f>SUM(S8:S8)</f>
        <v>15772.390605399998</v>
      </c>
      <c r="U10" s="31">
        <f>SUM(U8:U9)</f>
        <v>236.592</v>
      </c>
      <c r="V10" s="31">
        <f>SUM(V8:V9)</f>
        <v>4.73184</v>
      </c>
      <c r="W10" s="31">
        <f>SUM(W8:W9)</f>
        <v>241.32384000000002</v>
      </c>
      <c r="X10" s="31">
        <f>SUM(X8:X9)</f>
        <v>1.9447416000000002</v>
      </c>
      <c r="Y10" s="31">
        <f>SUM(Y8:Y9)</f>
        <v>1.2174072</v>
      </c>
      <c r="Z10" s="17"/>
      <c r="AA10" s="31">
        <f>SUM(AA8:AA9)</f>
        <v>475.092</v>
      </c>
      <c r="AB10" s="31">
        <f>SUM(AB8:AB9)</f>
        <v>9.50184</v>
      </c>
      <c r="AC10" s="31">
        <f>SUM(AC8:AC9)</f>
        <v>484.59384</v>
      </c>
      <c r="AD10" s="31">
        <f>SUM(AD8:AD9)</f>
        <v>3.9051666</v>
      </c>
      <c r="AE10" s="31">
        <f>SUM(AE8:AE9)</f>
        <v>2.4446322</v>
      </c>
      <c r="AF10" s="17"/>
      <c r="AG10" s="31">
        <f>SUM(AG8:AG9)</f>
        <v>3859.884</v>
      </c>
      <c r="AH10" s="31">
        <f>SUM(AH8:AH9)</f>
        <v>77.19768</v>
      </c>
      <c r="AI10" s="31">
        <f>SUM(AI8:AI9)</f>
        <v>3937.0816800000002</v>
      </c>
      <c r="AJ10" s="31">
        <f>SUM(AJ8:AJ9)</f>
        <v>31.7275182</v>
      </c>
      <c r="AK10" s="31">
        <f>SUM(AK8:AK9)</f>
        <v>19.8614094</v>
      </c>
      <c r="AL10" s="17"/>
      <c r="AM10" s="31">
        <f>SUM(AM8:AM9)</f>
        <v>41.976000000000006</v>
      </c>
      <c r="AN10" s="31">
        <f>SUM(AN8:AN9)</f>
        <v>0.8395199999999999</v>
      </c>
      <c r="AO10" s="31">
        <f>SUM(AO8:AO9)</f>
        <v>42.81552000000001</v>
      </c>
      <c r="AP10" s="31">
        <f>SUM(AP8:AP9)</f>
        <v>0.34503480000000003</v>
      </c>
      <c r="AQ10" s="31">
        <f>SUM(AQ8:AQ9)</f>
        <v>0.2159916</v>
      </c>
      <c r="AR10" s="17"/>
      <c r="AS10" s="31">
        <f>SUM(AS8:AS9)</f>
        <v>9266.52</v>
      </c>
      <c r="AT10" s="31">
        <f>SUM(AT8:AT9)</f>
        <v>185.3304</v>
      </c>
      <c r="AU10" s="31">
        <f>SUM(AU8:AU9)</f>
        <v>9451.850400000001</v>
      </c>
      <c r="AV10" s="31">
        <f>SUM(AV8:AV9)</f>
        <v>76.169046</v>
      </c>
      <c r="AW10" s="31">
        <f>SUM(AW8:AW9)</f>
        <v>47.681782</v>
      </c>
      <c r="AX10" s="17"/>
      <c r="AY10" s="31">
        <f>SUM(AY8:AY9)</f>
        <v>505480.08</v>
      </c>
      <c r="AZ10" s="31">
        <f>SUM(AZ8:AZ9)</f>
        <v>10109.6016</v>
      </c>
      <c r="BA10" s="31">
        <f>SUM(BA8:BA9)</f>
        <v>515589.6816</v>
      </c>
      <c r="BB10" s="31">
        <f>SUM(BB8:BB9)</f>
        <v>4154.950884</v>
      </c>
      <c r="BC10" s="31">
        <f>SUM(BC8:BC9)</f>
        <v>2600.997028</v>
      </c>
      <c r="BD10" s="17"/>
      <c r="BE10" s="31">
        <f>SUM(BE8:BE9)</f>
        <v>2303.592</v>
      </c>
      <c r="BF10" s="31">
        <f>SUM(BF8:BF9)</f>
        <v>46.07184</v>
      </c>
      <c r="BG10" s="31">
        <f>SUM(BG8:BG9)</f>
        <v>2349.66384</v>
      </c>
      <c r="BH10" s="31">
        <f>SUM(BH8:BH9)</f>
        <v>18.9350916</v>
      </c>
      <c r="BI10" s="31">
        <f>SUM(BI8:BI9)</f>
        <v>11.853357200000001</v>
      </c>
      <c r="BJ10" s="17"/>
      <c r="BK10" s="31">
        <f>SUM(BK8:BK9)</f>
        <v>200435.4</v>
      </c>
      <c r="BL10" s="31">
        <f>SUM(BL8:BL9)</f>
        <v>4008.708</v>
      </c>
      <c r="BM10" s="31">
        <f>SUM(BM8:BM9)</f>
        <v>204444.108</v>
      </c>
      <c r="BN10" s="31">
        <f>SUM(BN8:BN9)</f>
        <v>1647.54117</v>
      </c>
      <c r="BO10" s="31">
        <f>SUM(BO8:BO9)</f>
        <v>1031.35989</v>
      </c>
      <c r="BP10" s="17"/>
      <c r="BQ10" s="31">
        <f>SUM(BQ8:BQ9)</f>
        <v>111203.964</v>
      </c>
      <c r="BR10" s="31">
        <f>SUM(BR8:BR9)</f>
        <v>2224.07928</v>
      </c>
      <c r="BS10" s="31">
        <f>SUM(BS8:BS9)</f>
        <v>113428.04328000001</v>
      </c>
      <c r="BT10" s="31">
        <f>SUM(BT8:BT9)</f>
        <v>914.0756022</v>
      </c>
      <c r="BU10" s="31">
        <f>SUM(BU8:BU9)</f>
        <v>572.2108374000001</v>
      </c>
      <c r="BV10" s="17"/>
      <c r="BW10" s="31">
        <f>SUM(BW8:BW9)</f>
        <v>17937.744000000002</v>
      </c>
      <c r="BX10" s="31">
        <f>SUM(BX8:BX9)</f>
        <v>358.75488000000007</v>
      </c>
      <c r="BY10" s="31">
        <f>SUM(BY8:BY9)</f>
        <v>18296.498880000003</v>
      </c>
      <c r="BZ10" s="31">
        <f>SUM(BZ8:BZ9)</f>
        <v>147.4448712</v>
      </c>
      <c r="CA10" s="31">
        <f>SUM(CA8:CA9)</f>
        <v>92.30041039999999</v>
      </c>
      <c r="CB10" s="17"/>
      <c r="CC10" s="31">
        <f>SUM(CC8:CC9)</f>
        <v>49674.78</v>
      </c>
      <c r="CD10" s="31">
        <f>SUM(CD8:CD9)</f>
        <v>993.4956</v>
      </c>
      <c r="CE10" s="31">
        <f>SUM(CE8:CE9)</f>
        <v>50668.2756</v>
      </c>
      <c r="CF10" s="31">
        <f>SUM(CF8:CF9)</f>
        <v>408.317319</v>
      </c>
      <c r="CG10" s="31">
        <f>SUM(CG8:CG9)</f>
        <v>255.60642299999998</v>
      </c>
      <c r="CH10" s="17"/>
      <c r="CI10" s="31">
        <f>SUM(CI8:CI9)</f>
        <v>1151493.264</v>
      </c>
      <c r="CJ10" s="31">
        <f>SUM(CJ8:CJ9)</f>
        <v>23029.865279999998</v>
      </c>
      <c r="CK10" s="31">
        <f>SUM(CK8:CK9)</f>
        <v>1174523.12928</v>
      </c>
      <c r="CL10" s="31">
        <f>SUM(CL8:CL9)</f>
        <v>9465.057367200001</v>
      </c>
      <c r="CM10" s="31">
        <f>SUM(CM8:CM9)</f>
        <v>5925.1208424</v>
      </c>
      <c r="CN10" s="24"/>
      <c r="CO10" s="31">
        <f>SUM(CO8:CO9)</f>
        <v>53403.012</v>
      </c>
      <c r="CP10" s="31">
        <f>SUM(CP8:CP9)</f>
        <v>1068.06024</v>
      </c>
      <c r="CQ10" s="31">
        <f>SUM(CQ8:CQ9)</f>
        <v>54471.07224</v>
      </c>
      <c r="CR10" s="31">
        <f>SUM(CR8:CR9)</f>
        <v>438.9626826</v>
      </c>
      <c r="CS10" s="31">
        <f>SUM(CS8:CS9)</f>
        <v>274.7904042</v>
      </c>
      <c r="CT10" s="17"/>
      <c r="CU10" s="31">
        <f>SUM(CU8:CU9)</f>
        <v>157633.872</v>
      </c>
      <c r="CV10" s="31">
        <f>SUM(CV8:CV9)</f>
        <v>3152.67744</v>
      </c>
      <c r="CW10" s="31">
        <f>SUM(CW8:CW9)</f>
        <v>160786.54944</v>
      </c>
      <c r="CX10" s="31">
        <f>SUM(CX8:CX9)</f>
        <v>1295.7206856</v>
      </c>
      <c r="CY10" s="31">
        <f>SUM(CY8:CY9)</f>
        <v>811.1204552</v>
      </c>
      <c r="CZ10" s="24"/>
      <c r="DA10" s="31">
        <f>SUM(DA8:DA9)</f>
        <v>429313.356</v>
      </c>
      <c r="DB10" s="31">
        <f>SUM(DB8:DB9)</f>
        <v>8586.26712</v>
      </c>
      <c r="DC10" s="31">
        <f>SUM(DC8:DC9)</f>
        <v>437899.62312</v>
      </c>
      <c r="DD10" s="31">
        <f>SUM(DD8:DD9)</f>
        <v>3528.8747838</v>
      </c>
      <c r="DE10" s="31">
        <f>SUM(DE8:DE9)</f>
        <v>2209.0737246</v>
      </c>
      <c r="DF10" s="17"/>
      <c r="DG10" s="31">
        <f>SUM(DG8:DG9)</f>
        <v>244944.58800000002</v>
      </c>
      <c r="DH10" s="31">
        <f>SUM(DH8:DH9)</f>
        <v>4898.8917599999995</v>
      </c>
      <c r="DI10" s="31">
        <f>SUM(DI8:DI9)</f>
        <v>249843.47976000002</v>
      </c>
      <c r="DJ10" s="31">
        <f>SUM(DJ8:DJ9)</f>
        <v>2013.3982974</v>
      </c>
      <c r="DK10" s="31">
        <f>SUM(DK8:DK9)</f>
        <v>1260.3862558</v>
      </c>
      <c r="DL10" s="17"/>
      <c r="DM10" s="31">
        <f>SUM(DM8:DM9)</f>
        <v>21885.396</v>
      </c>
      <c r="DN10" s="31">
        <f>SUM(DN8:DN9)</f>
        <v>437.70792</v>
      </c>
      <c r="DO10" s="31">
        <f>SUM(DO8:DO9)</f>
        <v>22323.10392</v>
      </c>
      <c r="DP10" s="31">
        <f>SUM(DP8:DP9)</f>
        <v>179.8938258</v>
      </c>
      <c r="DQ10" s="31">
        <f>SUM(DQ8:DQ9)</f>
        <v>112.6134386</v>
      </c>
      <c r="DR10" s="17"/>
      <c r="DS10" s="31">
        <f>SUM(DS8:DS9)</f>
        <v>33629.136</v>
      </c>
      <c r="DT10" s="31">
        <f>SUM(DT8:DT9)</f>
        <v>672.58272</v>
      </c>
      <c r="DU10" s="31">
        <f>SUM(DU8:DU9)</f>
        <v>34301.71872</v>
      </c>
      <c r="DV10" s="31">
        <f>SUM(DV8:DV9)</f>
        <v>276.4251528</v>
      </c>
      <c r="DW10" s="31">
        <f>SUM(DW8:DW9)</f>
        <v>173.0419976</v>
      </c>
      <c r="DX10" s="17"/>
      <c r="DY10" s="31">
        <f>SUM(DY8:DY9)</f>
        <v>1335.6</v>
      </c>
      <c r="DZ10" s="31">
        <f>SUM(DZ8:DZ9)</f>
        <v>26.712000000000003</v>
      </c>
      <c r="EA10" s="31">
        <f>SUM(EA8:EA9)</f>
        <v>1362.312</v>
      </c>
      <c r="EB10" s="31">
        <f>SUM(EB8:EB9)</f>
        <v>10.97838</v>
      </c>
      <c r="EC10" s="31">
        <f>SUM(EC8:EC9)</f>
        <v>6.87246</v>
      </c>
      <c r="ED10" s="17"/>
      <c r="EE10" s="31">
        <f>SUM(EE8:EE9)</f>
        <v>70666.596</v>
      </c>
      <c r="EF10" s="31">
        <f>SUM(EF8:EF9)</f>
        <v>1413.33192</v>
      </c>
      <c r="EG10" s="31">
        <f>SUM(EG8:EG9)</f>
        <v>72079.92792</v>
      </c>
      <c r="EH10" s="31">
        <f>SUM(EH8:EH9)</f>
        <v>580.8660858000001</v>
      </c>
      <c r="EI10" s="31">
        <f>SUM(EI8:EI9)</f>
        <v>363.6218586</v>
      </c>
      <c r="EJ10" s="17"/>
      <c r="EK10" s="31">
        <f>SUM(EK8:EK9)</f>
        <v>0</v>
      </c>
      <c r="EL10" s="31">
        <f>SUM(EL8:EL9)</f>
        <v>0</v>
      </c>
      <c r="EM10" s="31">
        <f>SUM(EM8:EM9)</f>
        <v>0</v>
      </c>
      <c r="EN10" s="24"/>
      <c r="EO10" s="24"/>
      <c r="EP10" s="17"/>
    </row>
    <row r="11" ht="13.5" thickTop="1"/>
  </sheetData>
  <sheetProtection/>
  <mergeCells count="2">
    <mergeCell ref="C5:E5"/>
    <mergeCell ref="C6:E6"/>
  </mergeCells>
  <printOptions/>
  <pageMargins left="0.75" right="0.75" top="1" bottom="1" header="0.3" footer="0.3"/>
  <pageSetup horizontalDpi="600" verticalDpi="600" orientation="landscape" scale="72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10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1" sqref="C11"/>
    </sheetView>
  </sheetViews>
  <sheetFormatPr defaultColWidth="11.8515625" defaultRowHeight="12.75"/>
  <cols>
    <col min="1" max="1" width="11.8515625" style="0" customWidth="1"/>
    <col min="2" max="2" width="6.140625" style="0" customWidth="1"/>
    <col min="3" max="6" width="18.140625" style="0" customWidth="1"/>
    <col min="7" max="7" width="22.421875" style="0" customWidth="1"/>
    <col min="8" max="8" width="7.28125" style="0" customWidth="1"/>
    <col min="9" max="12" width="18.140625" style="0" customWidth="1"/>
    <col min="13" max="13" width="21.8515625" style="0" customWidth="1"/>
    <col min="14" max="14" width="4.8515625" style="0" customWidth="1"/>
    <col min="15" max="18" width="18.140625" style="0" customWidth="1"/>
    <col min="19" max="19" width="22.00390625" style="0" customWidth="1"/>
    <col min="20" max="20" width="4.8515625" style="0" customWidth="1"/>
    <col min="21" max="24" width="18.140625" style="0" customWidth="1"/>
    <col min="25" max="25" width="20.421875" style="0" customWidth="1"/>
    <col min="26" max="26" width="4.8515625" style="0" customWidth="1"/>
    <col min="27" max="30" width="18.140625" style="0" customWidth="1"/>
    <col min="31" max="31" width="22.00390625" style="0" customWidth="1"/>
    <col min="32" max="32" width="4.8515625" style="0" customWidth="1"/>
    <col min="33" max="36" width="18.140625" style="0" customWidth="1"/>
    <col min="37" max="37" width="20.7109375" style="0" customWidth="1"/>
    <col min="38" max="38" width="4.8515625" style="0" customWidth="1"/>
    <col min="39" max="42" width="18.140625" style="0" customWidth="1"/>
    <col min="43" max="43" width="19.8515625" style="0" customWidth="1"/>
    <col min="44" max="44" width="4.8515625" style="0" customWidth="1"/>
    <col min="45" max="48" width="18.140625" style="0" customWidth="1"/>
    <col min="49" max="49" width="21.140625" style="0" customWidth="1"/>
    <col min="50" max="50" width="4.8515625" style="0" customWidth="1"/>
    <col min="51" max="54" width="18.140625" style="0" customWidth="1"/>
    <col min="55" max="55" width="20.8515625" style="0" customWidth="1"/>
    <col min="56" max="56" width="4.8515625" style="0" customWidth="1"/>
    <col min="57" max="60" width="18.140625" style="0" customWidth="1"/>
    <col min="61" max="61" width="21.28125" style="0" customWidth="1"/>
    <col min="62" max="62" width="4.8515625" style="0" customWidth="1"/>
    <col min="63" max="66" width="18.140625" style="0" customWidth="1"/>
    <col min="67" max="67" width="20.8515625" style="0" customWidth="1"/>
    <col min="68" max="68" width="4.8515625" style="0" customWidth="1"/>
    <col min="69" max="72" width="18.140625" style="0" customWidth="1"/>
    <col min="73" max="73" width="20.7109375" style="0" customWidth="1"/>
    <col min="74" max="74" width="4.8515625" style="0" customWidth="1"/>
    <col min="75" max="78" width="18.140625" style="0" customWidth="1"/>
    <col min="79" max="79" width="20.8515625" style="0" customWidth="1"/>
    <col min="80" max="80" width="4.8515625" style="0" customWidth="1"/>
    <col min="81" max="84" width="18.140625" style="0" customWidth="1"/>
    <col min="85" max="85" width="22.00390625" style="0" customWidth="1"/>
    <col min="86" max="86" width="4.8515625" style="0" customWidth="1"/>
    <col min="87" max="90" width="18.140625" style="0" customWidth="1"/>
    <col min="91" max="91" width="20.7109375" style="0" customWidth="1"/>
    <col min="92" max="92" width="4.8515625" style="0" customWidth="1"/>
    <col min="93" max="96" width="18.140625" style="0" customWidth="1"/>
    <col min="97" max="97" width="20.8515625" style="0" customWidth="1"/>
    <col min="98" max="98" width="4.8515625" style="0" customWidth="1"/>
    <col min="99" max="102" width="18.140625" style="0" customWidth="1"/>
    <col min="103" max="103" width="22.140625" style="0" customWidth="1"/>
    <col min="104" max="104" width="4.8515625" style="0" customWidth="1"/>
    <col min="105" max="108" width="18.140625" style="0" customWidth="1"/>
    <col min="109" max="109" width="20.8515625" style="0" customWidth="1"/>
    <col min="110" max="110" width="4.8515625" style="0" hidden="1" customWidth="1"/>
    <col min="111" max="114" width="18.140625" style="0" customWidth="1"/>
    <col min="115" max="115" width="21.28125" style="0" customWidth="1"/>
    <col min="116" max="116" width="4.8515625" style="0" customWidth="1"/>
    <col min="117" max="120" width="18.140625" style="0" customWidth="1"/>
    <col min="121" max="121" width="21.421875" style="0" customWidth="1"/>
    <col min="122" max="122" width="4.8515625" style="0" customWidth="1"/>
    <col min="123" max="126" width="18.140625" style="0" customWidth="1"/>
    <col min="127" max="127" width="22.421875" style="0" customWidth="1"/>
    <col min="128" max="128" width="4.8515625" style="0" customWidth="1"/>
    <col min="129" max="132" width="18.140625" style="0" customWidth="1"/>
    <col min="133" max="133" width="22.00390625" style="0" customWidth="1"/>
    <col min="134" max="134" width="4.8515625" style="0" customWidth="1"/>
    <col min="135" max="138" width="18.140625" style="0" customWidth="1"/>
    <col min="139" max="139" width="22.421875" style="0" customWidth="1"/>
    <col min="140" max="140" width="4.8515625" style="0" customWidth="1"/>
    <col min="141" max="144" width="18.140625" style="0" customWidth="1"/>
    <col min="145" max="145" width="20.8515625" style="0" customWidth="1"/>
    <col min="146" max="146" width="4.8515625" style="0" customWidth="1"/>
    <col min="147" max="150" width="18.140625" style="0" customWidth="1"/>
    <col min="151" max="151" width="20.7109375" style="0" customWidth="1"/>
    <col min="152" max="152" width="4.8515625" style="0" customWidth="1"/>
    <col min="153" max="156" width="18.140625" style="0" customWidth="1"/>
    <col min="157" max="157" width="22.421875" style="0" customWidth="1"/>
    <col min="158" max="158" width="4.8515625" style="0" customWidth="1"/>
    <col min="159" max="162" width="18.140625" style="0" customWidth="1"/>
    <col min="163" max="163" width="21.8515625" style="0" customWidth="1"/>
  </cols>
  <sheetData>
    <row r="1" spans="1:129" ht="12.75">
      <c r="A1" s="26"/>
      <c r="B1" s="26"/>
      <c r="C1" s="26"/>
      <c r="D1" s="26"/>
      <c r="E1" s="26"/>
      <c r="F1" s="26"/>
      <c r="G1" s="26"/>
      <c r="H1" s="12"/>
      <c r="I1" s="25"/>
      <c r="J1" s="18"/>
      <c r="K1" s="18"/>
      <c r="L1" s="27"/>
      <c r="M1" s="27" t="s">
        <v>13</v>
      </c>
      <c r="N1" s="27"/>
      <c r="O1" s="27"/>
      <c r="P1" s="27"/>
      <c r="Q1" s="27"/>
      <c r="R1" s="27"/>
      <c r="S1" s="18"/>
      <c r="T1" s="17"/>
      <c r="U1" s="27"/>
      <c r="V1" s="17"/>
      <c r="W1" s="17"/>
      <c r="X1" s="17"/>
      <c r="Y1" s="27"/>
      <c r="Z1" s="27"/>
      <c r="AA1" s="27" t="s">
        <v>13</v>
      </c>
      <c r="AB1" s="17"/>
      <c r="AC1" s="25"/>
      <c r="AD1" s="27"/>
      <c r="AE1" s="18"/>
      <c r="AF1" s="17"/>
      <c r="AG1" s="27"/>
      <c r="AH1" s="17"/>
      <c r="AI1" s="17"/>
      <c r="AJ1" s="17"/>
      <c r="AK1" s="27"/>
      <c r="AL1" s="27" t="s">
        <v>13</v>
      </c>
      <c r="AM1" s="17"/>
      <c r="AS1" s="27"/>
      <c r="AT1" s="4"/>
      <c r="AU1" s="3"/>
      <c r="AV1" s="3"/>
      <c r="AW1" s="27"/>
      <c r="AX1" s="27" t="s">
        <v>13</v>
      </c>
      <c r="AY1" s="3"/>
      <c r="AZ1" s="3"/>
      <c r="BA1" s="3"/>
      <c r="BB1" s="3"/>
      <c r="BC1" s="3"/>
      <c r="BD1" s="3"/>
      <c r="BE1" s="27"/>
      <c r="BF1" s="4"/>
      <c r="BG1" s="3"/>
      <c r="BH1" s="3"/>
      <c r="BI1" s="27"/>
      <c r="BJ1" s="27" t="s">
        <v>13</v>
      </c>
      <c r="BK1" s="3"/>
      <c r="BL1" s="3"/>
      <c r="BM1" s="27"/>
      <c r="BN1" s="4"/>
      <c r="BO1" s="3"/>
      <c r="BP1" s="3"/>
      <c r="BQ1" s="27"/>
      <c r="BR1" s="3"/>
      <c r="BS1" s="3"/>
      <c r="BT1" s="3"/>
      <c r="BU1" s="27"/>
      <c r="BV1" s="27" t="s">
        <v>13</v>
      </c>
      <c r="BW1" s="3"/>
      <c r="BX1" s="3"/>
      <c r="BY1" s="3"/>
      <c r="BZ1" s="3"/>
      <c r="CA1" s="3"/>
      <c r="CB1" s="3"/>
      <c r="CC1" s="27"/>
      <c r="CD1" s="3"/>
      <c r="CE1" s="3"/>
      <c r="CF1" s="3"/>
      <c r="CG1" s="27"/>
      <c r="CH1" s="27" t="s">
        <v>13</v>
      </c>
      <c r="CI1" s="3"/>
      <c r="CJ1" s="3"/>
      <c r="CK1" s="3"/>
      <c r="CL1" s="3"/>
      <c r="CM1" s="3"/>
      <c r="CN1" s="3"/>
      <c r="CO1" s="27"/>
      <c r="CP1" s="3"/>
      <c r="CQ1" s="3"/>
      <c r="CR1" s="3"/>
      <c r="CS1" s="27"/>
      <c r="CT1" s="27" t="s">
        <v>13</v>
      </c>
      <c r="CU1" s="3"/>
      <c r="CV1" s="3"/>
      <c r="CW1" s="3"/>
      <c r="CX1" s="3"/>
      <c r="CY1" s="3"/>
      <c r="CZ1" s="3"/>
      <c r="DA1" s="27"/>
      <c r="DB1" s="3"/>
      <c r="DC1" s="3"/>
      <c r="DD1" s="3"/>
      <c r="DE1" s="27"/>
      <c r="DF1" s="27" t="s">
        <v>13</v>
      </c>
      <c r="DG1" s="3"/>
      <c r="DH1" s="3"/>
      <c r="DI1" s="3"/>
      <c r="DJ1" s="3"/>
      <c r="DK1" s="3"/>
      <c r="DL1" s="3"/>
      <c r="DM1" s="27"/>
      <c r="DN1" s="3"/>
      <c r="DO1" s="3"/>
      <c r="DP1" s="3"/>
      <c r="DQ1" s="27"/>
      <c r="DR1" s="27" t="s">
        <v>13</v>
      </c>
      <c r="DS1" s="3"/>
      <c r="DT1" s="3"/>
      <c r="DU1" s="3"/>
      <c r="DV1" s="3"/>
      <c r="DW1" s="3"/>
      <c r="DY1" s="27"/>
    </row>
    <row r="2" spans="1:129" ht="12.75">
      <c r="A2" s="26"/>
      <c r="B2" s="26"/>
      <c r="C2" s="26"/>
      <c r="D2" s="26"/>
      <c r="E2" s="26"/>
      <c r="F2" s="26"/>
      <c r="G2" s="26"/>
      <c r="H2" s="12"/>
      <c r="I2" s="25"/>
      <c r="J2" s="18"/>
      <c r="K2" s="18"/>
      <c r="L2" s="27" t="s">
        <v>59</v>
      </c>
      <c r="M2" s="27"/>
      <c r="N2" s="27"/>
      <c r="O2" s="27"/>
      <c r="P2" s="27"/>
      <c r="Q2" s="27"/>
      <c r="R2" s="27"/>
      <c r="S2" s="18"/>
      <c r="T2" s="17"/>
      <c r="U2" s="27"/>
      <c r="V2" s="17"/>
      <c r="W2" s="17"/>
      <c r="X2" s="17"/>
      <c r="Y2" s="27"/>
      <c r="Z2" s="27" t="s">
        <v>59</v>
      </c>
      <c r="AA2" s="27"/>
      <c r="AB2" s="17"/>
      <c r="AC2" s="25"/>
      <c r="AD2" s="27"/>
      <c r="AE2" s="18"/>
      <c r="AF2" s="17"/>
      <c r="AG2" s="27"/>
      <c r="AH2" s="17"/>
      <c r="AI2" s="17"/>
      <c r="AJ2" s="17"/>
      <c r="AK2" s="27" t="s">
        <v>59</v>
      </c>
      <c r="AL2" s="27"/>
      <c r="AM2" s="17"/>
      <c r="AS2" s="27"/>
      <c r="AT2" s="4"/>
      <c r="AU2" s="3"/>
      <c r="AV2" s="3"/>
      <c r="AW2" s="27" t="s">
        <v>59</v>
      </c>
      <c r="AX2" s="27"/>
      <c r="AY2" s="3"/>
      <c r="AZ2" s="3"/>
      <c r="BA2" s="3"/>
      <c r="BB2" s="3"/>
      <c r="BC2" s="3"/>
      <c r="BD2" s="3"/>
      <c r="BE2" s="27"/>
      <c r="BF2" s="4"/>
      <c r="BG2" s="3"/>
      <c r="BH2" s="3"/>
      <c r="BI2" s="27" t="s">
        <v>59</v>
      </c>
      <c r="BJ2" s="27"/>
      <c r="BK2" s="3"/>
      <c r="BL2" s="3"/>
      <c r="BM2" s="27"/>
      <c r="BN2" s="4"/>
      <c r="BO2" s="3"/>
      <c r="BP2" s="3"/>
      <c r="BQ2" s="27"/>
      <c r="BR2" s="3"/>
      <c r="BS2" s="3"/>
      <c r="BT2" s="3"/>
      <c r="BU2" s="27" t="s">
        <v>59</v>
      </c>
      <c r="BV2" s="27"/>
      <c r="BW2" s="3"/>
      <c r="BX2" s="3"/>
      <c r="BY2" s="3"/>
      <c r="BZ2" s="3"/>
      <c r="CA2" s="3"/>
      <c r="CB2" s="3"/>
      <c r="CC2" s="27"/>
      <c r="CD2" s="3"/>
      <c r="CE2" s="3"/>
      <c r="CF2" s="3"/>
      <c r="CG2" s="27" t="s">
        <v>59</v>
      </c>
      <c r="CH2" s="27"/>
      <c r="CI2" s="3"/>
      <c r="CJ2" s="3"/>
      <c r="CK2" s="3"/>
      <c r="CL2" s="3"/>
      <c r="CM2" s="3"/>
      <c r="CN2" s="3"/>
      <c r="CO2" s="27"/>
      <c r="CP2" s="3"/>
      <c r="CQ2" s="3"/>
      <c r="CR2" s="3"/>
      <c r="CS2" s="27" t="s">
        <v>59</v>
      </c>
      <c r="CT2" s="27"/>
      <c r="CU2" s="3"/>
      <c r="CV2" s="3"/>
      <c r="CW2" s="3"/>
      <c r="CX2" s="3"/>
      <c r="CY2" s="3"/>
      <c r="CZ2" s="3"/>
      <c r="DA2" s="27"/>
      <c r="DB2" s="3"/>
      <c r="DC2" s="3"/>
      <c r="DD2" s="3"/>
      <c r="DE2" s="27" t="s">
        <v>59</v>
      </c>
      <c r="DF2" s="27"/>
      <c r="DG2" s="3"/>
      <c r="DH2" s="3"/>
      <c r="DI2" s="3"/>
      <c r="DJ2" s="3"/>
      <c r="DK2" s="3"/>
      <c r="DL2" s="3"/>
      <c r="DM2" s="27"/>
      <c r="DN2" s="3"/>
      <c r="DO2" s="3"/>
      <c r="DP2" s="3"/>
      <c r="DQ2" s="27" t="s">
        <v>59</v>
      </c>
      <c r="DR2" s="27"/>
      <c r="DS2" s="3"/>
      <c r="DT2" s="3"/>
      <c r="DU2" s="3"/>
      <c r="DV2" s="3"/>
      <c r="DW2" s="3"/>
      <c r="DY2" s="27"/>
    </row>
    <row r="3" spans="1:129" ht="12.75">
      <c r="A3" s="26"/>
      <c r="B3" s="26"/>
      <c r="C3" s="26"/>
      <c r="D3" s="26"/>
      <c r="E3" s="26"/>
      <c r="F3" s="26"/>
      <c r="G3" s="26"/>
      <c r="H3" s="12"/>
      <c r="I3" s="25"/>
      <c r="J3" s="18"/>
      <c r="K3" s="18"/>
      <c r="L3" s="25"/>
      <c r="M3" s="27" t="s">
        <v>21</v>
      </c>
      <c r="N3" s="25"/>
      <c r="O3" s="25"/>
      <c r="P3" s="25"/>
      <c r="Q3" s="25"/>
      <c r="R3" s="25"/>
      <c r="S3" s="18"/>
      <c r="T3" s="17"/>
      <c r="U3" s="27"/>
      <c r="V3" s="17"/>
      <c r="W3" s="17"/>
      <c r="X3" s="17"/>
      <c r="Y3" s="25"/>
      <c r="Z3" s="25"/>
      <c r="AA3" s="27" t="s">
        <v>21</v>
      </c>
      <c r="AB3" s="17"/>
      <c r="AC3" s="25"/>
      <c r="AD3" s="25"/>
      <c r="AE3" s="18"/>
      <c r="AF3" s="17"/>
      <c r="AG3" s="27"/>
      <c r="AH3" s="17"/>
      <c r="AI3" s="17"/>
      <c r="AJ3" s="17"/>
      <c r="AK3" s="25"/>
      <c r="AL3" s="27" t="s">
        <v>21</v>
      </c>
      <c r="AM3" s="17"/>
      <c r="AS3" s="27"/>
      <c r="AT3" s="3"/>
      <c r="AU3" s="3"/>
      <c r="AV3" s="3"/>
      <c r="AW3" s="25"/>
      <c r="AX3" s="27" t="s">
        <v>21</v>
      </c>
      <c r="AY3" s="3"/>
      <c r="AZ3" s="3"/>
      <c r="BA3" s="3"/>
      <c r="BB3" s="3"/>
      <c r="BC3" s="3"/>
      <c r="BD3" s="3"/>
      <c r="BE3" s="27"/>
      <c r="BF3" s="3"/>
      <c r="BG3" s="3"/>
      <c r="BH3" s="3"/>
      <c r="BI3" s="25"/>
      <c r="BJ3" s="27" t="s">
        <v>21</v>
      </c>
      <c r="BK3" s="3"/>
      <c r="BL3" s="3"/>
      <c r="BM3" s="17"/>
      <c r="BN3" s="3"/>
      <c r="BO3" s="3"/>
      <c r="BP3" s="3"/>
      <c r="BQ3" s="27"/>
      <c r="BR3" s="3"/>
      <c r="BS3" s="3"/>
      <c r="BT3" s="3"/>
      <c r="BU3" s="25"/>
      <c r="BV3" s="27" t="s">
        <v>21</v>
      </c>
      <c r="BW3" s="3"/>
      <c r="BX3" s="3"/>
      <c r="BY3" s="3"/>
      <c r="BZ3" s="3"/>
      <c r="CA3" s="3"/>
      <c r="CB3" s="3"/>
      <c r="CC3" s="27"/>
      <c r="CD3" s="3"/>
      <c r="CE3" s="3"/>
      <c r="CF3" s="3"/>
      <c r="CG3" s="25"/>
      <c r="CH3" s="27" t="s">
        <v>21</v>
      </c>
      <c r="CI3" s="3"/>
      <c r="CJ3" s="3"/>
      <c r="CK3" s="3"/>
      <c r="CL3" s="3"/>
      <c r="CM3" s="3"/>
      <c r="CN3" s="3"/>
      <c r="CO3" s="27"/>
      <c r="CP3" s="3"/>
      <c r="CQ3" s="3"/>
      <c r="CR3" s="3"/>
      <c r="CS3" s="25"/>
      <c r="CT3" s="27" t="s">
        <v>21</v>
      </c>
      <c r="CU3" s="3"/>
      <c r="CV3" s="3"/>
      <c r="CW3" s="3"/>
      <c r="CX3" s="3"/>
      <c r="CY3" s="3"/>
      <c r="CZ3" s="3"/>
      <c r="DA3" s="27"/>
      <c r="DB3" s="3"/>
      <c r="DC3" s="3"/>
      <c r="DD3" s="3"/>
      <c r="DE3" s="25"/>
      <c r="DF3" s="27" t="s">
        <v>21</v>
      </c>
      <c r="DG3" s="3"/>
      <c r="DH3" s="3"/>
      <c r="DI3" s="3"/>
      <c r="DJ3" s="3"/>
      <c r="DK3" s="3"/>
      <c r="DL3" s="3"/>
      <c r="DM3" s="27"/>
      <c r="DN3" s="3"/>
      <c r="DO3" s="3"/>
      <c r="DP3" s="3"/>
      <c r="DQ3" s="25"/>
      <c r="DR3" s="27" t="s">
        <v>21</v>
      </c>
      <c r="DS3" s="3"/>
      <c r="DT3" s="3"/>
      <c r="DU3" s="3"/>
      <c r="DV3" s="3"/>
      <c r="DW3" s="3"/>
      <c r="DY3" s="27"/>
    </row>
    <row r="4" spans="1:127" ht="12.75">
      <c r="A4" s="26"/>
      <c r="B4" s="26"/>
      <c r="C4" s="26"/>
      <c r="D4" s="26"/>
      <c r="E4" s="26"/>
      <c r="F4" s="26"/>
      <c r="G4" s="26"/>
      <c r="H4" s="12"/>
      <c r="I4" s="25"/>
      <c r="J4" s="27"/>
      <c r="K4" s="27"/>
      <c r="L4" s="27"/>
      <c r="M4" s="27"/>
      <c r="N4" s="27"/>
      <c r="O4" s="27"/>
      <c r="P4" s="27"/>
      <c r="Q4" s="27"/>
      <c r="R4" s="27"/>
      <c r="S4" s="18"/>
      <c r="T4" s="17"/>
      <c r="U4" s="17"/>
      <c r="V4" s="17"/>
      <c r="W4" s="17"/>
      <c r="X4" s="17"/>
      <c r="Y4" s="25"/>
      <c r="Z4" s="27"/>
      <c r="AA4" s="18"/>
      <c r="AB4" s="17"/>
      <c r="AC4" s="25"/>
      <c r="AD4" s="27"/>
      <c r="AE4" s="18"/>
      <c r="AF4" s="17"/>
      <c r="AG4" s="17"/>
      <c r="AH4" s="17"/>
      <c r="AI4" s="17"/>
      <c r="AJ4" s="17"/>
      <c r="AK4" s="17"/>
      <c r="AL4" s="27"/>
      <c r="AM4" s="18"/>
      <c r="AS4" s="3"/>
      <c r="AT4" s="4"/>
      <c r="AU4" s="3"/>
      <c r="AV4" s="3"/>
      <c r="AW4" s="3"/>
      <c r="AX4" s="4"/>
      <c r="AY4" s="3"/>
      <c r="AZ4" s="3"/>
      <c r="BA4" s="3"/>
      <c r="BB4" s="3"/>
      <c r="BC4" s="3"/>
      <c r="BD4" s="3"/>
      <c r="BE4" s="3"/>
      <c r="BF4" s="4"/>
      <c r="BG4" s="3"/>
      <c r="BH4" s="3"/>
      <c r="BI4" s="3"/>
      <c r="BJ4" s="3"/>
      <c r="BK4" s="3"/>
      <c r="BL4" s="3"/>
      <c r="BM4" s="3"/>
      <c r="BN4" s="4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4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4"/>
      <c r="DS4" s="3"/>
      <c r="DT4" s="3"/>
      <c r="DU4" s="4"/>
      <c r="DV4" s="3"/>
      <c r="DW4" s="3"/>
    </row>
    <row r="5" spans="1:163" ht="12.75">
      <c r="A5" s="5" t="s">
        <v>1</v>
      </c>
      <c r="B5" s="43"/>
      <c r="C5" s="19" t="s">
        <v>22</v>
      </c>
      <c r="D5" s="20"/>
      <c r="E5" s="21"/>
      <c r="F5" s="23"/>
      <c r="G5" s="23"/>
      <c r="I5" s="6" t="s">
        <v>30</v>
      </c>
      <c r="J5" s="7"/>
      <c r="K5" s="8"/>
      <c r="L5" s="23"/>
      <c r="M5" s="23"/>
      <c r="N5" s="3"/>
      <c r="O5" s="6" t="s">
        <v>31</v>
      </c>
      <c r="P5" s="7"/>
      <c r="Q5" s="8"/>
      <c r="R5" s="23"/>
      <c r="S5" s="23"/>
      <c r="T5" s="3"/>
      <c r="U5" s="6" t="s">
        <v>32</v>
      </c>
      <c r="V5" s="7"/>
      <c r="W5" s="8"/>
      <c r="X5" s="23"/>
      <c r="Y5" s="23"/>
      <c r="Z5" s="3"/>
      <c r="AA5" s="6" t="s">
        <v>33</v>
      </c>
      <c r="AB5" s="7"/>
      <c r="AC5" s="8"/>
      <c r="AD5" s="23"/>
      <c r="AE5" s="23"/>
      <c r="AF5" s="13"/>
      <c r="AG5" s="6" t="s">
        <v>34</v>
      </c>
      <c r="AH5" s="7"/>
      <c r="AI5" s="8"/>
      <c r="AJ5" s="23"/>
      <c r="AK5" s="23"/>
      <c r="AL5" s="13"/>
      <c r="AM5" s="6" t="s">
        <v>35</v>
      </c>
      <c r="AN5" s="7"/>
      <c r="AO5" s="8"/>
      <c r="AP5" s="23"/>
      <c r="AQ5" s="23"/>
      <c r="AR5" s="13"/>
      <c r="AS5" s="6" t="s">
        <v>36</v>
      </c>
      <c r="AT5" s="7"/>
      <c r="AU5" s="8"/>
      <c r="AV5" s="23"/>
      <c r="AW5" s="23"/>
      <c r="AX5" s="3"/>
      <c r="AY5" s="35" t="s">
        <v>37</v>
      </c>
      <c r="AZ5" s="7"/>
      <c r="BA5" s="8"/>
      <c r="BB5" s="23"/>
      <c r="BC5" s="23"/>
      <c r="BD5" s="3"/>
      <c r="BE5" s="35" t="s">
        <v>38</v>
      </c>
      <c r="BF5" s="7"/>
      <c r="BG5" s="8"/>
      <c r="BH5" s="23"/>
      <c r="BI5" s="23"/>
      <c r="BJ5" s="3"/>
      <c r="BK5" s="37" t="s">
        <v>39</v>
      </c>
      <c r="BL5" s="38"/>
      <c r="BM5" s="39"/>
      <c r="BN5" s="23"/>
      <c r="BO5" s="23"/>
      <c r="BP5" s="3"/>
      <c r="BQ5" s="6" t="s">
        <v>40</v>
      </c>
      <c r="BR5" s="7"/>
      <c r="BS5" s="8"/>
      <c r="BT5" s="23"/>
      <c r="BU5" s="23"/>
      <c r="BV5" s="3"/>
      <c r="BW5" s="6" t="s">
        <v>41</v>
      </c>
      <c r="BX5" s="7"/>
      <c r="BY5" s="8"/>
      <c r="BZ5" s="23"/>
      <c r="CA5" s="23"/>
      <c r="CB5" s="13"/>
      <c r="CC5" s="6" t="s">
        <v>42</v>
      </c>
      <c r="CD5" s="7"/>
      <c r="CE5" s="8"/>
      <c r="CF5" s="23"/>
      <c r="CG5" s="23"/>
      <c r="CH5" s="3"/>
      <c r="CI5" s="6" t="s">
        <v>43</v>
      </c>
      <c r="CJ5" s="7"/>
      <c r="CK5" s="8"/>
      <c r="CL5" s="23"/>
      <c r="CM5" s="23"/>
      <c r="CN5" s="13"/>
      <c r="CO5" s="6" t="s">
        <v>44</v>
      </c>
      <c r="CP5" s="7"/>
      <c r="CQ5" s="8"/>
      <c r="CR5" s="23"/>
      <c r="CS5" s="23"/>
      <c r="CT5" s="3"/>
      <c r="CU5" s="6" t="s">
        <v>45</v>
      </c>
      <c r="CV5" s="7"/>
      <c r="CW5" s="8"/>
      <c r="CX5" s="23"/>
      <c r="CY5" s="23"/>
      <c r="CZ5" s="3"/>
      <c r="DA5" s="6" t="s">
        <v>46</v>
      </c>
      <c r="DB5" s="7"/>
      <c r="DC5" s="8"/>
      <c r="DD5" s="23"/>
      <c r="DE5" s="23"/>
      <c r="DF5" s="3"/>
      <c r="DG5" s="47" t="s">
        <v>62</v>
      </c>
      <c r="DH5" s="7"/>
      <c r="DI5" s="8"/>
      <c r="DJ5" s="23"/>
      <c r="DK5" s="23"/>
      <c r="DL5" s="3"/>
      <c r="DM5" s="6" t="s">
        <v>47</v>
      </c>
      <c r="DN5" s="7"/>
      <c r="DO5" s="8"/>
      <c r="DP5" s="23"/>
      <c r="DQ5" s="23"/>
      <c r="DR5" s="13"/>
      <c r="DS5" s="6" t="s">
        <v>48</v>
      </c>
      <c r="DT5" s="7"/>
      <c r="DU5" s="8"/>
      <c r="DV5" s="23"/>
      <c r="DW5" s="23"/>
      <c r="DX5" s="13"/>
      <c r="DY5" s="6" t="s">
        <v>49</v>
      </c>
      <c r="DZ5" s="7"/>
      <c r="EA5" s="8"/>
      <c r="EB5" s="23"/>
      <c r="EC5" s="23"/>
      <c r="ED5" s="13"/>
      <c r="EE5" s="6" t="s">
        <v>50</v>
      </c>
      <c r="EF5" s="7"/>
      <c r="EG5" s="8"/>
      <c r="EH5" s="23"/>
      <c r="EI5" s="23"/>
      <c r="EJ5" s="13"/>
      <c r="EK5" s="6" t="s">
        <v>51</v>
      </c>
      <c r="EL5" s="7"/>
      <c r="EM5" s="8"/>
      <c r="EN5" s="23"/>
      <c r="EO5" s="23"/>
      <c r="EP5" s="13"/>
      <c r="EQ5" s="6" t="s">
        <v>52</v>
      </c>
      <c r="ER5" s="7"/>
      <c r="ES5" s="8"/>
      <c r="ET5" s="23"/>
      <c r="EU5" s="23"/>
      <c r="EV5" s="13"/>
      <c r="EW5" s="6" t="s">
        <v>53</v>
      </c>
      <c r="EX5" s="7"/>
      <c r="EY5" s="8"/>
      <c r="EZ5" s="23"/>
      <c r="FA5" s="23"/>
      <c r="FB5" s="13"/>
      <c r="FC5" s="6" t="s">
        <v>54</v>
      </c>
      <c r="FD5" s="7"/>
      <c r="FE5" s="8"/>
      <c r="FF5" s="23"/>
      <c r="FG5" s="23"/>
    </row>
    <row r="6" spans="1:163" ht="12.75">
      <c r="A6" s="28" t="s">
        <v>6</v>
      </c>
      <c r="B6" s="44"/>
      <c r="C6" s="22"/>
      <c r="D6" s="36">
        <v>0.5180471</v>
      </c>
      <c r="E6" s="21"/>
      <c r="F6" s="23" t="s">
        <v>55</v>
      </c>
      <c r="G6" s="23" t="s">
        <v>56</v>
      </c>
      <c r="I6" s="29"/>
      <c r="J6" s="16">
        <v>0.2694139</v>
      </c>
      <c r="K6" s="30"/>
      <c r="L6" s="23" t="s">
        <v>55</v>
      </c>
      <c r="M6" s="23" t="s">
        <v>56</v>
      </c>
      <c r="N6" s="1"/>
      <c r="O6" s="29"/>
      <c r="P6" s="16">
        <v>0.0480194</v>
      </c>
      <c r="Q6" s="30"/>
      <c r="R6" s="23" t="s">
        <v>55</v>
      </c>
      <c r="S6" s="23" t="s">
        <v>56</v>
      </c>
      <c r="T6" s="1"/>
      <c r="U6" s="29"/>
      <c r="V6" s="16">
        <v>0.0060045</v>
      </c>
      <c r="W6" s="30"/>
      <c r="X6" s="23" t="s">
        <v>55</v>
      </c>
      <c r="Y6" s="23" t="s">
        <v>56</v>
      </c>
      <c r="Z6" s="1"/>
      <c r="AA6" s="29"/>
      <c r="AB6" s="16">
        <v>0.0002699</v>
      </c>
      <c r="AC6" s="30"/>
      <c r="AD6" s="23" t="s">
        <v>55</v>
      </c>
      <c r="AE6" s="23" t="s">
        <v>56</v>
      </c>
      <c r="AF6" s="11"/>
      <c r="AG6" s="29"/>
      <c r="AH6" s="16">
        <v>0.010719</v>
      </c>
      <c r="AI6" s="30"/>
      <c r="AJ6" s="23" t="s">
        <v>55</v>
      </c>
      <c r="AK6" s="23" t="s">
        <v>56</v>
      </c>
      <c r="AL6" s="11"/>
      <c r="AM6" s="29"/>
      <c r="AN6" s="16">
        <v>6.8E-06</v>
      </c>
      <c r="AO6" s="30"/>
      <c r="AP6" s="23" t="s">
        <v>55</v>
      </c>
      <c r="AQ6" s="23" t="s">
        <v>56</v>
      </c>
      <c r="AR6" s="11"/>
      <c r="AS6" s="29"/>
      <c r="AT6" s="16">
        <v>0.0018211</v>
      </c>
      <c r="AU6" s="30"/>
      <c r="AV6" s="23" t="s">
        <v>55</v>
      </c>
      <c r="AW6" s="23" t="s">
        <v>56</v>
      </c>
      <c r="AX6" s="1"/>
      <c r="AY6" s="29"/>
      <c r="AZ6" s="16">
        <v>0.000555</v>
      </c>
      <c r="BA6" s="30"/>
      <c r="BB6" s="23" t="s">
        <v>55</v>
      </c>
      <c r="BC6" s="23" t="s">
        <v>56</v>
      </c>
      <c r="BD6" s="1"/>
      <c r="BE6" s="29"/>
      <c r="BF6" s="16">
        <v>0.0030906</v>
      </c>
      <c r="BG6" s="30"/>
      <c r="BH6" s="23" t="s">
        <v>55</v>
      </c>
      <c r="BI6" s="23" t="s">
        <v>56</v>
      </c>
      <c r="BJ6" s="1"/>
      <c r="BK6" s="40"/>
      <c r="BL6" s="41">
        <v>0.028881</v>
      </c>
      <c r="BM6" s="42"/>
      <c r="BN6" s="23" t="s">
        <v>55</v>
      </c>
      <c r="BO6" s="23" t="s">
        <v>56</v>
      </c>
      <c r="BP6" s="1"/>
      <c r="BQ6" s="29"/>
      <c r="BR6" s="16">
        <v>0.0009515</v>
      </c>
      <c r="BS6" s="30"/>
      <c r="BT6" s="23" t="s">
        <v>55</v>
      </c>
      <c r="BU6" s="23" t="s">
        <v>56</v>
      </c>
      <c r="BV6" s="1"/>
      <c r="BW6" s="29"/>
      <c r="BX6" s="16">
        <v>0.0130202</v>
      </c>
      <c r="BY6" s="30"/>
      <c r="BZ6" s="23" t="s">
        <v>55</v>
      </c>
      <c r="CA6" s="23" t="s">
        <v>56</v>
      </c>
      <c r="CB6" s="11"/>
      <c r="CC6" s="29"/>
      <c r="CD6" s="16">
        <v>0.0074946</v>
      </c>
      <c r="CE6" s="30"/>
      <c r="CF6" s="23" t="s">
        <v>55</v>
      </c>
      <c r="CG6" s="23" t="s">
        <v>56</v>
      </c>
      <c r="CH6" s="1"/>
      <c r="CI6" s="29"/>
      <c r="CJ6" s="16">
        <v>0.0100725</v>
      </c>
      <c r="CK6" s="30"/>
      <c r="CL6" s="23" t="s">
        <v>55</v>
      </c>
      <c r="CM6" s="23" t="s">
        <v>56</v>
      </c>
      <c r="CN6" s="11"/>
      <c r="CO6" s="29"/>
      <c r="CP6" s="16">
        <v>0.0250406</v>
      </c>
      <c r="CQ6" s="30"/>
      <c r="CR6" s="23" t="s">
        <v>55</v>
      </c>
      <c r="CS6" s="23" t="s">
        <v>56</v>
      </c>
      <c r="CT6" s="1"/>
      <c r="CU6" s="29"/>
      <c r="CV6" s="16">
        <v>0.0038333</v>
      </c>
      <c r="CW6" s="30"/>
      <c r="CX6" s="23" t="s">
        <v>55</v>
      </c>
      <c r="CY6" s="23" t="s">
        <v>56</v>
      </c>
      <c r="CZ6" s="1"/>
      <c r="DA6" s="29"/>
      <c r="DB6" s="16">
        <v>0.0425121</v>
      </c>
      <c r="DC6" s="30"/>
      <c r="DD6" s="23" t="s">
        <v>55</v>
      </c>
      <c r="DE6" s="23" t="s">
        <v>56</v>
      </c>
      <c r="DF6" s="1"/>
      <c r="DG6" s="29"/>
      <c r="DH6" s="16">
        <v>0.0004894</v>
      </c>
      <c r="DI6" s="30"/>
      <c r="DJ6" s="23" t="s">
        <v>55</v>
      </c>
      <c r="DK6" s="23" t="s">
        <v>56</v>
      </c>
      <c r="DL6" s="1"/>
      <c r="DM6" s="29"/>
      <c r="DN6" s="16">
        <v>0.000823</v>
      </c>
      <c r="DO6" s="30"/>
      <c r="DP6" s="23" t="s">
        <v>55</v>
      </c>
      <c r="DQ6" s="23" t="s">
        <v>56</v>
      </c>
      <c r="DR6" s="11"/>
      <c r="DS6" s="29"/>
      <c r="DT6" s="16">
        <v>8.7E-06</v>
      </c>
      <c r="DU6" s="30"/>
      <c r="DV6" s="23" t="s">
        <v>55</v>
      </c>
      <c r="DW6" s="23" t="s">
        <v>56</v>
      </c>
      <c r="DX6" s="11"/>
      <c r="DY6" s="29"/>
      <c r="DZ6" s="16">
        <v>0.0024301</v>
      </c>
      <c r="EA6" s="30"/>
      <c r="EB6" s="23" t="s">
        <v>55</v>
      </c>
      <c r="EC6" s="23" t="s">
        <v>56</v>
      </c>
      <c r="ED6" s="11"/>
      <c r="EE6" s="29"/>
      <c r="EF6" s="16">
        <v>0.0078281</v>
      </c>
      <c r="EG6" s="30"/>
      <c r="EH6" s="23" t="s">
        <v>55</v>
      </c>
      <c r="EI6" s="23" t="s">
        <v>56</v>
      </c>
      <c r="EJ6" s="11"/>
      <c r="EK6" s="29"/>
      <c r="EL6" s="16">
        <v>0.0172778</v>
      </c>
      <c r="EM6" s="30"/>
      <c r="EN6" s="23" t="s">
        <v>55</v>
      </c>
      <c r="EO6" s="23" t="s">
        <v>56</v>
      </c>
      <c r="EP6" s="11"/>
      <c r="EQ6" s="29"/>
      <c r="ER6" s="16">
        <v>0.0021223</v>
      </c>
      <c r="ES6" s="30"/>
      <c r="ET6" s="23" t="s">
        <v>55</v>
      </c>
      <c r="EU6" s="23" t="s">
        <v>56</v>
      </c>
      <c r="EV6" s="11"/>
      <c r="EW6" s="29"/>
      <c r="EX6" s="16">
        <v>0.0109199</v>
      </c>
      <c r="EY6" s="30"/>
      <c r="EZ6" s="23" t="s">
        <v>55</v>
      </c>
      <c r="FA6" s="23" t="s">
        <v>56</v>
      </c>
      <c r="FB6" s="11"/>
      <c r="FC6" s="29"/>
      <c r="FD6" s="16">
        <v>0.0044418</v>
      </c>
      <c r="FE6" s="30"/>
      <c r="FF6" s="23" t="s">
        <v>55</v>
      </c>
      <c r="FG6" s="23" t="s">
        <v>56</v>
      </c>
    </row>
    <row r="7" spans="1:163" ht="12.75">
      <c r="A7" s="9"/>
      <c r="B7" s="43"/>
      <c r="C7" s="23" t="s">
        <v>7</v>
      </c>
      <c r="D7" s="23" t="s">
        <v>8</v>
      </c>
      <c r="E7" s="23" t="s">
        <v>0</v>
      </c>
      <c r="F7" s="23" t="s">
        <v>57</v>
      </c>
      <c r="G7" s="23" t="s">
        <v>58</v>
      </c>
      <c r="I7" s="10" t="s">
        <v>7</v>
      </c>
      <c r="J7" s="10" t="s">
        <v>8</v>
      </c>
      <c r="K7" s="10" t="s">
        <v>0</v>
      </c>
      <c r="L7" s="23" t="s">
        <v>57</v>
      </c>
      <c r="M7" s="23" t="s">
        <v>58</v>
      </c>
      <c r="N7" s="3"/>
      <c r="O7" s="10" t="s">
        <v>7</v>
      </c>
      <c r="P7" s="10" t="s">
        <v>8</v>
      </c>
      <c r="Q7" s="10" t="s">
        <v>0</v>
      </c>
      <c r="R7" s="23" t="s">
        <v>57</v>
      </c>
      <c r="S7" s="23" t="s">
        <v>58</v>
      </c>
      <c r="T7" s="3"/>
      <c r="U7" s="10" t="s">
        <v>7</v>
      </c>
      <c r="V7" s="10" t="s">
        <v>8</v>
      </c>
      <c r="W7" s="10" t="s">
        <v>0</v>
      </c>
      <c r="X7" s="23" t="s">
        <v>57</v>
      </c>
      <c r="Y7" s="23" t="s">
        <v>58</v>
      </c>
      <c r="Z7" s="3"/>
      <c r="AA7" s="10" t="s">
        <v>7</v>
      </c>
      <c r="AB7" s="10" t="s">
        <v>8</v>
      </c>
      <c r="AC7" s="10" t="s">
        <v>0</v>
      </c>
      <c r="AD7" s="23" t="s">
        <v>57</v>
      </c>
      <c r="AE7" s="23" t="s">
        <v>58</v>
      </c>
      <c r="AF7" s="14"/>
      <c r="AG7" s="10" t="s">
        <v>7</v>
      </c>
      <c r="AH7" s="10" t="s">
        <v>8</v>
      </c>
      <c r="AI7" s="10" t="s">
        <v>0</v>
      </c>
      <c r="AJ7" s="23" t="s">
        <v>57</v>
      </c>
      <c r="AK7" s="23" t="s">
        <v>58</v>
      </c>
      <c r="AL7" s="14"/>
      <c r="AM7" s="10" t="s">
        <v>7</v>
      </c>
      <c r="AN7" s="10" t="s">
        <v>8</v>
      </c>
      <c r="AO7" s="10" t="s">
        <v>0</v>
      </c>
      <c r="AP7" s="23" t="s">
        <v>57</v>
      </c>
      <c r="AQ7" s="23" t="s">
        <v>58</v>
      </c>
      <c r="AR7" s="14"/>
      <c r="AS7" s="10" t="s">
        <v>7</v>
      </c>
      <c r="AT7" s="10" t="s">
        <v>8</v>
      </c>
      <c r="AU7" s="10" t="s">
        <v>0</v>
      </c>
      <c r="AV7" s="23" t="s">
        <v>57</v>
      </c>
      <c r="AW7" s="23" t="s">
        <v>58</v>
      </c>
      <c r="AX7" s="3"/>
      <c r="AY7" s="10" t="s">
        <v>7</v>
      </c>
      <c r="AZ7" s="10" t="s">
        <v>8</v>
      </c>
      <c r="BA7" s="10" t="s">
        <v>0</v>
      </c>
      <c r="BB7" s="23" t="s">
        <v>57</v>
      </c>
      <c r="BC7" s="23" t="s">
        <v>58</v>
      </c>
      <c r="BD7" s="3"/>
      <c r="BE7" s="10" t="s">
        <v>7</v>
      </c>
      <c r="BF7" s="10" t="s">
        <v>8</v>
      </c>
      <c r="BG7" s="10" t="s">
        <v>0</v>
      </c>
      <c r="BH7" s="23" t="s">
        <v>57</v>
      </c>
      <c r="BI7" s="23" t="s">
        <v>58</v>
      </c>
      <c r="BJ7" s="3"/>
      <c r="BK7" s="10" t="s">
        <v>7</v>
      </c>
      <c r="BL7" s="10" t="s">
        <v>8</v>
      </c>
      <c r="BM7" s="10" t="s">
        <v>0</v>
      </c>
      <c r="BN7" s="23" t="s">
        <v>57</v>
      </c>
      <c r="BO7" s="23" t="s">
        <v>58</v>
      </c>
      <c r="BP7" s="3"/>
      <c r="BQ7" s="10" t="s">
        <v>7</v>
      </c>
      <c r="BR7" s="10" t="s">
        <v>8</v>
      </c>
      <c r="BS7" s="10" t="s">
        <v>0</v>
      </c>
      <c r="BT7" s="23" t="s">
        <v>57</v>
      </c>
      <c r="BU7" s="23" t="s">
        <v>58</v>
      </c>
      <c r="BV7" s="3"/>
      <c r="BW7" s="10" t="s">
        <v>7</v>
      </c>
      <c r="BX7" s="10" t="s">
        <v>8</v>
      </c>
      <c r="BY7" s="10" t="s">
        <v>0</v>
      </c>
      <c r="BZ7" s="23" t="s">
        <v>57</v>
      </c>
      <c r="CA7" s="23" t="s">
        <v>58</v>
      </c>
      <c r="CB7" s="14"/>
      <c r="CC7" s="10" t="s">
        <v>7</v>
      </c>
      <c r="CD7" s="10" t="s">
        <v>8</v>
      </c>
      <c r="CE7" s="10" t="s">
        <v>0</v>
      </c>
      <c r="CF7" s="23" t="s">
        <v>57</v>
      </c>
      <c r="CG7" s="23" t="s">
        <v>58</v>
      </c>
      <c r="CH7" s="3"/>
      <c r="CI7" s="10" t="s">
        <v>7</v>
      </c>
      <c r="CJ7" s="10" t="s">
        <v>8</v>
      </c>
      <c r="CK7" s="10" t="s">
        <v>0</v>
      </c>
      <c r="CL7" s="23" t="s">
        <v>57</v>
      </c>
      <c r="CM7" s="23" t="s">
        <v>58</v>
      </c>
      <c r="CN7" s="14"/>
      <c r="CO7" s="10" t="s">
        <v>7</v>
      </c>
      <c r="CP7" s="10" t="s">
        <v>8</v>
      </c>
      <c r="CQ7" s="10" t="s">
        <v>0</v>
      </c>
      <c r="CR7" s="23" t="s">
        <v>57</v>
      </c>
      <c r="CS7" s="23" t="s">
        <v>58</v>
      </c>
      <c r="CT7" s="3"/>
      <c r="CU7" s="10" t="s">
        <v>7</v>
      </c>
      <c r="CV7" s="10" t="s">
        <v>8</v>
      </c>
      <c r="CW7" s="10" t="s">
        <v>0</v>
      </c>
      <c r="CX7" s="23" t="s">
        <v>57</v>
      </c>
      <c r="CY7" s="23" t="s">
        <v>58</v>
      </c>
      <c r="CZ7" s="3"/>
      <c r="DA7" s="10" t="s">
        <v>7</v>
      </c>
      <c r="DB7" s="10" t="s">
        <v>8</v>
      </c>
      <c r="DC7" s="10" t="s">
        <v>0</v>
      </c>
      <c r="DD7" s="23" t="s">
        <v>57</v>
      </c>
      <c r="DE7" s="23" t="s">
        <v>58</v>
      </c>
      <c r="DF7" s="3"/>
      <c r="DG7" s="10" t="s">
        <v>7</v>
      </c>
      <c r="DH7" s="10" t="s">
        <v>8</v>
      </c>
      <c r="DI7" s="10" t="s">
        <v>0</v>
      </c>
      <c r="DJ7" s="23" t="s">
        <v>57</v>
      </c>
      <c r="DK7" s="23" t="s">
        <v>58</v>
      </c>
      <c r="DL7" s="3"/>
      <c r="DM7" s="10" t="s">
        <v>7</v>
      </c>
      <c r="DN7" s="10" t="s">
        <v>8</v>
      </c>
      <c r="DO7" s="10" t="s">
        <v>0</v>
      </c>
      <c r="DP7" s="23" t="s">
        <v>57</v>
      </c>
      <c r="DQ7" s="23" t="s">
        <v>58</v>
      </c>
      <c r="DR7" s="14"/>
      <c r="DS7" s="10" t="s">
        <v>7</v>
      </c>
      <c r="DT7" s="10" t="s">
        <v>8</v>
      </c>
      <c r="DU7" s="10" t="s">
        <v>0</v>
      </c>
      <c r="DV7" s="23" t="s">
        <v>57</v>
      </c>
      <c r="DW7" s="23" t="s">
        <v>58</v>
      </c>
      <c r="DX7" s="14"/>
      <c r="DY7" s="10" t="s">
        <v>7</v>
      </c>
      <c r="DZ7" s="10" t="s">
        <v>8</v>
      </c>
      <c r="EA7" s="10" t="s">
        <v>0</v>
      </c>
      <c r="EB7" s="23" t="s">
        <v>57</v>
      </c>
      <c r="EC7" s="23" t="s">
        <v>58</v>
      </c>
      <c r="ED7" s="14"/>
      <c r="EE7" s="10" t="s">
        <v>7</v>
      </c>
      <c r="EF7" s="10" t="s">
        <v>8</v>
      </c>
      <c r="EG7" s="10" t="s">
        <v>0</v>
      </c>
      <c r="EH7" s="23" t="s">
        <v>57</v>
      </c>
      <c r="EI7" s="23" t="s">
        <v>58</v>
      </c>
      <c r="EJ7" s="14"/>
      <c r="EK7" s="10" t="s">
        <v>7</v>
      </c>
      <c r="EL7" s="10" t="s">
        <v>8</v>
      </c>
      <c r="EM7" s="10" t="s">
        <v>0</v>
      </c>
      <c r="EN7" s="23" t="s">
        <v>57</v>
      </c>
      <c r="EO7" s="23" t="s">
        <v>58</v>
      </c>
      <c r="EP7" s="14"/>
      <c r="EQ7" s="10" t="s">
        <v>7</v>
      </c>
      <c r="ER7" s="10" t="s">
        <v>8</v>
      </c>
      <c r="ES7" s="10" t="s">
        <v>0</v>
      </c>
      <c r="ET7" s="23" t="s">
        <v>57</v>
      </c>
      <c r="EU7" s="23" t="s">
        <v>58</v>
      </c>
      <c r="EV7" s="14"/>
      <c r="EW7" s="10" t="s">
        <v>7</v>
      </c>
      <c r="EX7" s="10" t="s">
        <v>8</v>
      </c>
      <c r="EY7" s="10" t="s">
        <v>0</v>
      </c>
      <c r="EZ7" s="23" t="s">
        <v>57</v>
      </c>
      <c r="FA7" s="23" t="s">
        <v>58</v>
      </c>
      <c r="FB7" s="14"/>
      <c r="FC7" s="10" t="s">
        <v>7</v>
      </c>
      <c r="FD7" s="10" t="s">
        <v>8</v>
      </c>
      <c r="FE7" s="10" t="s">
        <v>0</v>
      </c>
      <c r="FF7" s="23" t="s">
        <v>57</v>
      </c>
      <c r="FG7" s="23" t="s">
        <v>58</v>
      </c>
    </row>
    <row r="8" spans="1:163" ht="12.75">
      <c r="A8" s="33">
        <v>43739</v>
      </c>
      <c r="B8" s="33"/>
      <c r="C8" s="46">
        <f>I8+O8+U8+AA8+AG8+AM8+AS8+AY8+BE8+BK8+BQ8+BW8+CC8+CI8+CO8+CU8+DA8+DG8+DM8+DS8+DY8+EE8+EK8+EQ8+EW8+FC8</f>
        <v>3294779.5560000003</v>
      </c>
      <c r="D8" s="46">
        <f>J8+P8+V8+AB8+AH8+AN8+AT8+AZ8+BF8+BL8+BR8+BX8+CD8+CJ8+CP8+CV8+DB8+DH8+DN8+DT8+DZ8+EF8+EL8+ER8+EX8+FD8</f>
        <v>65895.59111999998</v>
      </c>
      <c r="E8" s="46">
        <f>C8+D8</f>
        <v>3360675.1471200003</v>
      </c>
      <c r="F8" s="46">
        <f>L8+R8+X8+AD8+AJ8+AP8+AV8+BB8+BH8+BN8+BT8+BZ8+CF8+CL8+CR8+CX8+DD8+DJ8+DP8+DV8+EB8+EH8+EN8+ET8+EZ8+FF8</f>
        <v>27082.466293799993</v>
      </c>
      <c r="G8" s="46">
        <f>M8+S8+Y8+AE8+AK8+AQ8+AW8+BC8+BI8+BO8+BU8+CA8+CG8+CM8+CS8+CY8+DE8+DK8+DQ8+DW8+EC8+EI8+EO8+EU8+FA8+FG8</f>
        <v>16953.6093946</v>
      </c>
      <c r="H8" s="46"/>
      <c r="I8" s="46">
        <f>J$6*'09C'!$C8</f>
        <v>1713472.4039999999</v>
      </c>
      <c r="J8" s="46">
        <f>J$6*'09C'!$D8</f>
        <v>34269.448079999995</v>
      </c>
      <c r="K8" s="46">
        <f>SUM(I8:J8)</f>
        <v>1747741.8520799999</v>
      </c>
      <c r="L8" s="46">
        <f>J$6*'09C'!$F8</f>
        <v>14084.4198642</v>
      </c>
      <c r="M8" s="46">
        <f>J$6*'09C'!$G8</f>
        <v>8816.8392914</v>
      </c>
      <c r="N8" s="46"/>
      <c r="O8" s="46">
        <f>P$6*'09C'!$C8</f>
        <v>305403.38399999996</v>
      </c>
      <c r="P8" s="46">
        <f>P$6*'09C'!$D8</f>
        <v>6108.067679999999</v>
      </c>
      <c r="Q8" s="46">
        <f>SUM(O8:P8)</f>
        <v>311511.45167999994</v>
      </c>
      <c r="R8" s="46">
        <f>P$6*'09C'!$F8</f>
        <v>2510.3581931999997</v>
      </c>
      <c r="S8" s="46">
        <f>P$6*'09C'!$G8</f>
        <v>1571.4828843999999</v>
      </c>
      <c r="T8" s="46"/>
      <c r="U8" s="46">
        <f>V$6*'09C'!$C8</f>
        <v>38188.62</v>
      </c>
      <c r="V8" s="46">
        <f>V$6*'09C'!$D8</f>
        <v>763.7724000000001</v>
      </c>
      <c r="W8" s="46">
        <f>SUM(U8:V8)</f>
        <v>38952.392400000004</v>
      </c>
      <c r="X8" s="46">
        <f>V$6*'09C'!$F8</f>
        <v>313.903251</v>
      </c>
      <c r="Y8" s="46">
        <f>V$6*'09C'!$G8</f>
        <v>196.50326700000002</v>
      </c>
      <c r="Z8" s="46"/>
      <c r="AA8" s="46">
        <f>AB$6*'09C'!$C8</f>
        <v>1716.564</v>
      </c>
      <c r="AB8" s="46">
        <f>AB$6*'09C'!$D8</f>
        <v>34.33128</v>
      </c>
      <c r="AC8" s="46">
        <f>SUM(AA8:AB8)</f>
        <v>1750.8952800000002</v>
      </c>
      <c r="AD8" s="46">
        <f>AB$6*'09C'!$F8</f>
        <v>14.1098322</v>
      </c>
      <c r="AE8" s="46">
        <f>AB$6*'09C'!$G8</f>
        <v>8.8327474</v>
      </c>
      <c r="AF8" s="46"/>
      <c r="AG8" s="46">
        <f>AH$6*'09C'!$C8</f>
        <v>68172.84</v>
      </c>
      <c r="AH8" s="46">
        <f>AH$6*'09C'!$D8</f>
        <v>1363.4568</v>
      </c>
      <c r="AI8" s="46">
        <f>SUM(AG8:AH8)</f>
        <v>69536.2968</v>
      </c>
      <c r="AJ8" s="46">
        <f>AH$6*'09C'!$F8</f>
        <v>560.367882</v>
      </c>
      <c r="AK8" s="46">
        <f>AH$6*'09C'!$G8</f>
        <v>350.789994</v>
      </c>
      <c r="AL8" s="46"/>
      <c r="AM8" s="46">
        <f>AN$6*'09C'!$C8</f>
        <v>43.248</v>
      </c>
      <c r="AN8" s="46">
        <f>AN$6*'09C'!$D8</f>
        <v>0.8649600000000001</v>
      </c>
      <c r="AO8" s="46">
        <f>SUM(AM8:AN8)</f>
        <v>44.11296</v>
      </c>
      <c r="AP8" s="46">
        <f>AN$6*'09C'!$F8</f>
        <v>0.3554904</v>
      </c>
      <c r="AQ8" s="46">
        <f>AN$6*'09C'!$G8</f>
        <v>0.2225368</v>
      </c>
      <c r="AR8" s="46"/>
      <c r="AS8" s="46">
        <f>AT$6*'09C'!$C8</f>
        <v>11582.196</v>
      </c>
      <c r="AT8" s="46">
        <f>AT$6*'09C'!$D8</f>
        <v>231.64392</v>
      </c>
      <c r="AU8" s="46">
        <f>SUM(AS8:AT8)</f>
        <v>11813.83992</v>
      </c>
      <c r="AV8" s="46">
        <f>AT$6*'09C'!$F8</f>
        <v>95.2034658</v>
      </c>
      <c r="AW8" s="46">
        <f>AT$6*'09C'!$G8</f>
        <v>59.5973186</v>
      </c>
      <c r="AX8" s="46"/>
      <c r="AY8" s="46">
        <f>AZ$6*'09C'!$C8</f>
        <v>3529.8</v>
      </c>
      <c r="AZ8" s="46">
        <f>AZ$6*'09C'!$D8</f>
        <v>70.596</v>
      </c>
      <c r="BA8" s="46">
        <f>SUM(AY8:AZ8)</f>
        <v>3600.396</v>
      </c>
      <c r="BB8" s="46">
        <f>AZ$6*'09C'!$F8</f>
        <v>29.014290000000003</v>
      </c>
      <c r="BC8" s="46">
        <f>AZ$6*'09C'!$G8</f>
        <v>18.162930000000003</v>
      </c>
      <c r="BD8" s="46"/>
      <c r="BE8" s="46">
        <f>BF$6*'09C'!$C8</f>
        <v>19656.216</v>
      </c>
      <c r="BF8" s="46">
        <f>BF$6*'09C'!$D8</f>
        <v>393.12432</v>
      </c>
      <c r="BG8" s="46">
        <f>SUM(BE8:BF8)</f>
        <v>20049.34032</v>
      </c>
      <c r="BH8" s="46">
        <f>BF$6*'09C'!$F8</f>
        <v>161.57038680000002</v>
      </c>
      <c r="BI8" s="46">
        <f>BF$6*'09C'!$G8</f>
        <v>101.1429756</v>
      </c>
      <c r="BJ8" s="46"/>
      <c r="BK8" s="46">
        <f>BL$6*'09C'!$C8</f>
        <v>183683.16</v>
      </c>
      <c r="BL8" s="46">
        <f>BL$6*'09C'!$D8</f>
        <v>3673.6632</v>
      </c>
      <c r="BM8" s="46">
        <f>SUM(BK8:BL8)</f>
        <v>187356.8232</v>
      </c>
      <c r="BN8" s="46">
        <f>BL$6*'09C'!$F8</f>
        <v>1509.840918</v>
      </c>
      <c r="BO8" s="46">
        <f>BL$6*'09C'!$G8</f>
        <v>945.159606</v>
      </c>
      <c r="BP8" s="46"/>
      <c r="BQ8" s="46">
        <f>BR$6*'09C'!$C8</f>
        <v>6051.54</v>
      </c>
      <c r="BR8" s="46">
        <f>BR$6*'09C'!$D8</f>
        <v>121.0308</v>
      </c>
      <c r="BS8" s="46">
        <f>SUM(BQ8:BR8)</f>
        <v>6172.5707999999995</v>
      </c>
      <c r="BT8" s="46">
        <f>BR$6*'09C'!$F8</f>
        <v>49.742517</v>
      </c>
      <c r="BU8" s="46">
        <f>BR$6*'09C'!$G8</f>
        <v>31.138789</v>
      </c>
      <c r="BV8" s="46"/>
      <c r="BW8" s="46">
        <f>BX$6*'09C'!$C8</f>
        <v>82808.472</v>
      </c>
      <c r="BX8" s="46">
        <f>BX$6*'09C'!$D8</f>
        <v>1656.16944</v>
      </c>
      <c r="BY8" s="46">
        <f>SUM(BW8:BX8)</f>
        <v>84464.64143999999</v>
      </c>
      <c r="BZ8" s="46">
        <f>BX$6*'09C'!$F8</f>
        <v>680.6700155999999</v>
      </c>
      <c r="CA8" s="46">
        <f>BX$6*'09C'!$G8</f>
        <v>426.0990652</v>
      </c>
      <c r="CB8" s="46"/>
      <c r="CC8" s="46">
        <f>CD$6*'09C'!$C8</f>
        <v>47665.655999999995</v>
      </c>
      <c r="CD8" s="46">
        <f>CD$6*'09C'!$D8</f>
        <v>953.3131199999999</v>
      </c>
      <c r="CE8" s="46">
        <f>SUM(CC8:CD8)</f>
        <v>48618.969119999994</v>
      </c>
      <c r="CF8" s="46">
        <f>CD$6*'09C'!$F8</f>
        <v>391.8026988</v>
      </c>
      <c r="CG8" s="46">
        <f>CD$6*'09C'!$G8</f>
        <v>245.2682796</v>
      </c>
      <c r="CH8" s="46"/>
      <c r="CI8" s="46">
        <f>CJ$6*'09C'!$C8</f>
        <v>64061.1</v>
      </c>
      <c r="CJ8" s="46">
        <f>CJ$6*'09C'!$D8</f>
        <v>1281.222</v>
      </c>
      <c r="CK8" s="46">
        <f>SUM(CI8:CJ8)</f>
        <v>65342.322</v>
      </c>
      <c r="CL8" s="46">
        <f>CJ$6*'09C'!$F8</f>
        <v>526.570155</v>
      </c>
      <c r="CM8" s="46">
        <f>CJ$6*'09C'!$G8</f>
        <v>329.632635</v>
      </c>
      <c r="CN8" s="46"/>
      <c r="CO8" s="46">
        <f>CP$6*'09C'!$C8</f>
        <v>159258.216</v>
      </c>
      <c r="CP8" s="46">
        <f>CP$6*'09C'!$D8</f>
        <v>3185.16432</v>
      </c>
      <c r="CQ8" s="46">
        <f>SUM(CO8:CP8)</f>
        <v>162443.38032</v>
      </c>
      <c r="CR8" s="46">
        <f>CP$6*'09C'!$F8</f>
        <v>1309.0724868</v>
      </c>
      <c r="CS8" s="46">
        <f>CP$6*'09C'!$G8</f>
        <v>819.4786756</v>
      </c>
      <c r="CT8" s="46"/>
      <c r="CU8" s="46">
        <f>CV$6*'09C'!$C8</f>
        <v>24379.788</v>
      </c>
      <c r="CV8" s="46">
        <f>CV$6*'09C'!$D8</f>
        <v>487.59576</v>
      </c>
      <c r="CW8" s="46">
        <f>SUM(CU8:CV8)</f>
        <v>24867.38376</v>
      </c>
      <c r="CX8" s="46">
        <f>CV$6*'09C'!$F8</f>
        <v>200.3972574</v>
      </c>
      <c r="CY8" s="46">
        <f>CV$6*'09C'!$G8</f>
        <v>125.4485758</v>
      </c>
      <c r="CZ8" s="46"/>
      <c r="DA8" s="46">
        <f>DB$6*'09C'!$C8</f>
        <v>270376.956</v>
      </c>
      <c r="DB8" s="46">
        <f>DB$6*'09C'!$D8</f>
        <v>5407.5391199999995</v>
      </c>
      <c r="DC8" s="46">
        <f>SUM(DA8:DB8)</f>
        <v>275784.49512</v>
      </c>
      <c r="DD8" s="46">
        <f>DB$6*'09C'!$F8</f>
        <v>2222.4475638</v>
      </c>
      <c r="DE8" s="46">
        <f>DB$6*'09C'!$G8</f>
        <v>1391.2509845999998</v>
      </c>
      <c r="DF8" s="46"/>
      <c r="DG8" s="46">
        <f>DH$6*'09C'!$C8</f>
        <v>3112.584</v>
      </c>
      <c r="DH8" s="46">
        <f>DH$6*'09C'!$D8</f>
        <v>62.25167999999999</v>
      </c>
      <c r="DI8" s="46">
        <f>SUM(DG8:DH8)</f>
        <v>3174.8356799999997</v>
      </c>
      <c r="DJ8" s="46">
        <f>DH$6*'09C'!$F8</f>
        <v>25.584853199999998</v>
      </c>
      <c r="DK8" s="46">
        <f>DH$6*'09C'!$G8</f>
        <v>16.0161044</v>
      </c>
      <c r="DL8" s="46"/>
      <c r="DM8" s="46">
        <f>DN$6*'09C'!$C8</f>
        <v>5234.28</v>
      </c>
      <c r="DN8" s="46">
        <f>DN$6*'09C'!$D8</f>
        <v>104.6856</v>
      </c>
      <c r="DO8" s="46">
        <f>SUM(DM8:DN8)</f>
        <v>5338.9655999999995</v>
      </c>
      <c r="DP8" s="46">
        <f>DN$6*'09C'!$F8</f>
        <v>43.024794</v>
      </c>
      <c r="DQ8" s="46">
        <f>DN$6*'09C'!$G8</f>
        <v>26.933497999999997</v>
      </c>
      <c r="DR8" s="46"/>
      <c r="DS8" s="46">
        <f>DT$6*'09C'!$C8</f>
        <v>55.332</v>
      </c>
      <c r="DT8" s="46">
        <f>DT$6*'09C'!$D8</f>
        <v>1.10664</v>
      </c>
      <c r="DU8" s="46">
        <f>SUM(DS8:DT8)</f>
        <v>56.43864</v>
      </c>
      <c r="DV8" s="46">
        <f>DT$6*'09C'!$F8</f>
        <v>0.45481859999999996</v>
      </c>
      <c r="DW8" s="46">
        <f>DT$6*'09C'!$G8</f>
        <v>0.2847162</v>
      </c>
      <c r="DX8" s="46"/>
      <c r="DY8" s="46">
        <f>DZ$6*'09C'!$C8</f>
        <v>15455.436000000002</v>
      </c>
      <c r="DZ8" s="46">
        <f>DZ$6*'09C'!$D8</f>
        <v>309.10872</v>
      </c>
      <c r="EA8" s="46">
        <f>SUM(DY8:DZ8)</f>
        <v>15764.544720000002</v>
      </c>
      <c r="EB8" s="46">
        <f>DZ$6*'09C'!$F8</f>
        <v>127.04076780000001</v>
      </c>
      <c r="EC8" s="46">
        <f>DZ$6*'09C'!$G8</f>
        <v>79.5274526</v>
      </c>
      <c r="ED8" s="46"/>
      <c r="EE8" s="46">
        <f>EF$6*'09C'!$C8</f>
        <v>49786.71599999999</v>
      </c>
      <c r="EF8" s="46">
        <f>EF$6*'09C'!$D8</f>
        <v>995.7343199999999</v>
      </c>
      <c r="EG8" s="46">
        <f>SUM(EE8:EF8)</f>
        <v>50782.450319999996</v>
      </c>
      <c r="EH8" s="46">
        <f>EF$6*'09C'!$F8</f>
        <v>409.23741179999996</v>
      </c>
      <c r="EI8" s="46">
        <f>EF$6*'09C'!$G8</f>
        <v>256.1824006</v>
      </c>
      <c r="EJ8" s="46"/>
      <c r="EK8" s="46">
        <f>EL$6*'09C'!$C8</f>
        <v>109886.80799999999</v>
      </c>
      <c r="EL8" s="46">
        <f>EL$6*'09C'!$D8</f>
        <v>2197.73616</v>
      </c>
      <c r="EM8" s="46">
        <f>SUM(EK8:EL8)</f>
        <v>112084.54415999999</v>
      </c>
      <c r="EN8" s="46">
        <f>EL$6*'09C'!$F8</f>
        <v>903.2488284</v>
      </c>
      <c r="EO8" s="46">
        <f>EL$6*'09C'!$G8</f>
        <v>565.4332828</v>
      </c>
      <c r="EP8" s="46"/>
      <c r="EQ8" s="46">
        <f>ER$6*'09C'!$C8</f>
        <v>13497.828000000001</v>
      </c>
      <c r="ER8" s="46">
        <f>ER$6*'09C'!$D8</f>
        <v>269.95656</v>
      </c>
      <c r="ES8" s="46">
        <f>SUM(EQ8:ER8)</f>
        <v>13767.784560000002</v>
      </c>
      <c r="ET8" s="46">
        <f>ER$6*'09C'!$F8</f>
        <v>110.94959940000001</v>
      </c>
      <c r="EU8" s="46">
        <f>ER$6*'09C'!$G8</f>
        <v>69.4543898</v>
      </c>
      <c r="EV8" s="46"/>
      <c r="EW8" s="46">
        <f>EX$6*'09C'!$C8</f>
        <v>69450.564</v>
      </c>
      <c r="EX8" s="46">
        <f>EX$6*'09C'!$D8</f>
        <v>1389.01128</v>
      </c>
      <c r="EY8" s="46">
        <f>SUM(EW8:EX8)</f>
        <v>70839.57528</v>
      </c>
      <c r="EZ8" s="46">
        <f>EX$6*'09C'!$F8</f>
        <v>570.8705322</v>
      </c>
      <c r="FA8" s="46">
        <f>EX$6*'09C'!$G8</f>
        <v>357.36464739999997</v>
      </c>
      <c r="FB8" s="46"/>
      <c r="FC8" s="46">
        <f>FD$6*'09C'!$C8</f>
        <v>28249.848</v>
      </c>
      <c r="FD8" s="46">
        <f>FD$6*'09C'!$D8</f>
        <v>564.9969600000001</v>
      </c>
      <c r="FE8" s="46">
        <f>SUM(FC8:FD8)</f>
        <v>28814.844960000002</v>
      </c>
      <c r="FF8" s="46">
        <f>FD$6*'09C'!$F8</f>
        <v>232.2084204</v>
      </c>
      <c r="FG8" s="46">
        <f>FD$6*'09C'!$G8</f>
        <v>145.3623468</v>
      </c>
    </row>
    <row r="9" spans="1:163" ht="12.75">
      <c r="A9" s="2"/>
      <c r="B9" s="2"/>
      <c r="C9" s="24"/>
      <c r="D9" s="24"/>
      <c r="E9" s="24"/>
      <c r="F9" s="24"/>
      <c r="G9" s="24"/>
      <c r="I9" s="32"/>
      <c r="J9" s="32"/>
      <c r="K9" s="32"/>
      <c r="L9" s="32"/>
      <c r="M9" s="32"/>
      <c r="N9" s="17"/>
      <c r="O9" s="32"/>
      <c r="P9" s="32"/>
      <c r="Q9" s="32"/>
      <c r="R9" s="32"/>
      <c r="S9" s="32"/>
      <c r="T9" s="17"/>
      <c r="U9" s="32"/>
      <c r="V9" s="32"/>
      <c r="W9" s="32"/>
      <c r="X9" s="32"/>
      <c r="Y9" s="32"/>
      <c r="Z9" s="17"/>
      <c r="AA9" s="32"/>
      <c r="AB9" s="32"/>
      <c r="AC9" s="32"/>
      <c r="AD9" s="32"/>
      <c r="AE9" s="32"/>
      <c r="AF9" s="17"/>
      <c r="AG9" s="32"/>
      <c r="AH9" s="32"/>
      <c r="AI9" s="32"/>
      <c r="AJ9" s="32"/>
      <c r="AK9" s="32"/>
      <c r="AL9" s="17"/>
      <c r="AM9" s="32"/>
      <c r="AN9" s="32"/>
      <c r="AO9" s="32"/>
      <c r="AP9" s="32"/>
      <c r="AQ9" s="32"/>
      <c r="AR9" s="17"/>
      <c r="AS9" s="32"/>
      <c r="AT9" s="32"/>
      <c r="AU9" s="32"/>
      <c r="AV9" s="32"/>
      <c r="AW9" s="32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32"/>
      <c r="DT9" s="32"/>
      <c r="DU9" s="32"/>
      <c r="DV9" s="32"/>
      <c r="DW9" s="32"/>
      <c r="DX9" s="17"/>
      <c r="DY9" s="32"/>
      <c r="DZ9" s="32"/>
      <c r="EA9" s="32"/>
      <c r="EB9" s="32"/>
      <c r="EC9" s="32"/>
      <c r="ED9" s="17"/>
      <c r="EE9" s="32"/>
      <c r="EF9" s="32"/>
      <c r="EG9" s="32"/>
      <c r="EH9" s="32"/>
      <c r="EI9" s="32"/>
      <c r="EJ9" s="17"/>
      <c r="EK9" s="32"/>
      <c r="EL9" s="32"/>
      <c r="EM9" s="32"/>
      <c r="EN9" s="32"/>
      <c r="EO9" s="32"/>
      <c r="EP9" s="17"/>
      <c r="EQ9" s="32"/>
      <c r="ER9" s="32"/>
      <c r="ES9" s="32"/>
      <c r="ET9" s="32"/>
      <c r="EU9" s="32"/>
      <c r="EV9" s="17"/>
      <c r="EW9" s="32"/>
      <c r="EX9" s="32"/>
      <c r="EY9" s="32"/>
      <c r="EZ9" s="32"/>
      <c r="FA9" s="32"/>
      <c r="FB9" s="17"/>
      <c r="FC9" s="32"/>
      <c r="FD9" s="32"/>
      <c r="FE9" s="32"/>
      <c r="FF9" s="32"/>
      <c r="FG9" s="32"/>
    </row>
    <row r="10" spans="1:163" ht="13.5" thickBot="1">
      <c r="A10" s="15" t="s">
        <v>0</v>
      </c>
      <c r="B10" s="15"/>
      <c r="C10" s="31">
        <f>SUM(C8:C8)</f>
        <v>3294779.5560000003</v>
      </c>
      <c r="D10" s="31">
        <f>SUM(D8:D8)</f>
        <v>65895.59111999998</v>
      </c>
      <c r="E10" s="31">
        <f>SUM(E8:E8)</f>
        <v>3360675.1471200003</v>
      </c>
      <c r="F10" s="31">
        <f>SUM(F8:F8)</f>
        <v>27082.466293799993</v>
      </c>
      <c r="G10" s="31">
        <f>SUM(G8:G8)</f>
        <v>16953.6093946</v>
      </c>
      <c r="I10" s="31">
        <f>SUM(I8:I9)</f>
        <v>1713472.4039999999</v>
      </c>
      <c r="J10" s="31">
        <f>SUM(J8:J9)</f>
        <v>34269.448079999995</v>
      </c>
      <c r="K10" s="31">
        <f>SUM(K8:K9)</f>
        <v>1747741.8520799999</v>
      </c>
      <c r="L10" s="31">
        <f>SUM(L8:L9)</f>
        <v>14084.4198642</v>
      </c>
      <c r="M10" s="31">
        <f>SUM(M8:M9)</f>
        <v>8816.8392914</v>
      </c>
      <c r="N10" s="31"/>
      <c r="O10" s="31">
        <f>SUM(O8:O9)</f>
        <v>305403.38399999996</v>
      </c>
      <c r="P10" s="31">
        <f>SUM(P8:P9)</f>
        <v>6108.067679999999</v>
      </c>
      <c r="Q10" s="31">
        <f>SUM(Q8:Q9)</f>
        <v>311511.45167999994</v>
      </c>
      <c r="R10" s="31">
        <f>SUM(R8:R9)</f>
        <v>2510.3581931999997</v>
      </c>
      <c r="S10" s="31">
        <f>SUM(S8:S9)</f>
        <v>1571.4828843999999</v>
      </c>
      <c r="T10" s="45">
        <f>SUM(T8:T9)</f>
        <v>0</v>
      </c>
      <c r="U10" s="45">
        <f>SUM(U8:U9)</f>
        <v>38188.62</v>
      </c>
      <c r="V10" s="45">
        <f>SUM(V8:V9)</f>
        <v>763.7724000000001</v>
      </c>
      <c r="W10" s="45">
        <f>SUM(W8:W9)</f>
        <v>38952.392400000004</v>
      </c>
      <c r="X10" s="45">
        <f>SUM(X8:X9)</f>
        <v>313.903251</v>
      </c>
      <c r="Y10" s="45">
        <f>SUM(Y8:Y9)</f>
        <v>196.50326700000002</v>
      </c>
      <c r="Z10" s="45">
        <f>SUM(Z8:Z9)</f>
        <v>0</v>
      </c>
      <c r="AA10" s="45">
        <f>SUM(AA8:AA9)</f>
        <v>1716.564</v>
      </c>
      <c r="AB10" s="45">
        <f>SUM(AB8:AB9)</f>
        <v>34.33128</v>
      </c>
      <c r="AC10" s="45">
        <f>SUM(AC8:AC9)</f>
        <v>1750.8952800000002</v>
      </c>
      <c r="AD10" s="45">
        <f>SUM(AD8:AD9)</f>
        <v>14.1098322</v>
      </c>
      <c r="AE10" s="45">
        <f>SUM(AE8:AE9)</f>
        <v>8.8327474</v>
      </c>
      <c r="AF10" s="45">
        <f>SUM(AF8:AF9)</f>
        <v>0</v>
      </c>
      <c r="AG10" s="45">
        <f>SUM(AG8:AG9)</f>
        <v>68172.84</v>
      </c>
      <c r="AH10" s="45">
        <f>SUM(AH8:AH9)</f>
        <v>1363.4568</v>
      </c>
      <c r="AI10" s="45">
        <f>SUM(AI8:AI9)</f>
        <v>69536.2968</v>
      </c>
      <c r="AJ10" s="45">
        <f>SUM(AJ8:AJ9)</f>
        <v>560.367882</v>
      </c>
      <c r="AK10" s="45">
        <f>SUM(AK8:AK9)</f>
        <v>350.789994</v>
      </c>
      <c r="AL10" s="45">
        <f>SUM(AL8:AL9)</f>
        <v>0</v>
      </c>
      <c r="AM10" s="45">
        <f>SUM(AM8:AM9)</f>
        <v>43.248</v>
      </c>
      <c r="AN10" s="45">
        <f>SUM(AN8:AN9)</f>
        <v>0.8649600000000001</v>
      </c>
      <c r="AO10" s="45">
        <f>SUM(AO8:AO9)</f>
        <v>44.11296</v>
      </c>
      <c r="AP10" s="45">
        <f>SUM(AP8:AP9)</f>
        <v>0.3554904</v>
      </c>
      <c r="AQ10" s="45">
        <f>SUM(AQ8:AQ9)</f>
        <v>0.2225368</v>
      </c>
      <c r="AR10" s="45">
        <f>SUM(AR8:AR9)</f>
        <v>0</v>
      </c>
      <c r="AS10" s="45">
        <f>SUM(AS8:AS9)</f>
        <v>11582.196</v>
      </c>
      <c r="AT10" s="45">
        <f>SUM(AT8:AT9)</f>
        <v>231.64392</v>
      </c>
      <c r="AU10" s="45">
        <f>SUM(AU8:AU9)</f>
        <v>11813.83992</v>
      </c>
      <c r="AV10" s="45">
        <f>SUM(AV8:AV9)</f>
        <v>95.2034658</v>
      </c>
      <c r="AW10" s="45">
        <f>SUM(AW8:AW9)</f>
        <v>59.5973186</v>
      </c>
      <c r="AX10" s="45">
        <f>SUM(AX8:AX9)</f>
        <v>0</v>
      </c>
      <c r="AY10" s="45">
        <f>SUM(AY8:AY9)</f>
        <v>3529.8</v>
      </c>
      <c r="AZ10" s="45">
        <f>SUM(AZ8:AZ9)</f>
        <v>70.596</v>
      </c>
      <c r="BA10" s="45">
        <f>SUM(BA8:BA9)</f>
        <v>3600.396</v>
      </c>
      <c r="BB10" s="45">
        <f>SUM(BB8:BB9)</f>
        <v>29.014290000000003</v>
      </c>
      <c r="BC10" s="45">
        <f>SUM(BC8:BC9)</f>
        <v>18.162930000000003</v>
      </c>
      <c r="BD10" s="45">
        <f>SUM(BD8:BD9)</f>
        <v>0</v>
      </c>
      <c r="BE10" s="45">
        <f>SUM(BE8:BE9)</f>
        <v>19656.216</v>
      </c>
      <c r="BF10" s="45">
        <f>SUM(BF8:BF9)</f>
        <v>393.12432</v>
      </c>
      <c r="BG10" s="45">
        <f>SUM(BG8:BG9)</f>
        <v>20049.34032</v>
      </c>
      <c r="BH10" s="45">
        <f>SUM(BH8:BH9)</f>
        <v>161.57038680000002</v>
      </c>
      <c r="BI10" s="45">
        <f>SUM(BI8:BI9)</f>
        <v>101.1429756</v>
      </c>
      <c r="BJ10" s="45">
        <f>SUM(BJ8:BJ9)</f>
        <v>0</v>
      </c>
      <c r="BK10" s="45">
        <f>SUM(BK8:BK9)</f>
        <v>183683.16</v>
      </c>
      <c r="BL10" s="45">
        <f>SUM(BL8:BL9)</f>
        <v>3673.6632</v>
      </c>
      <c r="BM10" s="45">
        <f>SUM(BM8:BM9)</f>
        <v>187356.8232</v>
      </c>
      <c r="BN10" s="45">
        <f>SUM(BN8:BN9)</f>
        <v>1509.840918</v>
      </c>
      <c r="BO10" s="45">
        <f>SUM(BO8:BO9)</f>
        <v>945.159606</v>
      </c>
      <c r="BP10" s="45">
        <f>SUM(BP8:BP9)</f>
        <v>0</v>
      </c>
      <c r="BQ10" s="45">
        <f>SUM(BQ8:BQ9)</f>
        <v>6051.54</v>
      </c>
      <c r="BR10" s="45">
        <f>SUM(BR8:BR9)</f>
        <v>121.0308</v>
      </c>
      <c r="BS10" s="45">
        <f>SUM(BS8:BS9)</f>
        <v>6172.5707999999995</v>
      </c>
      <c r="BT10" s="45">
        <f>SUM(BT8:BT9)</f>
        <v>49.742517</v>
      </c>
      <c r="BU10" s="45">
        <f>SUM(BU8:BU9)</f>
        <v>31.138789</v>
      </c>
      <c r="BV10" s="45">
        <f>SUM(BV8:BV9)</f>
        <v>0</v>
      </c>
      <c r="BW10" s="45">
        <f>SUM(BW8:BW9)</f>
        <v>82808.472</v>
      </c>
      <c r="BX10" s="45">
        <f>SUM(BX8:BX9)</f>
        <v>1656.16944</v>
      </c>
      <c r="BY10" s="45">
        <f>SUM(BY8:BY9)</f>
        <v>84464.64143999999</v>
      </c>
      <c r="BZ10" s="45">
        <f>SUM(BZ8:BZ9)</f>
        <v>680.6700155999999</v>
      </c>
      <c r="CA10" s="45">
        <f>SUM(CA8:CA9)</f>
        <v>426.0990652</v>
      </c>
      <c r="CB10" s="45">
        <f>SUM(CB8:CB9)</f>
        <v>0</v>
      </c>
      <c r="CC10" s="45">
        <f>SUM(CC8:CC9)</f>
        <v>47665.655999999995</v>
      </c>
      <c r="CD10" s="45">
        <f>SUM(CD8:CD9)</f>
        <v>953.3131199999999</v>
      </c>
      <c r="CE10" s="45">
        <f>SUM(CE8:CE9)</f>
        <v>48618.969119999994</v>
      </c>
      <c r="CF10" s="45">
        <f>SUM(CF8:CF9)</f>
        <v>391.8026988</v>
      </c>
      <c r="CG10" s="45">
        <f>SUM(CG8:CG9)</f>
        <v>245.2682796</v>
      </c>
      <c r="CH10" s="45">
        <f>SUM(CH8:CH9)</f>
        <v>0</v>
      </c>
      <c r="CI10" s="45">
        <f>SUM(CI8:CI9)</f>
        <v>64061.1</v>
      </c>
      <c r="CJ10" s="45">
        <f>SUM(CJ8:CJ9)</f>
        <v>1281.222</v>
      </c>
      <c r="CK10" s="45">
        <f>SUM(CK8:CK9)</f>
        <v>65342.322</v>
      </c>
      <c r="CL10" s="45">
        <f>SUM(CL8:CL9)</f>
        <v>526.570155</v>
      </c>
      <c r="CM10" s="45">
        <f>SUM(CM8:CM9)</f>
        <v>329.632635</v>
      </c>
      <c r="CN10" s="45">
        <f>SUM(CN8:CN9)</f>
        <v>0</v>
      </c>
      <c r="CO10" s="45">
        <f>SUM(CO8:CO9)</f>
        <v>159258.216</v>
      </c>
      <c r="CP10" s="45">
        <f>SUM(CP8:CP9)</f>
        <v>3185.16432</v>
      </c>
      <c r="CQ10" s="45">
        <f>SUM(CQ8:CQ9)</f>
        <v>162443.38032</v>
      </c>
      <c r="CR10" s="45">
        <f>SUM(CR8:CR9)</f>
        <v>1309.0724868</v>
      </c>
      <c r="CS10" s="45">
        <f>SUM(CS8:CS9)</f>
        <v>819.4786756</v>
      </c>
      <c r="CT10" s="45">
        <f>SUM(CT8:CT9)</f>
        <v>0</v>
      </c>
      <c r="CU10" s="45">
        <f>SUM(CU8:CU9)</f>
        <v>24379.788</v>
      </c>
      <c r="CV10" s="45">
        <f>SUM(CV8:CV9)</f>
        <v>487.59576</v>
      </c>
      <c r="CW10" s="45">
        <f>SUM(CW8:CW9)</f>
        <v>24867.38376</v>
      </c>
      <c r="CX10" s="45">
        <f>SUM(CX8:CX9)</f>
        <v>200.3972574</v>
      </c>
      <c r="CY10" s="45">
        <f>SUM(CY8:CY9)</f>
        <v>125.4485758</v>
      </c>
      <c r="CZ10" s="45">
        <f>SUM(CZ8:CZ9)</f>
        <v>0</v>
      </c>
      <c r="DA10" s="45">
        <f>SUM(DA8:DA9)</f>
        <v>270376.956</v>
      </c>
      <c r="DB10" s="45">
        <f>SUM(DB8:DB9)</f>
        <v>5407.5391199999995</v>
      </c>
      <c r="DC10" s="45">
        <f>SUM(DC8:DC9)</f>
        <v>275784.49512</v>
      </c>
      <c r="DD10" s="45">
        <f>SUM(DD8:DD9)</f>
        <v>2222.4475638</v>
      </c>
      <c r="DE10" s="45">
        <f>SUM(DE8:DE9)</f>
        <v>1391.2509845999998</v>
      </c>
      <c r="DF10" s="45">
        <f>SUM(DF8:DF9)</f>
        <v>0</v>
      </c>
      <c r="DG10" s="45">
        <f>SUM(DG8:DG9)</f>
        <v>3112.584</v>
      </c>
      <c r="DH10" s="45">
        <f>SUM(DH8:DH9)</f>
        <v>62.25167999999999</v>
      </c>
      <c r="DI10" s="45">
        <f>SUM(DI8:DI9)</f>
        <v>3174.8356799999997</v>
      </c>
      <c r="DJ10" s="45">
        <f>SUM(DJ8:DJ9)</f>
        <v>25.584853199999998</v>
      </c>
      <c r="DK10" s="45">
        <f>SUM(DK8:DK9)</f>
        <v>16.0161044</v>
      </c>
      <c r="DL10" s="45">
        <f>SUM(DL8:DL9)</f>
        <v>0</v>
      </c>
      <c r="DM10" s="45">
        <f>SUM(DM8:DM9)</f>
        <v>5234.28</v>
      </c>
      <c r="DN10" s="45">
        <f>SUM(DN8:DN9)</f>
        <v>104.6856</v>
      </c>
      <c r="DO10" s="45">
        <f>SUM(DO8:DO9)</f>
        <v>5338.9655999999995</v>
      </c>
      <c r="DP10" s="45">
        <f>SUM(DP8:DP9)</f>
        <v>43.024794</v>
      </c>
      <c r="DQ10" s="45">
        <f>SUM(DQ8:DQ9)</f>
        <v>26.933497999999997</v>
      </c>
      <c r="DR10" s="45">
        <f>SUM(DR8:DR9)</f>
        <v>0</v>
      </c>
      <c r="DS10" s="45">
        <f>SUM(DS8:DS9)</f>
        <v>55.332</v>
      </c>
      <c r="DT10" s="45">
        <f>SUM(DT8:DT9)</f>
        <v>1.10664</v>
      </c>
      <c r="DU10" s="45">
        <f>SUM(DU8:DU9)</f>
        <v>56.43864</v>
      </c>
      <c r="DV10" s="45">
        <f>SUM(DV8:DV9)</f>
        <v>0.45481859999999996</v>
      </c>
      <c r="DW10" s="45">
        <f>SUM(DW8:DW9)</f>
        <v>0.2847162</v>
      </c>
      <c r="DX10" s="45">
        <f>SUM(DX8:DX9)</f>
        <v>0</v>
      </c>
      <c r="DY10" s="45">
        <f>SUM(DY8:DY9)</f>
        <v>15455.436000000002</v>
      </c>
      <c r="DZ10" s="45">
        <f>SUM(DZ8:DZ9)</f>
        <v>309.10872</v>
      </c>
      <c r="EA10" s="45">
        <f>SUM(EA8:EA9)</f>
        <v>15764.544720000002</v>
      </c>
      <c r="EB10" s="45">
        <f>SUM(EB8:EB9)</f>
        <v>127.04076780000001</v>
      </c>
      <c r="EC10" s="45">
        <f>SUM(EC8:EC9)</f>
        <v>79.5274526</v>
      </c>
      <c r="ED10" s="45">
        <f>SUM(ED8:ED9)</f>
        <v>0</v>
      </c>
      <c r="EE10" s="45">
        <f>SUM(EE8:EE9)</f>
        <v>49786.71599999999</v>
      </c>
      <c r="EF10" s="45">
        <f>SUM(EF8:EF9)</f>
        <v>995.7343199999999</v>
      </c>
      <c r="EG10" s="45">
        <f>SUM(EG8:EG9)</f>
        <v>50782.450319999996</v>
      </c>
      <c r="EH10" s="45">
        <f>SUM(EH8:EH9)</f>
        <v>409.23741179999996</v>
      </c>
      <c r="EI10" s="45">
        <f>SUM(EI8:EI9)</f>
        <v>256.1824006</v>
      </c>
      <c r="EJ10" s="45">
        <f>SUM(EJ8:EJ9)</f>
        <v>0</v>
      </c>
      <c r="EK10" s="45">
        <f>SUM(EK8:EK9)</f>
        <v>109886.80799999999</v>
      </c>
      <c r="EL10" s="45">
        <f>SUM(EL8:EL9)</f>
        <v>2197.73616</v>
      </c>
      <c r="EM10" s="45">
        <f>SUM(EM8:EM9)</f>
        <v>112084.54415999999</v>
      </c>
      <c r="EN10" s="45">
        <f>SUM(EN8:EN9)</f>
        <v>903.2488284</v>
      </c>
      <c r="EO10" s="45">
        <f>SUM(EO8:EO9)</f>
        <v>565.4332828</v>
      </c>
      <c r="EP10" s="45">
        <f>SUM(EP8:EP9)</f>
        <v>0</v>
      </c>
      <c r="EQ10" s="45">
        <f>SUM(EQ8:EQ9)</f>
        <v>13497.828000000001</v>
      </c>
      <c r="ER10" s="45">
        <f>SUM(ER8:ER9)</f>
        <v>269.95656</v>
      </c>
      <c r="ES10" s="45">
        <f>SUM(ES8:ES9)</f>
        <v>13767.784560000002</v>
      </c>
      <c r="ET10" s="45">
        <f>SUM(ET8:ET9)</f>
        <v>110.94959940000001</v>
      </c>
      <c r="EU10" s="45">
        <f>SUM(EU8:EU9)</f>
        <v>69.4543898</v>
      </c>
      <c r="EV10" s="45">
        <f>SUM(EV8:EV9)</f>
        <v>0</v>
      </c>
      <c r="EW10" s="45">
        <f>SUM(EW8:EW9)</f>
        <v>69450.564</v>
      </c>
      <c r="EX10" s="45">
        <f>SUM(EX8:EX9)</f>
        <v>1389.01128</v>
      </c>
      <c r="EY10" s="45">
        <f>SUM(EY8:EY9)</f>
        <v>70839.57528</v>
      </c>
      <c r="EZ10" s="45">
        <f>SUM(EZ8:EZ9)</f>
        <v>570.8705322</v>
      </c>
      <c r="FA10" s="45">
        <f>SUM(FA8:FA9)</f>
        <v>357.36464739999997</v>
      </c>
      <c r="FB10" s="45">
        <f>SUM(FB8:FB9)</f>
        <v>0</v>
      </c>
      <c r="FC10" s="45">
        <f>SUM(FC8:FC9)</f>
        <v>28249.848</v>
      </c>
      <c r="FD10" s="45">
        <f>SUM(FD8:FD9)</f>
        <v>564.9969600000001</v>
      </c>
      <c r="FE10" s="45">
        <f>SUM(FE8:FE9)</f>
        <v>28814.844960000002</v>
      </c>
      <c r="FF10" s="45">
        <f>SUM(FF8:FF9)</f>
        <v>232.2084204</v>
      </c>
      <c r="FG10" s="45">
        <f>SUM(FG8:FG9)</f>
        <v>145.3623468</v>
      </c>
    </row>
    <row r="11" ht="13.5" thickTop="1"/>
  </sheetData>
  <sheetProtection/>
  <printOptions/>
  <pageMargins left="0.75" right="0.75" top="1" bottom="1" header="0.3" footer="0.3"/>
  <pageSetup horizontalDpi="600" verticalDpi="600" orientation="landscape" scale="75"/>
  <colBreaks count="2" manualBreakCount="2">
    <brk id="13" max="65535" man="1"/>
    <brk id="15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2020-01-09T20:15:27Z</cp:lastPrinted>
  <dcterms:created xsi:type="dcterms:W3CDTF">1998-02-23T20:58:01Z</dcterms:created>
  <dcterms:modified xsi:type="dcterms:W3CDTF">2020-01-09T20:16:36Z</dcterms:modified>
  <cp:category/>
  <cp:version/>
  <cp:contentType/>
  <cp:contentStatus/>
</cp:coreProperties>
</file>