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492" activeTab="3"/>
  </bookViews>
  <sheets>
    <sheet name="2009D" sheetId="1" r:id="rId1"/>
    <sheet name="2009D Academic" sheetId="2" r:id="rId2"/>
    <sheet name="2021A" sheetId="3" r:id="rId3"/>
    <sheet name="2021A Academic" sheetId="4" r:id="rId4"/>
  </sheets>
  <definedNames>
    <definedName name="_xlnm.Print_Titles" localSheetId="0">'2009D'!$A:$A</definedName>
    <definedName name="_xlnm.Print_Titles" localSheetId="1">'2009D Academic'!$A:$A</definedName>
    <definedName name="_xlnm.Print_Titles" localSheetId="2">'2021A'!$A:$A</definedName>
    <definedName name="_xlnm.Print_Titles" localSheetId="3">'2021A Academic'!$A:$A</definedName>
  </definedNames>
  <calcPr fullCalcOnLoad="1"/>
</workbook>
</file>

<file path=xl/sharedStrings.xml><?xml version="1.0" encoding="utf-8"?>
<sst xmlns="http://schemas.openxmlformats.org/spreadsheetml/2006/main" count="844" uniqueCount="63">
  <si>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</si>
  <si>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</si>
  <si>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</si>
  <si>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</si>
  <si>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</si>
  <si>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</si>
  <si>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</si>
  <si>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</si>
  <si>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</si>
  <si>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</si>
  <si>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</si>
  <si>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</si>
  <si>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</si>
  <si>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</si>
  <si>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</si>
  <si>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</si>
  <si>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</si>
  <si>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</si>
  <si>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</si>
  <si>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</si>
  <si>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</si>
  <si>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</si>
  <si>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</si>
  <si>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</si>
  <si>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</si>
  <si>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</si>
  <si>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</si>
  <si>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</si>
  <si>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</si>
  <si>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</si>
  <si>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</si>
  <si>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</si>
  <si>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</si>
  <si>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</si>
  <si>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</si>
  <si>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</si>
  <si>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</si>
  <si>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</si>
  <si>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</si>
  <si>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</si>
  <si>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</si>
  <si>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</si>
  <si>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</si>
  <si>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</si>
  <si>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</si>
  <si>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</si>
  <si>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</si>
  <si>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</si>
  <si>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</si>
  <si>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</si>
  <si>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</si>
  <si>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</si>
  <si>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</si>
  <si>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</si>
  <si>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</si>
  <si>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</si>
  <si>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</si>
  <si>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</si>
  <si>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</si>
  <si>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</si>
  <si>
    <t xml:space="preserve">           Distribution of Debt Services after 2021A Bond Issue</t>
  </si>
  <si>
    <t>2001 Series B after 2021A</t>
  </si>
  <si>
    <t>2001B Refinanced on 2021A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</si>
</sst>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_(* #,##0.0_);_(* \(#,##0.0\);_(* &quot;-&quot;??_);_(@_)"/>
    <numFmt numFmtId="17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72" fontId="1" fillId="0" borderId="11" xfId="0" applyNumberFormat="1" applyFont="1" applyBorder="1" applyAlignment="1" quotePrefix="1">
      <alignment horizontal="left"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1" sqref="G21"/>
    </sheetView>
  </sheetViews>
  <sheetFormatPr defaultColWidth="14.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6.14062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7109375" style="17" customWidth="1"/>
    <col min="12" max="12" width="13.7109375" style="17" customWidth="1"/>
    <col min="13" max="13" width="16.00390625" style="17" customWidth="1"/>
    <col min="14" max="14" width="3.7109375" style="17" customWidth="1"/>
    <col min="15" max="15" width="13.7109375" style="17" customWidth="1"/>
    <col min="16" max="16" width="15.421875" style="17" customWidth="1"/>
    <col min="17" max="17" width="17.7109375" style="17" customWidth="1"/>
    <col min="18" max="18" width="11.00390625" style="17" customWidth="1"/>
    <col min="19" max="19" width="17.140625" style="17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7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</cols>
  <sheetData>
    <row r="1" spans="1:161" ht="12.75">
      <c r="A1" s="26"/>
      <c r="B1" s="12"/>
      <c r="C1" s="27"/>
      <c r="H1" s="27"/>
      <c r="I1" s="27" t="s">
        <v>6</v>
      </c>
      <c r="J1" s="18"/>
      <c r="L1"/>
      <c r="M1"/>
      <c r="N1"/>
      <c r="O1"/>
      <c r="Q1" s="27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6"/>
      <c r="DB1" s="66"/>
      <c r="DC1" s="66"/>
      <c r="DD1" s="66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6"/>
      <c r="B2" s="12"/>
      <c r="C2" s="27"/>
      <c r="H2" s="27" t="s">
        <v>53</v>
      </c>
      <c r="I2" s="18"/>
      <c r="J2" s="18"/>
      <c r="L2"/>
      <c r="M2"/>
      <c r="N2"/>
      <c r="O2"/>
      <c r="Q2" s="27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6"/>
      <c r="DB2" s="66"/>
      <c r="DC2" s="66"/>
      <c r="DD2" s="66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6"/>
      <c r="B3" s="12"/>
      <c r="C3" s="27"/>
      <c r="H3" s="25"/>
      <c r="I3" s="27" t="s">
        <v>7</v>
      </c>
      <c r="J3" s="18"/>
      <c r="L3"/>
      <c r="M3"/>
      <c r="N3"/>
      <c r="O3"/>
      <c r="Q3" s="27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6"/>
      <c r="DB3" s="66"/>
      <c r="DC3" s="66"/>
      <c r="DD3" s="66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6" t="s">
        <v>54</v>
      </c>
      <c r="D5" s="42"/>
      <c r="E5" s="43"/>
      <c r="F5" s="47"/>
      <c r="G5" s="44"/>
      <c r="H5" s="24"/>
      <c r="I5" s="19" t="s">
        <v>50</v>
      </c>
      <c r="J5" s="20"/>
      <c r="K5" s="21"/>
      <c r="L5" s="23"/>
      <c r="M5" s="36"/>
      <c r="N5" s="24"/>
      <c r="O5" s="19" t="s">
        <v>8</v>
      </c>
      <c r="P5" s="20"/>
      <c r="Q5" s="21"/>
      <c r="R5" s="23"/>
      <c r="S5" s="36"/>
      <c r="U5" s="6" t="s">
        <v>22</v>
      </c>
      <c r="V5" s="7"/>
      <c r="W5" s="8"/>
      <c r="X5" s="23"/>
      <c r="Y5" s="36"/>
      <c r="AA5" s="6" t="s">
        <v>9</v>
      </c>
      <c r="AB5" s="7"/>
      <c r="AC5" s="8"/>
      <c r="AD5" s="23"/>
      <c r="AE5" s="36"/>
      <c r="AG5" s="6" t="s">
        <v>10</v>
      </c>
      <c r="AH5" s="7"/>
      <c r="AI5" s="8"/>
      <c r="AJ5" s="23"/>
      <c r="AK5" s="36"/>
      <c r="AM5" s="6" t="s">
        <v>21</v>
      </c>
      <c r="AN5" s="7"/>
      <c r="AO5" s="8"/>
      <c r="AP5" s="23"/>
      <c r="AQ5" s="36"/>
      <c r="AR5" s="13"/>
      <c r="AS5" s="6" t="s">
        <v>20</v>
      </c>
      <c r="AT5" s="7"/>
      <c r="AU5" s="8"/>
      <c r="AV5" s="23"/>
      <c r="AW5" s="36"/>
      <c r="AX5" s="13"/>
      <c r="AY5" s="6" t="s">
        <v>19</v>
      </c>
      <c r="AZ5" s="7"/>
      <c r="BA5" s="8"/>
      <c r="BB5" s="23"/>
      <c r="BC5" s="36"/>
      <c r="BD5" s="13"/>
      <c r="BE5" s="6" t="s">
        <v>18</v>
      </c>
      <c r="BF5" s="7"/>
      <c r="BG5" s="8"/>
      <c r="BH5" s="23"/>
      <c r="BI5" s="36"/>
      <c r="BK5" s="6" t="s">
        <v>11</v>
      </c>
      <c r="BL5" s="7"/>
      <c r="BM5" s="8"/>
      <c r="BN5" s="23"/>
      <c r="BO5" s="36"/>
      <c r="BQ5" s="6" t="s">
        <v>12</v>
      </c>
      <c r="BR5" s="7"/>
      <c r="BS5" s="8"/>
      <c r="BT5" s="23"/>
      <c r="BU5" s="36"/>
      <c r="BW5" s="6" t="s">
        <v>13</v>
      </c>
      <c r="BX5" s="7"/>
      <c r="BY5" s="8"/>
      <c r="BZ5" s="23"/>
      <c r="CA5" s="36"/>
      <c r="CC5" s="6" t="s">
        <v>14</v>
      </c>
      <c r="CD5" s="7"/>
      <c r="CE5" s="8"/>
      <c r="CF5" s="23"/>
      <c r="CG5" s="36"/>
      <c r="CI5" s="6" t="s">
        <v>15</v>
      </c>
      <c r="CJ5" s="7"/>
      <c r="CK5" s="8"/>
      <c r="CL5" s="23"/>
      <c r="CM5" s="36"/>
      <c r="CN5" s="13"/>
      <c r="CO5" s="6" t="s">
        <v>16</v>
      </c>
      <c r="CP5" s="7"/>
      <c r="CQ5" s="8"/>
      <c r="CR5" s="23"/>
      <c r="CS5" s="36"/>
      <c r="CU5" s="6" t="s">
        <v>17</v>
      </c>
      <c r="CV5" s="7"/>
      <c r="CW5" s="8"/>
      <c r="CX5" s="23"/>
      <c r="CY5" s="36"/>
      <c r="DA5" s="55" t="s">
        <v>59</v>
      </c>
      <c r="DB5" s="56"/>
      <c r="DC5" s="57"/>
      <c r="DD5" s="58"/>
      <c r="DE5" s="36"/>
      <c r="DG5" s="6" t="s">
        <v>23</v>
      </c>
      <c r="DH5" s="7"/>
      <c r="DI5" s="8"/>
      <c r="DJ5" s="23"/>
      <c r="DK5" s="36"/>
      <c r="DL5" s="13"/>
      <c r="DM5" s="6" t="s">
        <v>24</v>
      </c>
      <c r="DN5" s="7"/>
      <c r="DO5" s="8"/>
      <c r="DP5" s="23"/>
      <c r="DQ5" s="36"/>
      <c r="DR5" s="13"/>
      <c r="DS5" s="6" t="s">
        <v>25</v>
      </c>
      <c r="DT5" s="7"/>
      <c r="DU5" s="8"/>
      <c r="DV5" s="23"/>
      <c r="DW5" s="36"/>
      <c r="DX5" s="13"/>
      <c r="DY5" s="6" t="s">
        <v>26</v>
      </c>
      <c r="DZ5" s="7"/>
      <c r="EA5" s="8"/>
      <c r="EB5" s="23"/>
      <c r="EC5" s="36"/>
      <c r="ED5" s="13"/>
      <c r="EE5" s="6" t="s">
        <v>27</v>
      </c>
      <c r="EF5" s="7"/>
      <c r="EG5" s="8"/>
      <c r="EH5" s="23"/>
      <c r="EI5" s="36"/>
      <c r="EJ5" s="13"/>
      <c r="EK5" s="6" t="s">
        <v>28</v>
      </c>
      <c r="EL5" s="7"/>
      <c r="EM5" s="8"/>
      <c r="EN5" s="23"/>
      <c r="EO5" s="36"/>
      <c r="EP5" s="13"/>
      <c r="EQ5" s="6" t="s">
        <v>29</v>
      </c>
      <c r="ER5" s="7"/>
      <c r="ES5" s="8"/>
      <c r="ET5" s="23"/>
      <c r="EU5" s="36"/>
      <c r="EV5" s="13"/>
      <c r="EW5" s="6" t="s">
        <v>30</v>
      </c>
      <c r="EX5" s="7"/>
      <c r="EY5" s="8"/>
      <c r="EZ5" s="23"/>
      <c r="FA5" s="36"/>
      <c r="FB5" s="13"/>
      <c r="FC5" s="6" t="s">
        <v>2</v>
      </c>
      <c r="FD5" s="7"/>
      <c r="FE5" s="8"/>
      <c r="FF5" s="23"/>
    </row>
    <row r="6" spans="1:163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v>0.10100619999999999</v>
      </c>
      <c r="K6" s="21"/>
      <c r="L6" s="23" t="s">
        <v>51</v>
      </c>
      <c r="M6" s="23" t="s">
        <v>56</v>
      </c>
      <c r="N6" s="24"/>
      <c r="O6" s="22"/>
      <c r="P6" s="35">
        <f>V6+AB6+AH6+AN6+AT6+AZ6+BF6+BL6+BR6+BX6+CD6+CJ6+CP6+CV6+DB6+DH6+DN6+DT6+DZ6+EF6+EL6+ER6+EX6</f>
        <v>0.8989941</v>
      </c>
      <c r="Q6" s="21"/>
      <c r="R6" s="23" t="s">
        <v>51</v>
      </c>
      <c r="S6" s="23" t="s">
        <v>56</v>
      </c>
      <c r="U6" s="29"/>
      <c r="V6" s="16">
        <v>0.4026828</v>
      </c>
      <c r="W6" s="30"/>
      <c r="X6" s="23" t="s">
        <v>51</v>
      </c>
      <c r="Y6" s="23" t="s">
        <v>56</v>
      </c>
      <c r="AA6" s="29"/>
      <c r="AB6" s="16">
        <v>0.018091</v>
      </c>
      <c r="AC6" s="30"/>
      <c r="AD6" s="23" t="s">
        <v>51</v>
      </c>
      <c r="AE6" s="23" t="s">
        <v>56</v>
      </c>
      <c r="AG6" s="29"/>
      <c r="AH6" s="16">
        <v>0.0423409</v>
      </c>
      <c r="AI6" s="30"/>
      <c r="AJ6" s="23" t="s">
        <v>51</v>
      </c>
      <c r="AK6" s="23" t="s">
        <v>56</v>
      </c>
      <c r="AM6" s="29"/>
      <c r="AN6" s="16">
        <v>0.0030633</v>
      </c>
      <c r="AO6" s="30"/>
      <c r="AP6" s="23" t="s">
        <v>51</v>
      </c>
      <c r="AQ6" s="23" t="s">
        <v>56</v>
      </c>
      <c r="AR6" s="11"/>
      <c r="AS6" s="29"/>
      <c r="AT6" s="16">
        <v>0.0649366</v>
      </c>
      <c r="AU6" s="30"/>
      <c r="AV6" s="23" t="s">
        <v>51</v>
      </c>
      <c r="AW6" s="23" t="s">
        <v>56</v>
      </c>
      <c r="AX6" s="11"/>
      <c r="AY6" s="29"/>
      <c r="AZ6" s="16">
        <v>0.0008382</v>
      </c>
      <c r="BA6" s="30"/>
      <c r="BB6" s="23" t="s">
        <v>51</v>
      </c>
      <c r="BC6" s="23" t="s">
        <v>56</v>
      </c>
      <c r="BD6" s="11"/>
      <c r="BE6" s="29"/>
      <c r="BF6" s="16">
        <v>0.001264</v>
      </c>
      <c r="BG6" s="30"/>
      <c r="BH6" s="23" t="s">
        <v>51</v>
      </c>
      <c r="BI6" s="23" t="s">
        <v>56</v>
      </c>
      <c r="BK6" s="29"/>
      <c r="BL6" s="16">
        <v>0.0515623</v>
      </c>
      <c r="BM6" s="30"/>
      <c r="BN6" s="23" t="s">
        <v>51</v>
      </c>
      <c r="BO6" s="23" t="s">
        <v>56</v>
      </c>
      <c r="BQ6" s="29"/>
      <c r="BR6" s="16">
        <v>0.0088441</v>
      </c>
      <c r="BS6" s="30"/>
      <c r="BT6" s="23" t="s">
        <v>51</v>
      </c>
      <c r="BU6" s="23" t="s">
        <v>56</v>
      </c>
      <c r="BW6" s="29"/>
      <c r="BX6" s="16">
        <v>0.0015756</v>
      </c>
      <c r="BY6" s="30"/>
      <c r="BZ6" s="23" t="s">
        <v>51</v>
      </c>
      <c r="CA6" s="23" t="s">
        <v>56</v>
      </c>
      <c r="CC6" s="29"/>
      <c r="CD6" s="16">
        <v>0.0183309</v>
      </c>
      <c r="CE6" s="30"/>
      <c r="CF6" s="23" t="s">
        <v>51</v>
      </c>
      <c r="CG6" s="23" t="s">
        <v>56</v>
      </c>
      <c r="CI6" s="29"/>
      <c r="CJ6" s="16">
        <v>0.0088668</v>
      </c>
      <c r="CK6" s="30"/>
      <c r="CL6" s="23" t="s">
        <v>51</v>
      </c>
      <c r="CM6" s="23" t="s">
        <v>56</v>
      </c>
      <c r="CN6" s="11"/>
      <c r="CO6" s="29"/>
      <c r="CP6" s="16">
        <v>0.0126751</v>
      </c>
      <c r="CQ6" s="30"/>
      <c r="CR6" s="23" t="s">
        <v>51</v>
      </c>
      <c r="CS6" s="23" t="s">
        <v>56</v>
      </c>
      <c r="CU6" s="29"/>
      <c r="CV6" s="16">
        <v>0.0238279</v>
      </c>
      <c r="CW6" s="30"/>
      <c r="CX6" s="23" t="s">
        <v>51</v>
      </c>
      <c r="CY6" s="23" t="s">
        <v>56</v>
      </c>
      <c r="DA6" s="59"/>
      <c r="DB6" s="60">
        <v>0.0183593</v>
      </c>
      <c r="DC6" s="61"/>
      <c r="DD6" s="58" t="s">
        <v>51</v>
      </c>
      <c r="DE6" s="23" t="s">
        <v>56</v>
      </c>
      <c r="DG6" s="29"/>
      <c r="DH6" s="16">
        <v>1.14E-05</v>
      </c>
      <c r="DI6" s="30"/>
      <c r="DJ6" s="23" t="s">
        <v>51</v>
      </c>
      <c r="DK6" s="23" t="s">
        <v>56</v>
      </c>
      <c r="DL6" s="11"/>
      <c r="DM6" s="29"/>
      <c r="DN6" s="16">
        <v>0.0001006</v>
      </c>
      <c r="DO6" s="30"/>
      <c r="DP6" s="23" t="s">
        <v>51</v>
      </c>
      <c r="DQ6" s="23" t="s">
        <v>56</v>
      </c>
      <c r="DR6" s="11"/>
      <c r="DS6" s="29"/>
      <c r="DT6" s="16">
        <v>0.0011742</v>
      </c>
      <c r="DU6" s="30"/>
      <c r="DV6" s="23" t="s">
        <v>51</v>
      </c>
      <c r="DW6" s="23" t="s">
        <v>56</v>
      </c>
      <c r="DX6" s="11"/>
      <c r="DY6" s="29"/>
      <c r="DZ6" s="16">
        <v>0.0050913</v>
      </c>
      <c r="EA6" s="30"/>
      <c r="EB6" s="23" t="s">
        <v>51</v>
      </c>
      <c r="EC6" s="23" t="s">
        <v>56</v>
      </c>
      <c r="ED6" s="11"/>
      <c r="EE6" s="29"/>
      <c r="EF6" s="16">
        <v>0.0013411</v>
      </c>
      <c r="EG6" s="30"/>
      <c r="EH6" s="23" t="s">
        <v>51</v>
      </c>
      <c r="EI6" s="23" t="s">
        <v>56</v>
      </c>
      <c r="EJ6" s="11"/>
      <c r="EK6" s="29"/>
      <c r="EL6" s="16">
        <v>0.0282949</v>
      </c>
      <c r="EM6" s="30"/>
      <c r="EN6" s="23" t="s">
        <v>51</v>
      </c>
      <c r="EO6" s="23" t="s">
        <v>56</v>
      </c>
      <c r="EP6" s="11"/>
      <c r="EQ6" s="29"/>
      <c r="ER6" s="16">
        <v>0.1782682</v>
      </c>
      <c r="ES6" s="30"/>
      <c r="ET6" s="23" t="s">
        <v>51</v>
      </c>
      <c r="EU6" s="23" t="s">
        <v>56</v>
      </c>
      <c r="EV6" s="11"/>
      <c r="EW6" s="29"/>
      <c r="EX6" s="16">
        <v>0.0074536</v>
      </c>
      <c r="EY6" s="30"/>
      <c r="EZ6" s="23" t="s">
        <v>51</v>
      </c>
      <c r="FA6" s="23" t="s">
        <v>56</v>
      </c>
      <c r="FB6" s="11"/>
      <c r="FC6" s="29"/>
      <c r="FD6" s="16"/>
      <c r="FE6" s="30"/>
      <c r="FF6" s="23" t="s">
        <v>51</v>
      </c>
      <c r="FG6" s="23" t="s">
        <v>56</v>
      </c>
    </row>
    <row r="7" spans="1:163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U7" s="10" t="s">
        <v>4</v>
      </c>
      <c r="V7" s="10" t="s">
        <v>5</v>
      </c>
      <c r="W7" s="10" t="s">
        <v>0</v>
      </c>
      <c r="X7" s="23" t="s">
        <v>52</v>
      </c>
      <c r="Y7" s="23" t="s">
        <v>57</v>
      </c>
      <c r="AA7" s="10" t="s">
        <v>4</v>
      </c>
      <c r="AB7" s="10" t="s">
        <v>5</v>
      </c>
      <c r="AC7" s="10" t="s">
        <v>0</v>
      </c>
      <c r="AD7" s="23" t="s">
        <v>52</v>
      </c>
      <c r="AE7" s="23" t="s">
        <v>57</v>
      </c>
      <c r="AG7" s="10" t="s">
        <v>4</v>
      </c>
      <c r="AH7" s="10" t="s">
        <v>5</v>
      </c>
      <c r="AI7" s="10" t="s">
        <v>0</v>
      </c>
      <c r="AJ7" s="23" t="s">
        <v>52</v>
      </c>
      <c r="AK7" s="23" t="s">
        <v>57</v>
      </c>
      <c r="AM7" s="10" t="s">
        <v>4</v>
      </c>
      <c r="AN7" s="10" t="s">
        <v>5</v>
      </c>
      <c r="AO7" s="10" t="s">
        <v>0</v>
      </c>
      <c r="AP7" s="23" t="s">
        <v>52</v>
      </c>
      <c r="AQ7" s="23" t="s">
        <v>57</v>
      </c>
      <c r="AR7" s="14"/>
      <c r="AS7" s="10" t="s">
        <v>4</v>
      </c>
      <c r="AT7" s="10" t="s">
        <v>5</v>
      </c>
      <c r="AU7" s="10" t="s">
        <v>0</v>
      </c>
      <c r="AV7" s="23" t="s">
        <v>52</v>
      </c>
      <c r="AW7" s="23" t="s">
        <v>57</v>
      </c>
      <c r="AX7" s="14"/>
      <c r="AY7" s="10" t="s">
        <v>4</v>
      </c>
      <c r="AZ7" s="10" t="s">
        <v>5</v>
      </c>
      <c r="BA7" s="10" t="s">
        <v>0</v>
      </c>
      <c r="BB7" s="23" t="s">
        <v>52</v>
      </c>
      <c r="BC7" s="23" t="s">
        <v>57</v>
      </c>
      <c r="BD7" s="14"/>
      <c r="BE7" s="10" t="s">
        <v>4</v>
      </c>
      <c r="BF7" s="10" t="s">
        <v>5</v>
      </c>
      <c r="BG7" s="10" t="s">
        <v>0</v>
      </c>
      <c r="BH7" s="23" t="s">
        <v>52</v>
      </c>
      <c r="BI7" s="23" t="s">
        <v>57</v>
      </c>
      <c r="BK7" s="10" t="s">
        <v>4</v>
      </c>
      <c r="BL7" s="10" t="s">
        <v>5</v>
      </c>
      <c r="BM7" s="10" t="s">
        <v>0</v>
      </c>
      <c r="BN7" s="23" t="s">
        <v>52</v>
      </c>
      <c r="BO7" s="23" t="s">
        <v>57</v>
      </c>
      <c r="BQ7" s="10" t="s">
        <v>4</v>
      </c>
      <c r="BR7" s="10" t="s">
        <v>5</v>
      </c>
      <c r="BS7" s="10" t="s">
        <v>0</v>
      </c>
      <c r="BT7" s="23" t="s">
        <v>52</v>
      </c>
      <c r="BU7" s="23" t="s">
        <v>57</v>
      </c>
      <c r="BW7" s="10" t="s">
        <v>4</v>
      </c>
      <c r="BX7" s="10" t="s">
        <v>5</v>
      </c>
      <c r="BY7" s="10" t="s">
        <v>0</v>
      </c>
      <c r="BZ7" s="23" t="s">
        <v>52</v>
      </c>
      <c r="CA7" s="23" t="s">
        <v>57</v>
      </c>
      <c r="CC7" s="10" t="s">
        <v>4</v>
      </c>
      <c r="CD7" s="10" t="s">
        <v>5</v>
      </c>
      <c r="CE7" s="10" t="s">
        <v>0</v>
      </c>
      <c r="CF7" s="23" t="s">
        <v>52</v>
      </c>
      <c r="CG7" s="23" t="s">
        <v>57</v>
      </c>
      <c r="CI7" s="10" t="s">
        <v>4</v>
      </c>
      <c r="CJ7" s="10" t="s">
        <v>5</v>
      </c>
      <c r="CK7" s="10" t="s">
        <v>0</v>
      </c>
      <c r="CL7" s="23" t="s">
        <v>52</v>
      </c>
      <c r="CM7" s="23" t="s">
        <v>57</v>
      </c>
      <c r="CN7" s="14"/>
      <c r="CO7" s="10" t="s">
        <v>4</v>
      </c>
      <c r="CP7" s="10" t="s">
        <v>5</v>
      </c>
      <c r="CQ7" s="10" t="s">
        <v>0</v>
      </c>
      <c r="CR7" s="23" t="s">
        <v>52</v>
      </c>
      <c r="CS7" s="23" t="s">
        <v>57</v>
      </c>
      <c r="CU7" s="10" t="s">
        <v>4</v>
      </c>
      <c r="CV7" s="10" t="s">
        <v>5</v>
      </c>
      <c r="CW7" s="10" t="s">
        <v>0</v>
      </c>
      <c r="CX7" s="23" t="s">
        <v>52</v>
      </c>
      <c r="CY7" s="23" t="s">
        <v>57</v>
      </c>
      <c r="DA7" s="62" t="s">
        <v>4</v>
      </c>
      <c r="DB7" s="62" t="s">
        <v>5</v>
      </c>
      <c r="DC7" s="62" t="s">
        <v>0</v>
      </c>
      <c r="DD7" s="58" t="s">
        <v>52</v>
      </c>
      <c r="DE7" s="23" t="s">
        <v>57</v>
      </c>
      <c r="DG7" s="10" t="s">
        <v>4</v>
      </c>
      <c r="DH7" s="10" t="s">
        <v>5</v>
      </c>
      <c r="DI7" s="10" t="s">
        <v>0</v>
      </c>
      <c r="DJ7" s="23" t="s">
        <v>52</v>
      </c>
      <c r="DK7" s="23" t="s">
        <v>57</v>
      </c>
      <c r="DL7" s="14"/>
      <c r="DM7" s="10" t="s">
        <v>4</v>
      </c>
      <c r="DN7" s="10" t="s">
        <v>5</v>
      </c>
      <c r="DO7" s="10" t="s">
        <v>0</v>
      </c>
      <c r="DP7" s="23" t="s">
        <v>52</v>
      </c>
      <c r="DQ7" s="23" t="s">
        <v>57</v>
      </c>
      <c r="DR7" s="14"/>
      <c r="DS7" s="10" t="s">
        <v>4</v>
      </c>
      <c r="DT7" s="10" t="s">
        <v>5</v>
      </c>
      <c r="DU7" s="10" t="s">
        <v>0</v>
      </c>
      <c r="DV7" s="23" t="s">
        <v>52</v>
      </c>
      <c r="DW7" s="23" t="s">
        <v>57</v>
      </c>
      <c r="DX7" s="14"/>
      <c r="DY7" s="10" t="s">
        <v>4</v>
      </c>
      <c r="DZ7" s="10" t="s">
        <v>5</v>
      </c>
      <c r="EA7" s="10" t="s">
        <v>0</v>
      </c>
      <c r="EB7" s="23" t="s">
        <v>52</v>
      </c>
      <c r="EC7" s="23" t="s">
        <v>57</v>
      </c>
      <c r="ED7" s="14"/>
      <c r="EE7" s="10" t="s">
        <v>4</v>
      </c>
      <c r="EF7" s="10" t="s">
        <v>5</v>
      </c>
      <c r="EG7" s="10" t="s">
        <v>0</v>
      </c>
      <c r="EH7" s="23" t="s">
        <v>52</v>
      </c>
      <c r="EI7" s="23" t="s">
        <v>57</v>
      </c>
      <c r="EJ7" s="14"/>
      <c r="EK7" s="10" t="s">
        <v>4</v>
      </c>
      <c r="EL7" s="10" t="s">
        <v>5</v>
      </c>
      <c r="EM7" s="10" t="s">
        <v>0</v>
      </c>
      <c r="EN7" s="23" t="s">
        <v>52</v>
      </c>
      <c r="EO7" s="23" t="s">
        <v>57</v>
      </c>
      <c r="EP7" s="14"/>
      <c r="EQ7" s="10" t="s">
        <v>4</v>
      </c>
      <c r="ER7" s="10" t="s">
        <v>5</v>
      </c>
      <c r="ES7" s="10" t="s">
        <v>0</v>
      </c>
      <c r="ET7" s="23" t="s">
        <v>52</v>
      </c>
      <c r="EU7" s="23" t="s">
        <v>57</v>
      </c>
      <c r="EV7" s="14"/>
      <c r="EW7" s="10" t="s">
        <v>4</v>
      </c>
      <c r="EX7" s="10" t="s">
        <v>5</v>
      </c>
      <c r="EY7" s="10" t="s">
        <v>0</v>
      </c>
      <c r="EZ7" s="23" t="s">
        <v>52</v>
      </c>
      <c r="FA7" s="23" t="s">
        <v>57</v>
      </c>
      <c r="FB7" s="14"/>
      <c r="FC7" s="10" t="s">
        <v>4</v>
      </c>
      <c r="FD7" s="10" t="s">
        <v>5</v>
      </c>
      <c r="FE7" s="10" t="s">
        <v>0</v>
      </c>
      <c r="FF7" s="23" t="s">
        <v>52</v>
      </c>
      <c r="FG7" s="23" t="s">
        <v>57</v>
      </c>
    </row>
    <row r="8" spans="1:163" s="34" customFormat="1" ht="12.75">
      <c r="A8" s="33">
        <v>44105</v>
      </c>
      <c r="C8" s="18"/>
      <c r="D8" s="18">
        <v>80800</v>
      </c>
      <c r="E8" s="18">
        <f>C8+D8</f>
        <v>80800</v>
      </c>
      <c r="F8" s="18">
        <v>45485</v>
      </c>
      <c r="G8" s="18">
        <v>41136</v>
      </c>
      <c r="H8" s="18"/>
      <c r="I8" s="50">
        <f>'2009D Academic'!I8</f>
        <v>0</v>
      </c>
      <c r="J8" s="18">
        <f>'2009D Academic'!J8</f>
        <v>8161.3009600000005</v>
      </c>
      <c r="K8" s="18">
        <f>I8+J8</f>
        <v>8161.3009600000005</v>
      </c>
      <c r="L8" s="18">
        <f>'2009D Academic'!L8</f>
        <v>4594.267007</v>
      </c>
      <c r="M8" s="18">
        <f>'2009D Academic'!M8</f>
        <v>4154.991043200001</v>
      </c>
      <c r="N8" s="18"/>
      <c r="O8" s="17"/>
      <c r="P8" s="17">
        <f>V8+AB8+AH8+AN8+AT8+AZ8+BF8+BL8+BR8+BX8+CD8+CJ8+CP8+CV8+DB8+DH8+DN8+DT8+DZ8+EF8+EL8+ER8+EX8+FD8</f>
        <v>72638.72328</v>
      </c>
      <c r="Q8" s="17">
        <f>O8+P8</f>
        <v>72638.72328</v>
      </c>
      <c r="R8" s="17">
        <f aca="true" t="shared" si="0" ref="R8:S11">X8+AD8+AJ8+AP8+AV8+BB8+BH8+BN8+BT8+BZ8+CF8+CL8+CR8+CX8+DD8+DJ8+DP8+DV8+EB8+EH8+EN8+ET8+EZ8+FF8</f>
        <v>40890.74663850001</v>
      </c>
      <c r="S8" s="17">
        <f t="shared" si="0"/>
        <v>36981.0212976</v>
      </c>
      <c r="T8"/>
      <c r="U8" s="17">
        <f aca="true" t="shared" si="1" ref="U8:V11">C8*40.26828/100</f>
        <v>0</v>
      </c>
      <c r="V8" s="17">
        <f t="shared" si="1"/>
        <v>32536.770239999998</v>
      </c>
      <c r="W8" s="17">
        <f>U8+V8</f>
        <v>32536.770239999998</v>
      </c>
      <c r="X8" s="18">
        <f>V$6*$F8</f>
        <v>18316.027158</v>
      </c>
      <c r="Y8" s="18">
        <f>V$6*$G8</f>
        <v>16564.7596608</v>
      </c>
      <c r="Z8" s="17"/>
      <c r="AA8" s="17">
        <f aca="true" t="shared" si="2" ref="AA8:AB11">C8*1.8091/100</f>
        <v>0</v>
      </c>
      <c r="AB8" s="17">
        <f t="shared" si="2"/>
        <v>1461.7528</v>
      </c>
      <c r="AC8" s="17">
        <f>AA8+AB8</f>
        <v>1461.7528</v>
      </c>
      <c r="AD8" s="18">
        <f>AB$6*$F8</f>
        <v>822.869135</v>
      </c>
      <c r="AE8" s="18">
        <f>AB$6*$G8</f>
        <v>744.191376</v>
      </c>
      <c r="AF8" s="17"/>
      <c r="AG8" s="17">
        <f aca="true" t="shared" si="3" ref="AG8:AH11">C8*4.23409/100</f>
        <v>0</v>
      </c>
      <c r="AH8" s="17">
        <f t="shared" si="3"/>
        <v>3421.1447200000002</v>
      </c>
      <c r="AI8" s="17">
        <f>AG8+AH8</f>
        <v>3421.1447200000002</v>
      </c>
      <c r="AJ8" s="18">
        <f>AH$6*$F8</f>
        <v>1925.8758365</v>
      </c>
      <c r="AK8" s="18">
        <f>AH$6*$G8</f>
        <v>1741.7352624</v>
      </c>
      <c r="AL8" s="17"/>
      <c r="AM8" s="17">
        <f aca="true" t="shared" si="4" ref="AM8:AN11">C8*0.30633/100</f>
        <v>0</v>
      </c>
      <c r="AN8" s="17">
        <f t="shared" si="4"/>
        <v>247.51463999999999</v>
      </c>
      <c r="AO8" s="17">
        <f>AM8+AN8</f>
        <v>247.51463999999999</v>
      </c>
      <c r="AP8" s="18">
        <f>AN$6*$F8</f>
        <v>139.3342005</v>
      </c>
      <c r="AQ8" s="18">
        <f>AN$6*$G8</f>
        <v>126.0119088</v>
      </c>
      <c r="AR8" s="17"/>
      <c r="AS8" s="17">
        <f aca="true" t="shared" si="5" ref="AS8:AT11">C8*6.49366/100</f>
        <v>0</v>
      </c>
      <c r="AT8" s="17">
        <f t="shared" si="5"/>
        <v>5246.87728</v>
      </c>
      <c r="AU8" s="17">
        <f>AS8+AT8</f>
        <v>5246.87728</v>
      </c>
      <c r="AV8" s="18">
        <f>AT$6*$F8</f>
        <v>2953.641251</v>
      </c>
      <c r="AW8" s="18">
        <f>AT$6*$G8</f>
        <v>2671.2319776</v>
      </c>
      <c r="AX8" s="17"/>
      <c r="AY8" s="17">
        <f aca="true" t="shared" si="6" ref="AY8:AZ11">C8*0.08382/100</f>
        <v>0</v>
      </c>
      <c r="AZ8" s="17">
        <f t="shared" si="6"/>
        <v>67.72656</v>
      </c>
      <c r="BA8" s="17">
        <f>AY8+AZ8</f>
        <v>67.72656</v>
      </c>
      <c r="BB8" s="18">
        <f>AZ$6*$F8</f>
        <v>38.125527</v>
      </c>
      <c r="BC8" s="18">
        <f>AZ$6*$G8</f>
        <v>34.4801952</v>
      </c>
      <c r="BD8" s="17"/>
      <c r="BE8" s="17">
        <f aca="true" t="shared" si="7" ref="BE8:BF11">C8*0.1264/100</f>
        <v>0</v>
      </c>
      <c r="BF8" s="17">
        <f t="shared" si="7"/>
        <v>102.1312</v>
      </c>
      <c r="BG8" s="17">
        <f>BE8+BF8</f>
        <v>102.1312</v>
      </c>
      <c r="BH8" s="18">
        <f>BF$6*$F8</f>
        <v>57.49303999999999</v>
      </c>
      <c r="BI8" s="18">
        <f>BF$6*$G8</f>
        <v>51.995903999999996</v>
      </c>
      <c r="BJ8" s="17"/>
      <c r="BK8" s="17">
        <f aca="true" t="shared" si="8" ref="BK8:BL11">C8*5.15623/100</f>
        <v>0</v>
      </c>
      <c r="BL8" s="17">
        <f t="shared" si="8"/>
        <v>4166.23384</v>
      </c>
      <c r="BM8" s="17">
        <f>BK8+BL8</f>
        <v>4166.23384</v>
      </c>
      <c r="BN8" s="18">
        <f>BL$6*$F8</f>
        <v>2345.3112155</v>
      </c>
      <c r="BO8" s="18">
        <f>BL$6*$G8</f>
        <v>2121.0667728</v>
      </c>
      <c r="BP8" s="17"/>
      <c r="BQ8" s="17">
        <f aca="true" t="shared" si="9" ref="BQ8:BR11">C8*0.88441/100</f>
        <v>0</v>
      </c>
      <c r="BR8" s="17">
        <f t="shared" si="9"/>
        <v>714.60328</v>
      </c>
      <c r="BS8" s="17">
        <f>BQ8+BR8</f>
        <v>714.60328</v>
      </c>
      <c r="BT8" s="18">
        <f>BR$6*$F8</f>
        <v>402.2738885</v>
      </c>
      <c r="BU8" s="18">
        <f>BR$6*$G8</f>
        <v>363.81089760000003</v>
      </c>
      <c r="BV8" s="17"/>
      <c r="BW8" s="17">
        <f aca="true" t="shared" si="10" ref="BW8:BX11">C8*0.15756/100</f>
        <v>0</v>
      </c>
      <c r="BX8" s="17">
        <f t="shared" si="10"/>
        <v>127.30848</v>
      </c>
      <c r="BY8" s="17">
        <f>BW8+BX8</f>
        <v>127.30848</v>
      </c>
      <c r="BZ8" s="18">
        <f>BX$6*$F8</f>
        <v>71.66616599999999</v>
      </c>
      <c r="CA8" s="18">
        <f>BX$6*$G8</f>
        <v>64.8138816</v>
      </c>
      <c r="CB8" s="17"/>
      <c r="CC8" s="17">
        <f aca="true" t="shared" si="11" ref="CC8:CD11">C8*1.83309/100</f>
        <v>0</v>
      </c>
      <c r="CD8" s="17">
        <f t="shared" si="11"/>
        <v>1481.1367200000002</v>
      </c>
      <c r="CE8" s="17">
        <f>CC8+CD8</f>
        <v>1481.1367200000002</v>
      </c>
      <c r="CF8" s="18">
        <f>CD$6*$F8</f>
        <v>833.7809865</v>
      </c>
      <c r="CG8" s="18">
        <f>CD$6*$G8</f>
        <v>754.0599024</v>
      </c>
      <c r="CH8" s="17"/>
      <c r="CI8" s="17">
        <f aca="true" t="shared" si="12" ref="CI8:CJ11">C8*0.88668/100</f>
        <v>0</v>
      </c>
      <c r="CJ8" s="17">
        <f t="shared" si="12"/>
        <v>716.43744</v>
      </c>
      <c r="CK8" s="17">
        <f>CI8+CJ8</f>
        <v>716.43744</v>
      </c>
      <c r="CL8" s="18">
        <f>CJ$6*$F8</f>
        <v>403.30639799999994</v>
      </c>
      <c r="CM8" s="18">
        <f>CJ$6*$G8</f>
        <v>364.74468479999996</v>
      </c>
      <c r="CN8" s="17"/>
      <c r="CO8" s="17">
        <f aca="true" t="shared" si="13" ref="CO8:CP11">C8*1.26751/100</f>
        <v>0</v>
      </c>
      <c r="CP8" s="17">
        <f t="shared" si="13"/>
        <v>1024.14808</v>
      </c>
      <c r="CQ8" s="17">
        <f>CO8+CP8</f>
        <v>1024.14808</v>
      </c>
      <c r="CR8" s="18">
        <f>CP$6*$F8</f>
        <v>576.5269235</v>
      </c>
      <c r="CS8" s="18">
        <f>CP$6*$G8</f>
        <v>521.4029136</v>
      </c>
      <c r="CT8" s="17"/>
      <c r="CU8" s="17">
        <f aca="true" t="shared" si="14" ref="CU8:CV11">C8*2.38279/100</f>
        <v>0</v>
      </c>
      <c r="CV8" s="17">
        <f t="shared" si="14"/>
        <v>1925.29432</v>
      </c>
      <c r="CW8" s="17">
        <f>CU8+CV8</f>
        <v>1925.29432</v>
      </c>
      <c r="CX8" s="18">
        <f>CV$6*$F8</f>
        <v>1083.8120314999999</v>
      </c>
      <c r="CY8" s="18">
        <f>CV$6*$G8</f>
        <v>980.1844944</v>
      </c>
      <c r="CZ8" s="17"/>
      <c r="DA8" s="63">
        <f aca="true" t="shared" si="15" ref="DA8:DB11">C8*1.83593/100</f>
        <v>0</v>
      </c>
      <c r="DB8" s="63">
        <f t="shared" si="15"/>
        <v>1483.43144</v>
      </c>
      <c r="DC8" s="63">
        <f>DA8+DB8</f>
        <v>1483.43144</v>
      </c>
      <c r="DD8" s="64">
        <f>DB$6*$F8</f>
        <v>835.0727605</v>
      </c>
      <c r="DE8" s="18">
        <f>DB$6*$G8</f>
        <v>755.2281648</v>
      </c>
      <c r="DF8" s="17"/>
      <c r="DG8" s="17">
        <f aca="true" t="shared" si="16" ref="DG8:DH11">C8*0.00114/100</f>
        <v>0</v>
      </c>
      <c r="DH8" s="17">
        <f t="shared" si="16"/>
        <v>0.9211199999999999</v>
      </c>
      <c r="DI8" s="17">
        <f>DG8+DH8</f>
        <v>0.9211199999999999</v>
      </c>
      <c r="DJ8" s="18">
        <f>DH$6*$F8</f>
        <v>0.518529</v>
      </c>
      <c r="DK8" s="18">
        <f>DH$6*$G8</f>
        <v>0.4689504</v>
      </c>
      <c r="DL8" s="17"/>
      <c r="DM8" s="17">
        <f aca="true" t="shared" si="17" ref="DM8:DN11">C8*0.01006/100</f>
        <v>0</v>
      </c>
      <c r="DN8" s="17">
        <f t="shared" si="17"/>
        <v>8.12848</v>
      </c>
      <c r="DO8" s="17">
        <f>DM8+DN8</f>
        <v>8.12848</v>
      </c>
      <c r="DP8" s="18">
        <f>DN$6*$F8</f>
        <v>4.575791000000001</v>
      </c>
      <c r="DQ8" s="18">
        <f>DN$6*$G8</f>
        <v>4.1382816</v>
      </c>
      <c r="DR8" s="17"/>
      <c r="DS8" s="17">
        <f aca="true" t="shared" si="18" ref="DS8:DT11">C8*0.11742/100</f>
        <v>0</v>
      </c>
      <c r="DT8" s="17">
        <f t="shared" si="18"/>
        <v>94.87536</v>
      </c>
      <c r="DU8" s="17">
        <f>DS8+DT8</f>
        <v>94.87536</v>
      </c>
      <c r="DV8" s="18">
        <f>DT$6*$F8</f>
        <v>53.408487</v>
      </c>
      <c r="DW8" s="18">
        <f>DT$6*$G8</f>
        <v>48.3018912</v>
      </c>
      <c r="DX8" s="17"/>
      <c r="DY8" s="17">
        <f aca="true" t="shared" si="19" ref="DY8:DZ11">C8*0.50913/100</f>
        <v>0</v>
      </c>
      <c r="DZ8" s="17">
        <f t="shared" si="19"/>
        <v>411.37703999999997</v>
      </c>
      <c r="EA8" s="17">
        <f>DY8+DZ8</f>
        <v>411.37703999999997</v>
      </c>
      <c r="EB8" s="18">
        <f>DZ$6*$F8</f>
        <v>231.5777805</v>
      </c>
      <c r="EC8" s="18">
        <f>DZ$6*$G8</f>
        <v>209.4357168</v>
      </c>
      <c r="ED8" s="17"/>
      <c r="EE8" s="17">
        <f aca="true" t="shared" si="20" ref="EE8:EF11">C8*0.13411/100</f>
        <v>0</v>
      </c>
      <c r="EF8" s="17">
        <f t="shared" si="20"/>
        <v>108.36088</v>
      </c>
      <c r="EG8" s="17">
        <f>EE8+EF8</f>
        <v>108.36088</v>
      </c>
      <c r="EH8" s="18">
        <f>EF$6*$F8</f>
        <v>60.9999335</v>
      </c>
      <c r="EI8" s="18">
        <f>EF$6*$G8</f>
        <v>55.1674896</v>
      </c>
      <c r="EJ8" s="17"/>
      <c r="EK8" s="17">
        <f aca="true" t="shared" si="21" ref="EK8:EL11">C8*2.82949/100</f>
        <v>0</v>
      </c>
      <c r="EL8" s="17">
        <f t="shared" si="21"/>
        <v>2286.22792</v>
      </c>
      <c r="EM8" s="17">
        <f>EK8+EL8</f>
        <v>2286.22792</v>
      </c>
      <c r="EN8" s="18">
        <f>EL$6*$F8</f>
        <v>1286.9935265000001</v>
      </c>
      <c r="EO8" s="18">
        <f>EL$6*$G8</f>
        <v>1163.9390064000002</v>
      </c>
      <c r="EP8" s="17"/>
      <c r="EQ8" s="17">
        <f aca="true" t="shared" si="22" ref="EQ8:ER11">C8*17.82682/100</f>
        <v>0</v>
      </c>
      <c r="ER8" s="17">
        <f t="shared" si="22"/>
        <v>14404.07056</v>
      </c>
      <c r="ES8" s="17">
        <f>EQ8+ER8</f>
        <v>14404.07056</v>
      </c>
      <c r="ET8" s="18">
        <f>ER$6*$F8</f>
        <v>8108.529076999999</v>
      </c>
      <c r="EU8" s="18">
        <f>ER$6*$G8</f>
        <v>7333.2406752</v>
      </c>
      <c r="EV8" s="17"/>
      <c r="EW8" s="17">
        <f aca="true" t="shared" si="23" ref="EW8:EX11">C8*0.74536/100</f>
        <v>0</v>
      </c>
      <c r="EX8" s="17">
        <f t="shared" si="23"/>
        <v>602.25088</v>
      </c>
      <c r="EY8" s="17">
        <f>EW8+EX8</f>
        <v>602.25088</v>
      </c>
      <c r="EZ8" s="18">
        <f>EX$6*$F8</f>
        <v>339.026996</v>
      </c>
      <c r="FA8" s="18">
        <f>EX$6*$G8</f>
        <v>306.6112896</v>
      </c>
      <c r="FB8" s="17"/>
      <c r="FC8" s="24"/>
      <c r="FD8" s="17"/>
      <c r="FE8" s="17"/>
      <c r="FF8" s="17"/>
      <c r="FG8" s="18">
        <f>FD$6*$G8</f>
        <v>0</v>
      </c>
    </row>
    <row r="9" spans="1:163" s="34" customFormat="1" ht="12.75">
      <c r="A9" s="33">
        <v>44287</v>
      </c>
      <c r="C9" s="18">
        <v>1980000</v>
      </c>
      <c r="D9" s="18">
        <v>80800</v>
      </c>
      <c r="E9" s="18">
        <f>C9+D9</f>
        <v>2060800</v>
      </c>
      <c r="F9" s="18">
        <v>43680</v>
      </c>
      <c r="G9" s="18">
        <v>39505</v>
      </c>
      <c r="H9" s="18"/>
      <c r="I9" s="50">
        <f>'2009D Academic'!I9</f>
        <v>199992.276</v>
      </c>
      <c r="J9" s="18">
        <f>'2009D Academic'!J9</f>
        <v>8161.3009600000005</v>
      </c>
      <c r="K9" s="18">
        <f>I9+J9</f>
        <v>208153.57696</v>
      </c>
      <c r="L9" s="18">
        <f>'2009D Academic'!L9</f>
        <v>4411.9508160000005</v>
      </c>
      <c r="M9" s="18">
        <f>'2009D Academic'!M9</f>
        <v>3990.2499310000007</v>
      </c>
      <c r="N9" s="18"/>
      <c r="O9" s="17">
        <f>U9+AA9+AG9+AM9+AS9+AY9+BE9+BK9+BQ9+BW9+CC9+CI9+CO9+CU9+DA9+DG9+DM9+DS9+DY9+EE9+EK9+EQ9+EW9+FC9</f>
        <v>1780008.3180000004</v>
      </c>
      <c r="P9" s="17">
        <f>V9+AB9+AH9+AN9+AT9+AZ9+BF9+BL9+BR9+BX9+CD9+CJ9+CP9+CV9+DB9+DH9+DN9+DT9+DZ9+EF9+EL9+ER9+EX9+FD9</f>
        <v>72638.72328</v>
      </c>
      <c r="Q9" s="17">
        <f>O9+P9</f>
        <v>1852647.0412800005</v>
      </c>
      <c r="R9" s="17">
        <f t="shared" si="0"/>
        <v>39268.062288</v>
      </c>
      <c r="S9" s="17">
        <f t="shared" si="0"/>
        <v>35514.7619205</v>
      </c>
      <c r="T9"/>
      <c r="U9" s="17">
        <f t="shared" si="1"/>
        <v>797311.9439999999</v>
      </c>
      <c r="V9" s="17">
        <f t="shared" si="1"/>
        <v>32536.770239999998</v>
      </c>
      <c r="W9" s="17">
        <f>U9+V9</f>
        <v>829848.7142399999</v>
      </c>
      <c r="X9" s="18">
        <f>V$6*$F9</f>
        <v>17589.184704</v>
      </c>
      <c r="Y9" s="18">
        <f>V$6*$G9</f>
        <v>15907.984014</v>
      </c>
      <c r="Z9" s="17"/>
      <c r="AA9" s="17">
        <f t="shared" si="2"/>
        <v>35820.18</v>
      </c>
      <c r="AB9" s="17">
        <f t="shared" si="2"/>
        <v>1461.7528</v>
      </c>
      <c r="AC9" s="17">
        <f>AA9+AB9</f>
        <v>37281.9328</v>
      </c>
      <c r="AD9" s="18">
        <f>AB$6*$F9</f>
        <v>790.21488</v>
      </c>
      <c r="AE9" s="18">
        <f>AB$6*$G9</f>
        <v>714.684955</v>
      </c>
      <c r="AF9" s="17"/>
      <c r="AG9" s="17">
        <f t="shared" si="3"/>
        <v>83834.982</v>
      </c>
      <c r="AH9" s="17">
        <f t="shared" si="3"/>
        <v>3421.1447200000002</v>
      </c>
      <c r="AI9" s="17">
        <f>AG9+AH9</f>
        <v>87256.12672</v>
      </c>
      <c r="AJ9" s="18">
        <f>AH$6*$F9</f>
        <v>1849.4505120000001</v>
      </c>
      <c r="AK9" s="18">
        <f>AH$6*$G9</f>
        <v>1672.6772545000001</v>
      </c>
      <c r="AL9" s="17"/>
      <c r="AM9" s="17">
        <f t="shared" si="4"/>
        <v>6065.334</v>
      </c>
      <c r="AN9" s="17">
        <f t="shared" si="4"/>
        <v>247.51463999999999</v>
      </c>
      <c r="AO9" s="17">
        <f>AM9+AN9</f>
        <v>6312.84864</v>
      </c>
      <c r="AP9" s="18">
        <f>AN$6*$F9</f>
        <v>133.804944</v>
      </c>
      <c r="AQ9" s="18">
        <f>AN$6*$G9</f>
        <v>121.01566650000001</v>
      </c>
      <c r="AR9" s="17"/>
      <c r="AS9" s="17">
        <f t="shared" si="5"/>
        <v>128574.46800000001</v>
      </c>
      <c r="AT9" s="17">
        <f t="shared" si="5"/>
        <v>5246.87728</v>
      </c>
      <c r="AU9" s="17">
        <f>AS9+AT9</f>
        <v>133821.34528</v>
      </c>
      <c r="AV9" s="18">
        <f>AT$6*$F9</f>
        <v>2836.430688</v>
      </c>
      <c r="AW9" s="18">
        <f>AT$6*$G9</f>
        <v>2565.3203829999998</v>
      </c>
      <c r="AX9" s="17"/>
      <c r="AY9" s="17">
        <f t="shared" si="6"/>
        <v>1659.636</v>
      </c>
      <c r="AZ9" s="17">
        <f t="shared" si="6"/>
        <v>67.72656</v>
      </c>
      <c r="BA9" s="17">
        <f>AY9+AZ9</f>
        <v>1727.36256</v>
      </c>
      <c r="BB9" s="18">
        <f>AZ$6*$F9</f>
        <v>36.612576</v>
      </c>
      <c r="BC9" s="18">
        <f>AZ$6*$G9</f>
        <v>33.113091</v>
      </c>
      <c r="BD9" s="17"/>
      <c r="BE9" s="17">
        <f t="shared" si="7"/>
        <v>2502.7200000000003</v>
      </c>
      <c r="BF9" s="17">
        <f t="shared" si="7"/>
        <v>102.1312</v>
      </c>
      <c r="BG9" s="17">
        <f>BE9+BF9</f>
        <v>2604.8512</v>
      </c>
      <c r="BH9" s="18">
        <f>BF$6*$F9</f>
        <v>55.21152</v>
      </c>
      <c r="BI9" s="18">
        <f>BF$6*$G9</f>
        <v>49.93432</v>
      </c>
      <c r="BJ9" s="17"/>
      <c r="BK9" s="17">
        <f t="shared" si="8"/>
        <v>102093.354</v>
      </c>
      <c r="BL9" s="17">
        <f t="shared" si="8"/>
        <v>4166.23384</v>
      </c>
      <c r="BM9" s="17">
        <f>BK9+BL9</f>
        <v>106259.58784000001</v>
      </c>
      <c r="BN9" s="18">
        <f>BL$6*$F9</f>
        <v>2252.241264</v>
      </c>
      <c r="BO9" s="18">
        <f>BL$6*$G9</f>
        <v>2036.9686614999998</v>
      </c>
      <c r="BP9" s="17"/>
      <c r="BQ9" s="17">
        <f t="shared" si="9"/>
        <v>17511.318</v>
      </c>
      <c r="BR9" s="17">
        <f t="shared" si="9"/>
        <v>714.60328</v>
      </c>
      <c r="BS9" s="17">
        <f>BQ9+BR9</f>
        <v>18225.92128</v>
      </c>
      <c r="BT9" s="18">
        <f>BR$6*$F9</f>
        <v>386.310288</v>
      </c>
      <c r="BU9" s="18">
        <f>BR$6*$G9</f>
        <v>349.38617050000005</v>
      </c>
      <c r="BV9" s="17"/>
      <c r="BW9" s="17">
        <f t="shared" si="10"/>
        <v>3119.688</v>
      </c>
      <c r="BX9" s="17">
        <f t="shared" si="10"/>
        <v>127.30848</v>
      </c>
      <c r="BY9" s="17">
        <f>BW9+BX9</f>
        <v>3246.9964800000002</v>
      </c>
      <c r="BZ9" s="18">
        <f>BX$6*$F9</f>
        <v>68.822208</v>
      </c>
      <c r="CA9" s="18">
        <f>BX$6*$G9</f>
        <v>62.244077999999995</v>
      </c>
      <c r="CB9" s="17"/>
      <c r="CC9" s="17">
        <f t="shared" si="11"/>
        <v>36295.182</v>
      </c>
      <c r="CD9" s="17">
        <f t="shared" si="11"/>
        <v>1481.1367200000002</v>
      </c>
      <c r="CE9" s="17">
        <f>CC9+CD9</f>
        <v>37776.31872</v>
      </c>
      <c r="CF9" s="18">
        <f>CD$6*$F9</f>
        <v>800.693712</v>
      </c>
      <c r="CG9" s="18">
        <f>CD$6*$G9</f>
        <v>724.1622045</v>
      </c>
      <c r="CH9" s="17"/>
      <c r="CI9" s="17">
        <f t="shared" si="12"/>
        <v>17556.264000000003</v>
      </c>
      <c r="CJ9" s="17">
        <f t="shared" si="12"/>
        <v>716.43744</v>
      </c>
      <c r="CK9" s="17">
        <f>CI9+CJ9</f>
        <v>18272.701440000004</v>
      </c>
      <c r="CL9" s="18">
        <f>CJ$6*$F9</f>
        <v>387.30182399999995</v>
      </c>
      <c r="CM9" s="18">
        <f>CJ$6*$G9</f>
        <v>350.28293399999995</v>
      </c>
      <c r="CN9" s="17"/>
      <c r="CO9" s="17">
        <f t="shared" si="13"/>
        <v>25096.697999999997</v>
      </c>
      <c r="CP9" s="17">
        <f t="shared" si="13"/>
        <v>1024.14808</v>
      </c>
      <c r="CQ9" s="17">
        <f>CO9+CP9</f>
        <v>26120.846079999996</v>
      </c>
      <c r="CR9" s="18">
        <f>CP$6*$F9</f>
        <v>553.648368</v>
      </c>
      <c r="CS9" s="18">
        <f>CP$6*$G9</f>
        <v>500.7298255</v>
      </c>
      <c r="CT9" s="17"/>
      <c r="CU9" s="17">
        <f t="shared" si="14"/>
        <v>47179.242</v>
      </c>
      <c r="CV9" s="17">
        <f t="shared" si="14"/>
        <v>1925.29432</v>
      </c>
      <c r="CW9" s="17">
        <f>CU9+CV9</f>
        <v>49104.53632</v>
      </c>
      <c r="CX9" s="18">
        <f>CV$6*$F9</f>
        <v>1040.802672</v>
      </c>
      <c r="CY9" s="18">
        <f>CV$6*$G9</f>
        <v>941.3211895</v>
      </c>
      <c r="CZ9" s="17"/>
      <c r="DA9" s="63">
        <f t="shared" si="15"/>
        <v>36351.414</v>
      </c>
      <c r="DB9" s="63">
        <f t="shared" si="15"/>
        <v>1483.43144</v>
      </c>
      <c r="DC9" s="63">
        <f>DA9+DB9</f>
        <v>37834.84544</v>
      </c>
      <c r="DD9" s="64">
        <f>DB$6*$F9</f>
        <v>801.934224</v>
      </c>
      <c r="DE9" s="18">
        <f>DB$6*$G9</f>
        <v>725.2841464999999</v>
      </c>
      <c r="DF9" s="17"/>
      <c r="DG9" s="17">
        <f t="shared" si="16"/>
        <v>22.572</v>
      </c>
      <c r="DH9" s="17">
        <f t="shared" si="16"/>
        <v>0.9211199999999999</v>
      </c>
      <c r="DI9" s="17">
        <f>DG9+DH9</f>
        <v>23.493119999999998</v>
      </c>
      <c r="DJ9" s="18">
        <f>DH$6*$F9</f>
        <v>0.49795199999999995</v>
      </c>
      <c r="DK9" s="18">
        <f>DH$6*$G9</f>
        <v>0.45035699999999995</v>
      </c>
      <c r="DL9" s="17"/>
      <c r="DM9" s="17">
        <f t="shared" si="17"/>
        <v>199.188</v>
      </c>
      <c r="DN9" s="17">
        <f t="shared" si="17"/>
        <v>8.12848</v>
      </c>
      <c r="DO9" s="17">
        <f>DM9+DN9</f>
        <v>207.31647999999998</v>
      </c>
      <c r="DP9" s="18">
        <f>DN$6*$F9</f>
        <v>4.394208</v>
      </c>
      <c r="DQ9" s="18">
        <f>DN$6*$G9</f>
        <v>3.974203</v>
      </c>
      <c r="DR9" s="17"/>
      <c r="DS9" s="17">
        <f t="shared" si="18"/>
        <v>2324.916</v>
      </c>
      <c r="DT9" s="17">
        <f t="shared" si="18"/>
        <v>94.87536</v>
      </c>
      <c r="DU9" s="17">
        <f>DS9+DT9</f>
        <v>2419.79136</v>
      </c>
      <c r="DV9" s="18">
        <f>DT$6*$F9</f>
        <v>51.289056</v>
      </c>
      <c r="DW9" s="18">
        <f>DT$6*$G9</f>
        <v>46.386771</v>
      </c>
      <c r="DX9" s="17"/>
      <c r="DY9" s="17">
        <f t="shared" si="19"/>
        <v>10080.774</v>
      </c>
      <c r="DZ9" s="17">
        <f t="shared" si="19"/>
        <v>411.37703999999997</v>
      </c>
      <c r="EA9" s="17">
        <f>DY9+DZ9</f>
        <v>10492.151039999999</v>
      </c>
      <c r="EB9" s="18">
        <f>DZ$6*$F9</f>
        <v>222.387984</v>
      </c>
      <c r="EC9" s="18">
        <f>DZ$6*$G9</f>
        <v>201.1318065</v>
      </c>
      <c r="ED9" s="17"/>
      <c r="EE9" s="17">
        <f t="shared" si="20"/>
        <v>2655.3779999999997</v>
      </c>
      <c r="EF9" s="17">
        <f t="shared" si="20"/>
        <v>108.36088</v>
      </c>
      <c r="EG9" s="17">
        <f>EE9+EF9</f>
        <v>2763.73888</v>
      </c>
      <c r="EH9" s="18">
        <f>EF$6*$F9</f>
        <v>58.579248</v>
      </c>
      <c r="EI9" s="18">
        <f>EF$6*$G9</f>
        <v>52.9801555</v>
      </c>
      <c r="EJ9" s="17"/>
      <c r="EK9" s="17">
        <f t="shared" si="21"/>
        <v>56023.901999999995</v>
      </c>
      <c r="EL9" s="17">
        <f t="shared" si="21"/>
        <v>2286.22792</v>
      </c>
      <c r="EM9" s="17">
        <f>EK9+EL9</f>
        <v>58310.12991999999</v>
      </c>
      <c r="EN9" s="18">
        <f>EL$6*$F9</f>
        <v>1235.9212320000001</v>
      </c>
      <c r="EO9" s="18">
        <f>EL$6*$G9</f>
        <v>1117.7900245</v>
      </c>
      <c r="EP9" s="17"/>
      <c r="EQ9" s="17">
        <f t="shared" si="22"/>
        <v>352971.036</v>
      </c>
      <c r="ER9" s="17">
        <f t="shared" si="22"/>
        <v>14404.07056</v>
      </c>
      <c r="ES9" s="17">
        <f>EQ9+ER9</f>
        <v>367375.10656000004</v>
      </c>
      <c r="ET9" s="18">
        <f>ER$6*$F9</f>
        <v>7786.754975999999</v>
      </c>
      <c r="EU9" s="18">
        <f>ER$6*$G9</f>
        <v>7042.485240999999</v>
      </c>
      <c r="EV9" s="17"/>
      <c r="EW9" s="17">
        <f t="shared" si="23"/>
        <v>14758.128</v>
      </c>
      <c r="EX9" s="17">
        <f t="shared" si="23"/>
        <v>602.25088</v>
      </c>
      <c r="EY9" s="17">
        <f>EW9+EX9</f>
        <v>15360.37888</v>
      </c>
      <c r="EZ9" s="18">
        <f>EX$6*$F9</f>
        <v>325.57324800000004</v>
      </c>
      <c r="FA9" s="18">
        <f>EX$6*$G9</f>
        <v>294.454468</v>
      </c>
      <c r="FB9" s="17"/>
      <c r="FC9" s="24"/>
      <c r="FD9" s="17"/>
      <c r="FE9" s="17"/>
      <c r="FF9" s="17"/>
      <c r="FG9" s="18">
        <f>FD$6*$G9</f>
        <v>0</v>
      </c>
    </row>
    <row r="10" spans="1:163" s="34" customFormat="1" ht="12.75">
      <c r="A10" s="33">
        <v>44470</v>
      </c>
      <c r="C10" s="24"/>
      <c r="D10" s="24"/>
      <c r="E10" s="18">
        <f>C10+D10</f>
        <v>0</v>
      </c>
      <c r="F10" s="18"/>
      <c r="G10" s="18"/>
      <c r="H10" s="18"/>
      <c r="I10" s="50">
        <f>'2009D Academic'!I10</f>
        <v>0</v>
      </c>
      <c r="J10" s="18">
        <f>'2009D Academic'!J10</f>
        <v>0</v>
      </c>
      <c r="K10" s="18">
        <f>I10+J10</f>
        <v>0</v>
      </c>
      <c r="L10" s="18">
        <f>'2009D Academic'!L10</f>
        <v>0</v>
      </c>
      <c r="M10" s="18">
        <f>'2009D Academic'!M10</f>
        <v>0</v>
      </c>
      <c r="N10" s="18"/>
      <c r="O10" s="17"/>
      <c r="P10" s="17">
        <f>V10+AB10+AH10+AN10+AT10+AZ10+BF10+BL10+BR10+BX10+CD10+CJ10+CP10+CV10+DB10+DH10+DN10+DT10+DZ10+EF10+EL10+ER10+EX10+FD10</f>
        <v>0</v>
      </c>
      <c r="Q10" s="17">
        <f>O10+P10</f>
        <v>0</v>
      </c>
      <c r="R10" s="17">
        <f t="shared" si="0"/>
        <v>0</v>
      </c>
      <c r="S10" s="17">
        <f t="shared" si="0"/>
        <v>0</v>
      </c>
      <c r="T10"/>
      <c r="U10" s="17">
        <f t="shared" si="1"/>
        <v>0</v>
      </c>
      <c r="V10" s="17">
        <f t="shared" si="1"/>
        <v>0</v>
      </c>
      <c r="W10" s="17">
        <f>U10+V10</f>
        <v>0</v>
      </c>
      <c r="X10" s="18">
        <f>V$6*$F10</f>
        <v>0</v>
      </c>
      <c r="Y10" s="18">
        <f>V$6*$G10</f>
        <v>0</v>
      </c>
      <c r="Z10" s="17"/>
      <c r="AA10" s="17">
        <f t="shared" si="2"/>
        <v>0</v>
      </c>
      <c r="AB10" s="17">
        <f t="shared" si="2"/>
        <v>0</v>
      </c>
      <c r="AC10" s="17">
        <f>AA10+AB10</f>
        <v>0</v>
      </c>
      <c r="AD10" s="18">
        <f>AB$6*$F10</f>
        <v>0</v>
      </c>
      <c r="AE10" s="18">
        <f>AB$6*$G10</f>
        <v>0</v>
      </c>
      <c r="AF10" s="17"/>
      <c r="AG10" s="17">
        <f t="shared" si="3"/>
        <v>0</v>
      </c>
      <c r="AH10" s="17">
        <f t="shared" si="3"/>
        <v>0</v>
      </c>
      <c r="AI10" s="17">
        <f>AG10+AH10</f>
        <v>0</v>
      </c>
      <c r="AJ10" s="18">
        <f>AH$6*$F10</f>
        <v>0</v>
      </c>
      <c r="AK10" s="18">
        <f>AH$6*$G10</f>
        <v>0</v>
      </c>
      <c r="AL10" s="17"/>
      <c r="AM10" s="17">
        <f t="shared" si="4"/>
        <v>0</v>
      </c>
      <c r="AN10" s="17">
        <f t="shared" si="4"/>
        <v>0</v>
      </c>
      <c r="AO10" s="17">
        <f>AM10+AN10</f>
        <v>0</v>
      </c>
      <c r="AP10" s="18">
        <f>AN$6*$F10</f>
        <v>0</v>
      </c>
      <c r="AQ10" s="18">
        <f>AN$6*$G10</f>
        <v>0</v>
      </c>
      <c r="AR10" s="17"/>
      <c r="AS10" s="17">
        <f t="shared" si="5"/>
        <v>0</v>
      </c>
      <c r="AT10" s="17">
        <f t="shared" si="5"/>
        <v>0</v>
      </c>
      <c r="AU10" s="17">
        <f>AS10+AT10</f>
        <v>0</v>
      </c>
      <c r="AV10" s="18">
        <f>AT$6*$F10</f>
        <v>0</v>
      </c>
      <c r="AW10" s="18">
        <f>AT$6*$G10</f>
        <v>0</v>
      </c>
      <c r="AX10" s="17"/>
      <c r="AY10" s="17">
        <f t="shared" si="6"/>
        <v>0</v>
      </c>
      <c r="AZ10" s="17">
        <f t="shared" si="6"/>
        <v>0</v>
      </c>
      <c r="BA10" s="17">
        <f>AY10+AZ10</f>
        <v>0</v>
      </c>
      <c r="BB10" s="18">
        <f>AZ$6*$F10</f>
        <v>0</v>
      </c>
      <c r="BC10" s="18">
        <f>AZ$6*$G10</f>
        <v>0</v>
      </c>
      <c r="BD10" s="17"/>
      <c r="BE10" s="17">
        <f t="shared" si="7"/>
        <v>0</v>
      </c>
      <c r="BF10" s="17">
        <f t="shared" si="7"/>
        <v>0</v>
      </c>
      <c r="BG10" s="17">
        <f>BE10+BF10</f>
        <v>0</v>
      </c>
      <c r="BH10" s="18">
        <f>BF$6*$F10</f>
        <v>0</v>
      </c>
      <c r="BI10" s="18">
        <f>BF$6*$G10</f>
        <v>0</v>
      </c>
      <c r="BJ10" s="17"/>
      <c r="BK10" s="17">
        <f t="shared" si="8"/>
        <v>0</v>
      </c>
      <c r="BL10" s="17">
        <f t="shared" si="8"/>
        <v>0</v>
      </c>
      <c r="BM10" s="17">
        <f>BK10+BL10</f>
        <v>0</v>
      </c>
      <c r="BN10" s="18">
        <f>BL$6*$F10</f>
        <v>0</v>
      </c>
      <c r="BO10" s="18">
        <f>BL$6*$G10</f>
        <v>0</v>
      </c>
      <c r="BP10" s="17"/>
      <c r="BQ10" s="17">
        <f t="shared" si="9"/>
        <v>0</v>
      </c>
      <c r="BR10" s="17">
        <f t="shared" si="9"/>
        <v>0</v>
      </c>
      <c r="BS10" s="17">
        <f>BQ10+BR10</f>
        <v>0</v>
      </c>
      <c r="BT10" s="18">
        <f>BR$6*$F10</f>
        <v>0</v>
      </c>
      <c r="BU10" s="18">
        <f>BR$6*$G10</f>
        <v>0</v>
      </c>
      <c r="BV10" s="17"/>
      <c r="BW10" s="17">
        <f t="shared" si="10"/>
        <v>0</v>
      </c>
      <c r="BX10" s="17">
        <f t="shared" si="10"/>
        <v>0</v>
      </c>
      <c r="BY10" s="17">
        <f>BW10+BX10</f>
        <v>0</v>
      </c>
      <c r="BZ10" s="18">
        <f>BX$6*$F10</f>
        <v>0</v>
      </c>
      <c r="CA10" s="18">
        <f>BX$6*$G10</f>
        <v>0</v>
      </c>
      <c r="CB10" s="17"/>
      <c r="CC10" s="17">
        <f t="shared" si="11"/>
        <v>0</v>
      </c>
      <c r="CD10" s="17">
        <f t="shared" si="11"/>
        <v>0</v>
      </c>
      <c r="CE10" s="17">
        <f>CC10+CD10</f>
        <v>0</v>
      </c>
      <c r="CF10" s="18">
        <f>CD$6*$F10</f>
        <v>0</v>
      </c>
      <c r="CG10" s="18">
        <f>CD$6*$G10</f>
        <v>0</v>
      </c>
      <c r="CH10" s="17"/>
      <c r="CI10" s="17">
        <f t="shared" si="12"/>
        <v>0</v>
      </c>
      <c r="CJ10" s="17">
        <f t="shared" si="12"/>
        <v>0</v>
      </c>
      <c r="CK10" s="17">
        <f>CI10+CJ10</f>
        <v>0</v>
      </c>
      <c r="CL10" s="18">
        <f>CJ$6*$F10</f>
        <v>0</v>
      </c>
      <c r="CM10" s="18">
        <f>CJ$6*$G10</f>
        <v>0</v>
      </c>
      <c r="CN10" s="17"/>
      <c r="CO10" s="17">
        <f t="shared" si="13"/>
        <v>0</v>
      </c>
      <c r="CP10" s="17">
        <f t="shared" si="13"/>
        <v>0</v>
      </c>
      <c r="CQ10" s="17">
        <f>CO10+CP10</f>
        <v>0</v>
      </c>
      <c r="CR10" s="18">
        <f>CP$6*$F10</f>
        <v>0</v>
      </c>
      <c r="CS10" s="18">
        <f>CP$6*$G10</f>
        <v>0</v>
      </c>
      <c r="CT10" s="17"/>
      <c r="CU10" s="17">
        <f t="shared" si="14"/>
        <v>0</v>
      </c>
      <c r="CV10" s="17">
        <f t="shared" si="14"/>
        <v>0</v>
      </c>
      <c r="CW10" s="17">
        <f>CU10+CV10</f>
        <v>0</v>
      </c>
      <c r="CX10" s="18">
        <f>CV$6*$F10</f>
        <v>0</v>
      </c>
      <c r="CY10" s="18">
        <f>CV$6*$G10</f>
        <v>0</v>
      </c>
      <c r="CZ10" s="17"/>
      <c r="DA10" s="63">
        <f t="shared" si="15"/>
        <v>0</v>
      </c>
      <c r="DB10" s="63">
        <f t="shared" si="15"/>
        <v>0</v>
      </c>
      <c r="DC10" s="63">
        <f>DA10+DB10</f>
        <v>0</v>
      </c>
      <c r="DD10" s="64">
        <f>DB$6*$F10</f>
        <v>0</v>
      </c>
      <c r="DE10" s="18">
        <f>DB$6*$G10</f>
        <v>0</v>
      </c>
      <c r="DF10" s="17"/>
      <c r="DG10" s="17">
        <f t="shared" si="16"/>
        <v>0</v>
      </c>
      <c r="DH10" s="17">
        <f t="shared" si="16"/>
        <v>0</v>
      </c>
      <c r="DI10" s="17">
        <f>DG10+DH10</f>
        <v>0</v>
      </c>
      <c r="DJ10" s="18">
        <f>DH$6*$F10</f>
        <v>0</v>
      </c>
      <c r="DK10" s="18">
        <f>DH$6*$G10</f>
        <v>0</v>
      </c>
      <c r="DL10" s="17"/>
      <c r="DM10" s="17">
        <f t="shared" si="17"/>
        <v>0</v>
      </c>
      <c r="DN10" s="17">
        <f t="shared" si="17"/>
        <v>0</v>
      </c>
      <c r="DO10" s="17">
        <f>DM10+DN10</f>
        <v>0</v>
      </c>
      <c r="DP10" s="18">
        <f>DN$6*$F10</f>
        <v>0</v>
      </c>
      <c r="DQ10" s="18">
        <f>DN$6*$G10</f>
        <v>0</v>
      </c>
      <c r="DR10" s="17"/>
      <c r="DS10" s="17">
        <f t="shared" si="18"/>
        <v>0</v>
      </c>
      <c r="DT10" s="17">
        <f t="shared" si="18"/>
        <v>0</v>
      </c>
      <c r="DU10" s="17">
        <f>DS10+DT10</f>
        <v>0</v>
      </c>
      <c r="DV10" s="18">
        <f>DT$6*$F10</f>
        <v>0</v>
      </c>
      <c r="DW10" s="18">
        <f>DT$6*$G10</f>
        <v>0</v>
      </c>
      <c r="DX10" s="17"/>
      <c r="DY10" s="17">
        <f t="shared" si="19"/>
        <v>0</v>
      </c>
      <c r="DZ10" s="17">
        <f t="shared" si="19"/>
        <v>0</v>
      </c>
      <c r="EA10" s="17">
        <f>DY10+DZ10</f>
        <v>0</v>
      </c>
      <c r="EB10" s="18">
        <f>DZ$6*$F10</f>
        <v>0</v>
      </c>
      <c r="EC10" s="18">
        <f>DZ$6*$G10</f>
        <v>0</v>
      </c>
      <c r="ED10" s="17"/>
      <c r="EE10" s="17">
        <f t="shared" si="20"/>
        <v>0</v>
      </c>
      <c r="EF10" s="17">
        <f t="shared" si="20"/>
        <v>0</v>
      </c>
      <c r="EG10" s="17">
        <f>EE10+EF10</f>
        <v>0</v>
      </c>
      <c r="EH10" s="18">
        <f>EF$6*$F10</f>
        <v>0</v>
      </c>
      <c r="EI10" s="18">
        <f>EF$6*$G10</f>
        <v>0</v>
      </c>
      <c r="EJ10" s="17"/>
      <c r="EK10" s="17">
        <f t="shared" si="21"/>
        <v>0</v>
      </c>
      <c r="EL10" s="17">
        <f t="shared" si="21"/>
        <v>0</v>
      </c>
      <c r="EM10" s="17">
        <f>EK10+EL10</f>
        <v>0</v>
      </c>
      <c r="EN10" s="18">
        <f>EL$6*$F10</f>
        <v>0</v>
      </c>
      <c r="EO10" s="18">
        <f>EL$6*$G10</f>
        <v>0</v>
      </c>
      <c r="EP10" s="17"/>
      <c r="EQ10" s="17">
        <f t="shared" si="22"/>
        <v>0</v>
      </c>
      <c r="ER10" s="17">
        <f t="shared" si="22"/>
        <v>0</v>
      </c>
      <c r="ES10" s="17">
        <f>EQ10+ER10</f>
        <v>0</v>
      </c>
      <c r="ET10" s="18">
        <f>ER$6*$F10</f>
        <v>0</v>
      </c>
      <c r="EU10" s="18">
        <f>ER$6*$G10</f>
        <v>0</v>
      </c>
      <c r="EV10" s="17"/>
      <c r="EW10" s="17">
        <f t="shared" si="23"/>
        <v>0</v>
      </c>
      <c r="EX10" s="17">
        <f t="shared" si="23"/>
        <v>0</v>
      </c>
      <c r="EY10" s="17">
        <f>EW10+EX10</f>
        <v>0</v>
      </c>
      <c r="EZ10" s="18">
        <f>EX$6*$F10</f>
        <v>0</v>
      </c>
      <c r="FA10" s="18">
        <f>EX$6*$G10</f>
        <v>0</v>
      </c>
      <c r="FB10" s="17"/>
      <c r="FC10" s="24"/>
      <c r="FD10" s="17"/>
      <c r="FE10" s="17"/>
      <c r="FF10" s="17"/>
      <c r="FG10" s="18">
        <f>FD$6*$G10</f>
        <v>0</v>
      </c>
    </row>
    <row r="11" spans="1:163" s="34" customFormat="1" ht="12.75">
      <c r="A11" s="33">
        <v>44652</v>
      </c>
      <c r="C11" s="24"/>
      <c r="D11" s="24"/>
      <c r="E11" s="18">
        <f>C11+D11</f>
        <v>0</v>
      </c>
      <c r="F11" s="18"/>
      <c r="G11" s="18"/>
      <c r="H11" s="18"/>
      <c r="I11" s="50">
        <f>'2009D Academic'!I11</f>
        <v>0</v>
      </c>
      <c r="J11" s="18">
        <f>'2009D Academic'!J11</f>
        <v>0</v>
      </c>
      <c r="K11" s="18">
        <f>I11+J11</f>
        <v>0</v>
      </c>
      <c r="L11" s="18">
        <f>'2009D Academic'!L11</f>
        <v>0</v>
      </c>
      <c r="M11" s="18">
        <f>'2009D Academic'!M11</f>
        <v>0</v>
      </c>
      <c r="N11" s="18"/>
      <c r="O11" s="17">
        <f>U11+AA11+AG11+AM11+AS11+AY11+BE11+BK11+BQ11+BW11+CC11+CI11+CO11+CU11+DA11+DG11+DM11+DS11+DY11+EE11+EK11+EQ11+EW11+FC11</f>
        <v>0</v>
      </c>
      <c r="P11" s="17">
        <f>V11+AB11+AH11+AN11+AT11+AZ11+BF11+BL11+BR11+BX11+CD11+CJ11+CP11+CV11+DB11+DH11+DN11+DT11+DZ11+EF11+EL11+ER11+EX11+FD11</f>
        <v>0</v>
      </c>
      <c r="Q11" s="17">
        <f>O11+P11</f>
        <v>0</v>
      </c>
      <c r="R11" s="17">
        <f t="shared" si="0"/>
        <v>0</v>
      </c>
      <c r="S11" s="17">
        <f t="shared" si="0"/>
        <v>0</v>
      </c>
      <c r="T11"/>
      <c r="U11" s="17">
        <f t="shared" si="1"/>
        <v>0</v>
      </c>
      <c r="V11" s="17">
        <f t="shared" si="1"/>
        <v>0</v>
      </c>
      <c r="W11" s="17">
        <f>U11+V11</f>
        <v>0</v>
      </c>
      <c r="X11" s="18">
        <f>V$6*$F11</f>
        <v>0</v>
      </c>
      <c r="Y11" s="18">
        <f>V$6*$G11</f>
        <v>0</v>
      </c>
      <c r="Z11" s="17"/>
      <c r="AA11" s="17">
        <f t="shared" si="2"/>
        <v>0</v>
      </c>
      <c r="AB11" s="17">
        <f t="shared" si="2"/>
        <v>0</v>
      </c>
      <c r="AC11" s="17">
        <f>AA11+AB11</f>
        <v>0</v>
      </c>
      <c r="AD11" s="18">
        <f>AB$6*$F11</f>
        <v>0</v>
      </c>
      <c r="AE11" s="18">
        <f>AB$6*$G11</f>
        <v>0</v>
      </c>
      <c r="AF11" s="17"/>
      <c r="AG11" s="17">
        <f t="shared" si="3"/>
        <v>0</v>
      </c>
      <c r="AH11" s="17">
        <f t="shared" si="3"/>
        <v>0</v>
      </c>
      <c r="AI11" s="17">
        <f>AG11+AH11</f>
        <v>0</v>
      </c>
      <c r="AJ11" s="18">
        <f>AH$6*$F11</f>
        <v>0</v>
      </c>
      <c r="AK11" s="18">
        <f>AH$6*$G11</f>
        <v>0</v>
      </c>
      <c r="AL11" s="17"/>
      <c r="AM11" s="17">
        <f t="shared" si="4"/>
        <v>0</v>
      </c>
      <c r="AN11" s="17">
        <f t="shared" si="4"/>
        <v>0</v>
      </c>
      <c r="AO11" s="17">
        <f>AM11+AN11</f>
        <v>0</v>
      </c>
      <c r="AP11" s="18">
        <f>AN$6*$F11</f>
        <v>0</v>
      </c>
      <c r="AQ11" s="18">
        <f>AN$6*$G11</f>
        <v>0</v>
      </c>
      <c r="AR11" s="17"/>
      <c r="AS11" s="17">
        <f t="shared" si="5"/>
        <v>0</v>
      </c>
      <c r="AT11" s="17">
        <f t="shared" si="5"/>
        <v>0</v>
      </c>
      <c r="AU11" s="17">
        <f>AS11+AT11</f>
        <v>0</v>
      </c>
      <c r="AV11" s="18">
        <f>AT$6*$F11</f>
        <v>0</v>
      </c>
      <c r="AW11" s="18">
        <f>AT$6*$G11</f>
        <v>0</v>
      </c>
      <c r="AX11" s="17"/>
      <c r="AY11" s="17">
        <f t="shared" si="6"/>
        <v>0</v>
      </c>
      <c r="AZ11" s="17">
        <f t="shared" si="6"/>
        <v>0</v>
      </c>
      <c r="BA11" s="17">
        <f>AY11+AZ11</f>
        <v>0</v>
      </c>
      <c r="BB11" s="18">
        <f>AZ$6*$F11</f>
        <v>0</v>
      </c>
      <c r="BC11" s="18">
        <f>AZ$6*$G11</f>
        <v>0</v>
      </c>
      <c r="BD11" s="17"/>
      <c r="BE11" s="17">
        <f t="shared" si="7"/>
        <v>0</v>
      </c>
      <c r="BF11" s="17">
        <f t="shared" si="7"/>
        <v>0</v>
      </c>
      <c r="BG11" s="17">
        <f>BE11+BF11</f>
        <v>0</v>
      </c>
      <c r="BH11" s="18">
        <f>BF$6*$F11</f>
        <v>0</v>
      </c>
      <c r="BI11" s="18">
        <f>BF$6*$G11</f>
        <v>0</v>
      </c>
      <c r="BJ11" s="17"/>
      <c r="BK11" s="17">
        <f t="shared" si="8"/>
        <v>0</v>
      </c>
      <c r="BL11" s="17">
        <f t="shared" si="8"/>
        <v>0</v>
      </c>
      <c r="BM11" s="17">
        <f>BK11+BL11</f>
        <v>0</v>
      </c>
      <c r="BN11" s="18">
        <f>BL$6*$F11</f>
        <v>0</v>
      </c>
      <c r="BO11" s="18">
        <f>BL$6*$G11</f>
        <v>0</v>
      </c>
      <c r="BP11" s="17"/>
      <c r="BQ11" s="17">
        <f t="shared" si="9"/>
        <v>0</v>
      </c>
      <c r="BR11" s="17">
        <f t="shared" si="9"/>
        <v>0</v>
      </c>
      <c r="BS11" s="17">
        <f>BQ11+BR11</f>
        <v>0</v>
      </c>
      <c r="BT11" s="18">
        <f>BR$6*$F11</f>
        <v>0</v>
      </c>
      <c r="BU11" s="18">
        <f>BR$6*$G11</f>
        <v>0</v>
      </c>
      <c r="BV11" s="17"/>
      <c r="BW11" s="17">
        <f t="shared" si="10"/>
        <v>0</v>
      </c>
      <c r="BX11" s="17">
        <f t="shared" si="10"/>
        <v>0</v>
      </c>
      <c r="BY11" s="17">
        <f>BW11+BX11</f>
        <v>0</v>
      </c>
      <c r="BZ11" s="18">
        <f>BX$6*$F11</f>
        <v>0</v>
      </c>
      <c r="CA11" s="18">
        <f>BX$6*$G11</f>
        <v>0</v>
      </c>
      <c r="CB11" s="17"/>
      <c r="CC11" s="17">
        <f t="shared" si="11"/>
        <v>0</v>
      </c>
      <c r="CD11" s="17">
        <f t="shared" si="11"/>
        <v>0</v>
      </c>
      <c r="CE11" s="17">
        <f>CC11+CD11</f>
        <v>0</v>
      </c>
      <c r="CF11" s="18">
        <f>CD$6*$F11</f>
        <v>0</v>
      </c>
      <c r="CG11" s="18">
        <f>CD$6*$G11</f>
        <v>0</v>
      </c>
      <c r="CH11" s="17"/>
      <c r="CI11" s="17">
        <f t="shared" si="12"/>
        <v>0</v>
      </c>
      <c r="CJ11" s="17">
        <f t="shared" si="12"/>
        <v>0</v>
      </c>
      <c r="CK11" s="17">
        <f>CI11+CJ11</f>
        <v>0</v>
      </c>
      <c r="CL11" s="18">
        <f>CJ$6*$F11</f>
        <v>0</v>
      </c>
      <c r="CM11" s="18">
        <f>CJ$6*$G11</f>
        <v>0</v>
      </c>
      <c r="CN11" s="17"/>
      <c r="CO11" s="17">
        <f t="shared" si="13"/>
        <v>0</v>
      </c>
      <c r="CP11" s="17">
        <f t="shared" si="13"/>
        <v>0</v>
      </c>
      <c r="CQ11" s="17">
        <f>CO11+CP11</f>
        <v>0</v>
      </c>
      <c r="CR11" s="18">
        <f>CP$6*$F11</f>
        <v>0</v>
      </c>
      <c r="CS11" s="18">
        <f>CP$6*$G11</f>
        <v>0</v>
      </c>
      <c r="CT11" s="17"/>
      <c r="CU11" s="17">
        <f t="shared" si="14"/>
        <v>0</v>
      </c>
      <c r="CV11" s="17">
        <f t="shared" si="14"/>
        <v>0</v>
      </c>
      <c r="CW11" s="17">
        <f>CU11+CV11</f>
        <v>0</v>
      </c>
      <c r="CX11" s="18">
        <f>CV$6*$F11</f>
        <v>0</v>
      </c>
      <c r="CY11" s="18">
        <f>CV$6*$G11</f>
        <v>0</v>
      </c>
      <c r="CZ11" s="17"/>
      <c r="DA11" s="63">
        <f t="shared" si="15"/>
        <v>0</v>
      </c>
      <c r="DB11" s="63">
        <f t="shared" si="15"/>
        <v>0</v>
      </c>
      <c r="DC11" s="63">
        <f>DA11+DB11</f>
        <v>0</v>
      </c>
      <c r="DD11" s="64">
        <f>DB$6*$F11</f>
        <v>0</v>
      </c>
      <c r="DE11" s="18">
        <f>DB$6*$G11</f>
        <v>0</v>
      </c>
      <c r="DF11" s="17"/>
      <c r="DG11" s="17">
        <f t="shared" si="16"/>
        <v>0</v>
      </c>
      <c r="DH11" s="17">
        <f t="shared" si="16"/>
        <v>0</v>
      </c>
      <c r="DI11" s="17">
        <f>DG11+DH11</f>
        <v>0</v>
      </c>
      <c r="DJ11" s="18">
        <f>DH$6*$F11</f>
        <v>0</v>
      </c>
      <c r="DK11" s="18">
        <f>DH$6*$G11</f>
        <v>0</v>
      </c>
      <c r="DL11" s="17"/>
      <c r="DM11" s="17">
        <f t="shared" si="17"/>
        <v>0</v>
      </c>
      <c r="DN11" s="17">
        <f t="shared" si="17"/>
        <v>0</v>
      </c>
      <c r="DO11" s="17">
        <f>DM11+DN11</f>
        <v>0</v>
      </c>
      <c r="DP11" s="18">
        <f>DN$6*$F11</f>
        <v>0</v>
      </c>
      <c r="DQ11" s="18">
        <f>DN$6*$G11</f>
        <v>0</v>
      </c>
      <c r="DR11" s="17"/>
      <c r="DS11" s="17">
        <f t="shared" si="18"/>
        <v>0</v>
      </c>
      <c r="DT11" s="17">
        <f t="shared" si="18"/>
        <v>0</v>
      </c>
      <c r="DU11" s="17">
        <f>DS11+DT11</f>
        <v>0</v>
      </c>
      <c r="DV11" s="18">
        <f>DT$6*$F11</f>
        <v>0</v>
      </c>
      <c r="DW11" s="18">
        <f>DT$6*$G11</f>
        <v>0</v>
      </c>
      <c r="DX11" s="17"/>
      <c r="DY11" s="17">
        <f t="shared" si="19"/>
        <v>0</v>
      </c>
      <c r="DZ11" s="17">
        <f t="shared" si="19"/>
        <v>0</v>
      </c>
      <c r="EA11" s="17">
        <f>DY11+DZ11</f>
        <v>0</v>
      </c>
      <c r="EB11" s="18">
        <f>DZ$6*$F11</f>
        <v>0</v>
      </c>
      <c r="EC11" s="18">
        <f>DZ$6*$G11</f>
        <v>0</v>
      </c>
      <c r="ED11" s="17"/>
      <c r="EE11" s="17">
        <f t="shared" si="20"/>
        <v>0</v>
      </c>
      <c r="EF11" s="17">
        <f t="shared" si="20"/>
        <v>0</v>
      </c>
      <c r="EG11" s="17">
        <f>EE11+EF11</f>
        <v>0</v>
      </c>
      <c r="EH11" s="18">
        <f>EF$6*$F11</f>
        <v>0</v>
      </c>
      <c r="EI11" s="18">
        <f>EF$6*$G11</f>
        <v>0</v>
      </c>
      <c r="EJ11" s="17"/>
      <c r="EK11" s="17">
        <f t="shared" si="21"/>
        <v>0</v>
      </c>
      <c r="EL11" s="17">
        <f t="shared" si="21"/>
        <v>0</v>
      </c>
      <c r="EM11" s="17">
        <f>EK11+EL11</f>
        <v>0</v>
      </c>
      <c r="EN11" s="18">
        <f>EL$6*$F11</f>
        <v>0</v>
      </c>
      <c r="EO11" s="18">
        <f>EL$6*$G11</f>
        <v>0</v>
      </c>
      <c r="EP11" s="17"/>
      <c r="EQ11" s="17">
        <f t="shared" si="22"/>
        <v>0</v>
      </c>
      <c r="ER11" s="17">
        <f t="shared" si="22"/>
        <v>0</v>
      </c>
      <c r="ES11" s="17">
        <f>EQ11+ER11</f>
        <v>0</v>
      </c>
      <c r="ET11" s="18">
        <f>ER$6*$F11</f>
        <v>0</v>
      </c>
      <c r="EU11" s="18">
        <f>ER$6*$G11</f>
        <v>0</v>
      </c>
      <c r="EV11" s="17"/>
      <c r="EW11" s="17">
        <f t="shared" si="23"/>
        <v>0</v>
      </c>
      <c r="EX11" s="17">
        <f t="shared" si="23"/>
        <v>0</v>
      </c>
      <c r="EY11" s="17">
        <f>EW11+EX11</f>
        <v>0</v>
      </c>
      <c r="EZ11" s="18">
        <f>EX$6*$F11</f>
        <v>0</v>
      </c>
      <c r="FA11" s="18">
        <f>EX$6*$G11</f>
        <v>0</v>
      </c>
      <c r="FB11" s="17"/>
      <c r="FC11" s="24"/>
      <c r="FD11" s="17"/>
      <c r="FE11" s="17"/>
      <c r="FF11" s="17"/>
      <c r="FG11" s="18">
        <f>FD$6*$G11</f>
        <v>0</v>
      </c>
    </row>
    <row r="12" spans="3:163" ht="12.7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/>
      <c r="P12"/>
      <c r="Q12"/>
      <c r="R12"/>
      <c r="S12" s="24"/>
      <c r="U12" s="32"/>
      <c r="V12" s="32"/>
      <c r="W12" s="32"/>
      <c r="X12" s="32"/>
      <c r="Y12" s="24"/>
      <c r="Z12" s="17"/>
      <c r="AA12" s="32"/>
      <c r="AB12" s="32"/>
      <c r="AC12" s="32"/>
      <c r="AD12" s="32"/>
      <c r="AE12" s="24"/>
      <c r="AF12" s="17"/>
      <c r="AG12" s="32"/>
      <c r="AH12" s="32"/>
      <c r="AI12" s="32"/>
      <c r="AJ12" s="32"/>
      <c r="AK12" s="24"/>
      <c r="AL12" s="17"/>
      <c r="AM12" s="32"/>
      <c r="AN12" s="32"/>
      <c r="AO12" s="32"/>
      <c r="AP12" s="32"/>
      <c r="AQ12" s="24"/>
      <c r="AR12" s="17"/>
      <c r="AS12" s="32"/>
      <c r="AT12" s="32"/>
      <c r="AU12" s="32"/>
      <c r="AV12" s="32"/>
      <c r="AW12" s="24"/>
      <c r="AX12" s="17"/>
      <c r="AY12" s="32"/>
      <c r="AZ12" s="32"/>
      <c r="BA12" s="32"/>
      <c r="BB12" s="32"/>
      <c r="BC12" s="24"/>
      <c r="BD12" s="17"/>
      <c r="BE12" s="32"/>
      <c r="BF12" s="32"/>
      <c r="BG12" s="32"/>
      <c r="BH12" s="32"/>
      <c r="BI12" s="24"/>
      <c r="BJ12" s="17"/>
      <c r="BK12" s="17"/>
      <c r="BL12" s="17"/>
      <c r="BM12" s="17"/>
      <c r="BN12" s="17"/>
      <c r="BO12" s="24"/>
      <c r="BP12" s="17"/>
      <c r="BQ12" s="17"/>
      <c r="BR12" s="17"/>
      <c r="BS12" s="17"/>
      <c r="BT12" s="17"/>
      <c r="BU12" s="24"/>
      <c r="BV12" s="17"/>
      <c r="BW12" s="17"/>
      <c r="BX12" s="17"/>
      <c r="BY12" s="17"/>
      <c r="BZ12" s="17"/>
      <c r="CA12" s="24"/>
      <c r="CB12" s="17"/>
      <c r="CC12" s="17"/>
      <c r="CD12" s="17"/>
      <c r="CE12" s="17"/>
      <c r="CF12" s="17"/>
      <c r="CG12" s="24"/>
      <c r="CH12" s="17"/>
      <c r="CI12" s="32"/>
      <c r="CJ12" s="32"/>
      <c r="CK12" s="32"/>
      <c r="CL12" s="32"/>
      <c r="CM12" s="24"/>
      <c r="CN12" s="32"/>
      <c r="CO12" s="32"/>
      <c r="CP12" s="32"/>
      <c r="CQ12" s="32"/>
      <c r="CR12" s="32"/>
      <c r="CS12" s="24"/>
      <c r="CT12" s="17"/>
      <c r="CU12" s="17"/>
      <c r="CV12" s="17"/>
      <c r="CW12" s="17"/>
      <c r="CX12" s="17"/>
      <c r="CY12" s="24"/>
      <c r="CZ12" s="17"/>
      <c r="DA12" s="63"/>
      <c r="DB12" s="63"/>
      <c r="DC12" s="63"/>
      <c r="DD12" s="63"/>
      <c r="DE12" s="24"/>
      <c r="DF12" s="17"/>
      <c r="DG12" s="32"/>
      <c r="DH12" s="32"/>
      <c r="DI12" s="32"/>
      <c r="DJ12" s="32"/>
      <c r="DK12" s="24"/>
      <c r="DL12" s="17"/>
      <c r="DM12" s="17"/>
      <c r="DN12" s="17"/>
      <c r="DO12" s="17"/>
      <c r="DP12" s="17"/>
      <c r="DQ12" s="24"/>
      <c r="DR12" s="17"/>
      <c r="DS12" s="32"/>
      <c r="DT12" s="32"/>
      <c r="DU12" s="32"/>
      <c r="DV12" s="32"/>
      <c r="DW12" s="24"/>
      <c r="DX12" s="17"/>
      <c r="DY12" s="17"/>
      <c r="DZ12" s="17"/>
      <c r="EA12" s="17"/>
      <c r="EB12" s="17"/>
      <c r="EC12" s="24"/>
      <c r="ED12" s="17"/>
      <c r="EE12" s="17"/>
      <c r="EF12" s="17"/>
      <c r="EG12" s="17"/>
      <c r="EH12" s="17"/>
      <c r="EI12" s="24"/>
      <c r="EJ12" s="17"/>
      <c r="EK12" s="17"/>
      <c r="EL12" s="17"/>
      <c r="EM12" s="17"/>
      <c r="EN12" s="17"/>
      <c r="EO12" s="24"/>
      <c r="EP12" s="17"/>
      <c r="EQ12" s="17"/>
      <c r="ER12" s="17"/>
      <c r="ES12" s="17"/>
      <c r="ET12" s="17"/>
      <c r="EU12" s="24"/>
      <c r="EV12" s="17"/>
      <c r="EW12" s="17"/>
      <c r="EX12" s="17"/>
      <c r="EY12" s="17"/>
      <c r="EZ12" s="17"/>
      <c r="FA12" s="24"/>
      <c r="FB12" s="17"/>
      <c r="FC12" s="32"/>
      <c r="FD12" s="32"/>
      <c r="FE12" s="32"/>
      <c r="FF12" s="17"/>
      <c r="FG12" s="24"/>
    </row>
    <row r="13" spans="1:163" ht="13.5" thickBot="1">
      <c r="A13" s="15" t="s">
        <v>0</v>
      </c>
      <c r="C13" s="31">
        <f>SUM(C8:C12)</f>
        <v>1980000</v>
      </c>
      <c r="D13" s="31">
        <f>SUM(D8:D12)</f>
        <v>161600</v>
      </c>
      <c r="E13" s="31">
        <f>SUM(E8:E12)</f>
        <v>2141600</v>
      </c>
      <c r="F13" s="31">
        <f>SUM(F8:F12)</f>
        <v>89165</v>
      </c>
      <c r="G13" s="31">
        <f>SUM(G8:G12)</f>
        <v>80641</v>
      </c>
      <c r="H13" s="24"/>
      <c r="I13" s="31">
        <f>SUM(I8:I12)</f>
        <v>199992.276</v>
      </c>
      <c r="J13" s="31">
        <f>SUM(J8:J12)</f>
        <v>16322.601920000001</v>
      </c>
      <c r="K13" s="31">
        <f>SUM(K8:K12)</f>
        <v>216314.87792</v>
      </c>
      <c r="L13" s="31">
        <f>SUM(L8:L12)</f>
        <v>9006.217823</v>
      </c>
      <c r="M13" s="31">
        <f>SUM(M8:M12)</f>
        <v>8145.240974200002</v>
      </c>
      <c r="N13" s="24"/>
      <c r="O13" s="31">
        <f>SUM(O8:O12)</f>
        <v>1780008.3180000004</v>
      </c>
      <c r="P13" s="31">
        <f>SUM(P8:P12)</f>
        <v>145277.44656</v>
      </c>
      <c r="Q13" s="31">
        <f>SUM(Q8:Q12)</f>
        <v>1925285.7645600005</v>
      </c>
      <c r="R13" s="31">
        <f>SUM(R8:R12)</f>
        <v>80158.8089265</v>
      </c>
      <c r="S13" s="31">
        <f>SUM(S8:S12)</f>
        <v>72495.7832181</v>
      </c>
      <c r="U13" s="31">
        <f>SUM(U8:U12)</f>
        <v>797311.9439999999</v>
      </c>
      <c r="V13" s="31">
        <f>SUM(V8:V12)</f>
        <v>65073.540479999996</v>
      </c>
      <c r="W13" s="31">
        <f>SUM(W8:W12)</f>
        <v>862385.4844799999</v>
      </c>
      <c r="X13" s="31">
        <f>SUM(X8:X12)</f>
        <v>35905.211862</v>
      </c>
      <c r="Y13" s="31">
        <f>SUM(Y8:Y12)</f>
        <v>32472.743674799996</v>
      </c>
      <c r="Z13" s="17"/>
      <c r="AA13" s="31">
        <f>SUM(AA8:AA12)</f>
        <v>35820.18</v>
      </c>
      <c r="AB13" s="31">
        <f>SUM(AB8:AB12)</f>
        <v>2923.5056</v>
      </c>
      <c r="AC13" s="31">
        <f>SUM(AC8:AC12)</f>
        <v>38743.685600000004</v>
      </c>
      <c r="AD13" s="31">
        <f>SUM(AD8:AD12)</f>
        <v>1613.084015</v>
      </c>
      <c r="AE13" s="31">
        <f>SUM(AE8:AE12)</f>
        <v>1458.876331</v>
      </c>
      <c r="AF13" s="17"/>
      <c r="AG13" s="31">
        <f>SUM(AG8:AG12)</f>
        <v>83834.982</v>
      </c>
      <c r="AH13" s="31">
        <f>SUM(AH8:AH12)</f>
        <v>6842.2894400000005</v>
      </c>
      <c r="AI13" s="31">
        <f>SUM(AI8:AI12)</f>
        <v>90677.27144</v>
      </c>
      <c r="AJ13" s="31">
        <f>SUM(AJ8:AJ12)</f>
        <v>3775.3263485</v>
      </c>
      <c r="AK13" s="31">
        <f>SUM(AK8:AK12)</f>
        <v>3414.4125169</v>
      </c>
      <c r="AL13" s="17"/>
      <c r="AM13" s="31">
        <f>SUM(AM8:AM12)</f>
        <v>6065.334</v>
      </c>
      <c r="AN13" s="31">
        <f>SUM(AN8:AN12)</f>
        <v>495.02927999999997</v>
      </c>
      <c r="AO13" s="31">
        <f>SUM(AO8:AO12)</f>
        <v>6560.3632800000005</v>
      </c>
      <c r="AP13" s="31">
        <f>SUM(AP8:AP12)</f>
        <v>273.13914450000004</v>
      </c>
      <c r="AQ13" s="31">
        <f>SUM(AQ8:AQ12)</f>
        <v>247.02757530000002</v>
      </c>
      <c r="AR13" s="17"/>
      <c r="AS13" s="31">
        <f>SUM(AS8:AS12)</f>
        <v>128574.46800000001</v>
      </c>
      <c r="AT13" s="31">
        <f>SUM(AT8:AT12)</f>
        <v>10493.75456</v>
      </c>
      <c r="AU13" s="31">
        <f>SUM(AU8:AU12)</f>
        <v>139068.22256</v>
      </c>
      <c r="AV13" s="31">
        <f>SUM(AV8:AV12)</f>
        <v>5790.0719389999995</v>
      </c>
      <c r="AW13" s="31">
        <f>SUM(AW8:AW12)</f>
        <v>5236.5523606</v>
      </c>
      <c r="AX13" s="17"/>
      <c r="AY13" s="31">
        <f>SUM(AY8:AY12)</f>
        <v>1659.636</v>
      </c>
      <c r="AZ13" s="31">
        <f>SUM(AZ8:AZ12)</f>
        <v>135.45312</v>
      </c>
      <c r="BA13" s="31">
        <f>SUM(BA8:BA12)</f>
        <v>1795.08912</v>
      </c>
      <c r="BB13" s="31">
        <f>SUM(BB8:BB12)</f>
        <v>74.738103</v>
      </c>
      <c r="BC13" s="31">
        <f>SUM(BC8:BC12)</f>
        <v>67.5932862</v>
      </c>
      <c r="BD13" s="17"/>
      <c r="BE13" s="31">
        <f>SUM(BE8:BE12)</f>
        <v>2502.7200000000003</v>
      </c>
      <c r="BF13" s="31">
        <f>SUM(BF8:BF12)</f>
        <v>204.2624</v>
      </c>
      <c r="BG13" s="31">
        <f>SUM(BG8:BG12)</f>
        <v>2706.9824</v>
      </c>
      <c r="BH13" s="31">
        <f>SUM(BH8:BH12)</f>
        <v>112.70455999999999</v>
      </c>
      <c r="BI13" s="31">
        <f>SUM(BI8:BI12)</f>
        <v>101.930224</v>
      </c>
      <c r="BJ13" s="17"/>
      <c r="BK13" s="31">
        <f>SUM(BK8:BK12)</f>
        <v>102093.354</v>
      </c>
      <c r="BL13" s="31">
        <f>SUM(BL8:BL12)</f>
        <v>8332.46768</v>
      </c>
      <c r="BM13" s="31">
        <f>SUM(BM8:BM12)</f>
        <v>110425.82168000001</v>
      </c>
      <c r="BN13" s="31">
        <f>SUM(BN8:BN12)</f>
        <v>4597.5524795</v>
      </c>
      <c r="BO13" s="31">
        <f>SUM(BO8:BO12)</f>
        <v>4158.0354343</v>
      </c>
      <c r="BP13" s="17"/>
      <c r="BQ13" s="31">
        <f>SUM(BQ8:BQ12)</f>
        <v>17511.318</v>
      </c>
      <c r="BR13" s="31">
        <f>SUM(BR8:BR12)</f>
        <v>1429.20656</v>
      </c>
      <c r="BS13" s="31">
        <f>SUM(BS8:BS12)</f>
        <v>18940.524559999998</v>
      </c>
      <c r="BT13" s="31">
        <f>SUM(BT8:BT12)</f>
        <v>788.5841765</v>
      </c>
      <c r="BU13" s="31">
        <f>SUM(BU8:BU12)</f>
        <v>713.1970681</v>
      </c>
      <c r="BV13" s="17"/>
      <c r="BW13" s="31">
        <f>SUM(BW8:BW12)</f>
        <v>3119.688</v>
      </c>
      <c r="BX13" s="31">
        <f>SUM(BX8:BX12)</f>
        <v>254.61696</v>
      </c>
      <c r="BY13" s="31">
        <f>SUM(BY8:BY12)</f>
        <v>3374.3049600000004</v>
      </c>
      <c r="BZ13" s="31">
        <f>SUM(BZ8:BZ12)</f>
        <v>140.488374</v>
      </c>
      <c r="CA13" s="31">
        <f>SUM(CA8:CA12)</f>
        <v>127.0579596</v>
      </c>
      <c r="CB13" s="17"/>
      <c r="CC13" s="31">
        <f>SUM(CC8:CC12)</f>
        <v>36295.182</v>
      </c>
      <c r="CD13" s="31">
        <f>SUM(CD8:CD12)</f>
        <v>2962.2734400000004</v>
      </c>
      <c r="CE13" s="31">
        <f>SUM(CE8:CE12)</f>
        <v>39257.455440000005</v>
      </c>
      <c r="CF13" s="31">
        <f>SUM(CF8:CF12)</f>
        <v>1634.4746985000002</v>
      </c>
      <c r="CG13" s="31">
        <f>SUM(CG8:CG12)</f>
        <v>1478.2221069000002</v>
      </c>
      <c r="CH13" s="17"/>
      <c r="CI13" s="31">
        <f>SUM(CI8:CI12)</f>
        <v>17556.264000000003</v>
      </c>
      <c r="CJ13" s="31">
        <f>SUM(CJ8:CJ12)</f>
        <v>1432.87488</v>
      </c>
      <c r="CK13" s="31">
        <f>SUM(CK8:CK12)</f>
        <v>18989.138880000006</v>
      </c>
      <c r="CL13" s="31">
        <f>SUM(CL8:CL12)</f>
        <v>790.6082219999998</v>
      </c>
      <c r="CM13" s="31">
        <f>SUM(CM8:CM12)</f>
        <v>715.0276187999999</v>
      </c>
      <c r="CN13" s="24"/>
      <c r="CO13" s="31">
        <f>SUM(CO8:CO12)</f>
        <v>25096.697999999997</v>
      </c>
      <c r="CP13" s="31">
        <f>SUM(CP8:CP12)</f>
        <v>2048.29616</v>
      </c>
      <c r="CQ13" s="31">
        <f>SUM(CQ8:CQ12)</f>
        <v>27144.994159999995</v>
      </c>
      <c r="CR13" s="31">
        <f>SUM(CR8:CR12)</f>
        <v>1130.1752915</v>
      </c>
      <c r="CS13" s="31">
        <f>SUM(CS8:CS12)</f>
        <v>1022.1327391</v>
      </c>
      <c r="CT13" s="17"/>
      <c r="CU13" s="31">
        <f>SUM(CU8:CU12)</f>
        <v>47179.242</v>
      </c>
      <c r="CV13" s="31">
        <f>SUM(CV8:CV12)</f>
        <v>3850.58864</v>
      </c>
      <c r="CW13" s="31">
        <f>SUM(CW8:CW12)</f>
        <v>51029.83064</v>
      </c>
      <c r="CX13" s="31">
        <f>SUM(CX8:CX12)</f>
        <v>2124.6147035</v>
      </c>
      <c r="CY13" s="31">
        <f>SUM(CY8:CY12)</f>
        <v>1921.5056839</v>
      </c>
      <c r="CZ13" s="17"/>
      <c r="DA13" s="65">
        <f>SUM(DA8:DA12)</f>
        <v>36351.414</v>
      </c>
      <c r="DB13" s="65">
        <f>SUM(DB8:DB12)</f>
        <v>2966.86288</v>
      </c>
      <c r="DC13" s="65">
        <f>SUM(DC8:DC12)</f>
        <v>39318.27688</v>
      </c>
      <c r="DD13" s="65">
        <f>SUM(DD8:DD12)</f>
        <v>1637.0069844999998</v>
      </c>
      <c r="DE13" s="31">
        <f>SUM(DE8:DE12)</f>
        <v>1480.5123113</v>
      </c>
      <c r="DF13" s="17"/>
      <c r="DG13" s="31">
        <f>SUM(DG8:DG12)</f>
        <v>22.572</v>
      </c>
      <c r="DH13" s="31">
        <f>SUM(DH8:DH12)</f>
        <v>1.8422399999999999</v>
      </c>
      <c r="DI13" s="31">
        <f>SUM(DI8:DI12)</f>
        <v>24.414239999999996</v>
      </c>
      <c r="DJ13" s="31">
        <f>SUM(DJ8:DJ12)</f>
        <v>1.016481</v>
      </c>
      <c r="DK13" s="31">
        <f>SUM(DK8:DK12)</f>
        <v>0.9193073999999999</v>
      </c>
      <c r="DL13" s="17"/>
      <c r="DM13" s="31">
        <f>SUM(DM8:DM12)</f>
        <v>199.188</v>
      </c>
      <c r="DN13" s="31">
        <f>SUM(DN8:DN12)</f>
        <v>16.25696</v>
      </c>
      <c r="DO13" s="31">
        <f>SUM(DO8:DO12)</f>
        <v>215.44495999999998</v>
      </c>
      <c r="DP13" s="31">
        <f>SUM(DP8:DP12)</f>
        <v>8.969999000000001</v>
      </c>
      <c r="DQ13" s="31">
        <f>SUM(DQ8:DQ12)</f>
        <v>8.1124846</v>
      </c>
      <c r="DR13" s="17"/>
      <c r="DS13" s="31">
        <f>SUM(DS8:DS12)</f>
        <v>2324.916</v>
      </c>
      <c r="DT13" s="31">
        <f>SUM(DT8:DT12)</f>
        <v>189.75072</v>
      </c>
      <c r="DU13" s="31">
        <f>SUM(DU8:DU12)</f>
        <v>2514.66672</v>
      </c>
      <c r="DV13" s="31">
        <f>SUM(DV8:DV12)</f>
        <v>104.697543</v>
      </c>
      <c r="DW13" s="31">
        <f>SUM(DW8:DW12)</f>
        <v>94.68866220000001</v>
      </c>
      <c r="DX13" s="17"/>
      <c r="DY13" s="31">
        <f>SUM(DY8:DY12)</f>
        <v>10080.774</v>
      </c>
      <c r="DZ13" s="31">
        <f>SUM(DZ8:DZ12)</f>
        <v>822.7540799999999</v>
      </c>
      <c r="EA13" s="31">
        <f>SUM(EA8:EA12)</f>
        <v>10903.528079999998</v>
      </c>
      <c r="EB13" s="31">
        <f>SUM(EB8:EB12)</f>
        <v>453.9657645</v>
      </c>
      <c r="EC13" s="31">
        <f>SUM(EC8:EC12)</f>
        <v>410.5675233</v>
      </c>
      <c r="ED13" s="17"/>
      <c r="EE13" s="31">
        <f>SUM(EE8:EE12)</f>
        <v>2655.3779999999997</v>
      </c>
      <c r="EF13" s="31">
        <f>SUM(EF8:EF12)</f>
        <v>216.72176</v>
      </c>
      <c r="EG13" s="31">
        <f>SUM(EG8:EG12)</f>
        <v>2872.09976</v>
      </c>
      <c r="EH13" s="31">
        <f>SUM(EH8:EH12)</f>
        <v>119.5791815</v>
      </c>
      <c r="EI13" s="31">
        <f>SUM(EI8:EI12)</f>
        <v>108.1476451</v>
      </c>
      <c r="EJ13" s="17"/>
      <c r="EK13" s="31">
        <f>SUM(EK8:EK12)</f>
        <v>56023.901999999995</v>
      </c>
      <c r="EL13" s="31">
        <f>SUM(EL8:EL12)</f>
        <v>4572.45584</v>
      </c>
      <c r="EM13" s="31">
        <f>SUM(EM8:EM12)</f>
        <v>60596.35783999999</v>
      </c>
      <c r="EN13" s="31">
        <f>SUM(EN8:EN12)</f>
        <v>2522.9147585</v>
      </c>
      <c r="EO13" s="31">
        <f>SUM(EO8:EO12)</f>
        <v>2281.7290309</v>
      </c>
      <c r="EP13" s="17"/>
      <c r="EQ13" s="31">
        <f>SUM(EQ8:EQ12)</f>
        <v>352971.036</v>
      </c>
      <c r="ER13" s="31">
        <f>SUM(ER8:ER12)</f>
        <v>28808.14112</v>
      </c>
      <c r="ES13" s="31">
        <f>SUM(ES8:ES12)</f>
        <v>381779.17712000007</v>
      </c>
      <c r="ET13" s="31">
        <f>SUM(ET8:ET12)</f>
        <v>15895.284053</v>
      </c>
      <c r="EU13" s="31">
        <f>SUM(EU8:EU12)</f>
        <v>14375.7259162</v>
      </c>
      <c r="EV13" s="17"/>
      <c r="EW13" s="31">
        <f>SUM(EW8:EW12)</f>
        <v>14758.128</v>
      </c>
      <c r="EX13" s="31">
        <f>SUM(EX8:EX12)</f>
        <v>1204.50176</v>
      </c>
      <c r="EY13" s="31">
        <f>SUM(EY8:EY12)</f>
        <v>15962.62976</v>
      </c>
      <c r="EZ13" s="31">
        <f>SUM(EZ8:EZ12)</f>
        <v>664.600244</v>
      </c>
      <c r="FA13" s="31">
        <f>SUM(FA8:FA12)</f>
        <v>601.0657576000001</v>
      </c>
      <c r="FB13" s="17"/>
      <c r="FC13" s="31">
        <f>SUM(FC8:FC12)</f>
        <v>0</v>
      </c>
      <c r="FD13" s="31">
        <f>SUM(FD8:FD12)</f>
        <v>0</v>
      </c>
      <c r="FE13" s="31">
        <f>SUM(FE8:FE12)</f>
        <v>0</v>
      </c>
      <c r="FF13" s="17"/>
      <c r="FG13" s="31">
        <f>SUM(FG8:FG12)</f>
        <v>0</v>
      </c>
    </row>
    <row r="14" ht="13.5" thickTop="1"/>
    <row r="15" spans="3:7" ht="12.75">
      <c r="C15" s="17">
        <f>I13+O13</f>
        <v>1980000.5940000005</v>
      </c>
      <c r="D15" s="17">
        <f>J13+P13</f>
        <v>161600.04848</v>
      </c>
      <c r="F15" s="17">
        <f>L13+R13</f>
        <v>89165.0267495</v>
      </c>
      <c r="G15" s="17">
        <f>M13+S13</f>
        <v>80641.0241923</v>
      </c>
    </row>
  </sheetData>
  <sheetProtection/>
  <printOptions/>
  <pageMargins left="0.75" right="0.75" top="1" bottom="1" header="0.3" footer="0.3"/>
  <pageSetup horizontalDpi="600" verticalDpi="600" orientation="landscape" scale="6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"/>
    </sheetView>
  </sheetViews>
  <sheetFormatPr defaultColWidth="14.421875" defaultRowHeight="12.75"/>
  <cols>
    <col min="1" max="1" width="9.7109375" style="2" customWidth="1"/>
    <col min="2" max="2" width="4.421875" style="0" customWidth="1"/>
    <col min="3" max="6" width="13.7109375" style="17" customWidth="1"/>
    <col min="7" max="7" width="15.710937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7109375" style="17" customWidth="1"/>
    <col min="12" max="12" width="13.7109375" style="17" customWidth="1"/>
    <col min="13" max="13" width="16.421875" style="17" customWidth="1"/>
    <col min="14" max="14" width="3.7109375" style="17" customWidth="1"/>
    <col min="15" max="19" width="13.7109375" style="17" customWidth="1"/>
    <col min="20" max="20" width="3.421875" style="17" customWidth="1"/>
    <col min="21" max="22" width="13.7109375" style="17" customWidth="1"/>
    <col min="23" max="25" width="14.7109375" style="17" customWidth="1"/>
    <col min="26" max="26" width="3.7109375" style="17" customWidth="1"/>
    <col min="27" max="31" width="14.7109375" style="17" customWidth="1"/>
    <col min="32" max="32" width="3.7109375" style="17" customWidth="1"/>
    <col min="33" max="37" width="14.7109375" style="17" customWidth="1"/>
    <col min="38" max="38" width="3.7109375" style="17" customWidth="1"/>
    <col min="39" max="43" width="14.7109375" style="17" customWidth="1"/>
    <col min="44" max="44" width="3.7109375" style="17" customWidth="1"/>
    <col min="45" max="49" width="14.7109375" style="17" customWidth="1"/>
    <col min="50" max="50" width="3.7109375" style="17" customWidth="1"/>
    <col min="51" max="55" width="14.7109375" style="17" customWidth="1"/>
    <col min="56" max="56" width="3.7109375" style="17" customWidth="1"/>
    <col min="57" max="61" width="13.7109375" style="17" customWidth="1"/>
    <col min="62" max="62" width="3.7109375" style="0" customWidth="1"/>
    <col min="63" max="63" width="11.7109375" style="0" customWidth="1"/>
    <col min="64" max="64" width="12.7109375" style="0" customWidth="1"/>
    <col min="65" max="67" width="11.7109375" style="0" customWidth="1"/>
    <col min="68" max="68" width="3.7109375" style="0" customWidth="1"/>
    <col min="69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</cols>
  <sheetData>
    <row r="1" spans="1:127" ht="12.75">
      <c r="A1" s="26"/>
      <c r="B1" s="12"/>
      <c r="C1" s="27"/>
      <c r="H1" s="27"/>
      <c r="I1" s="27" t="s">
        <v>6</v>
      </c>
      <c r="J1" s="18"/>
      <c r="L1"/>
      <c r="M1"/>
      <c r="N1" s="3"/>
      <c r="P1" s="27"/>
      <c r="Q1" s="27" t="s">
        <v>6</v>
      </c>
      <c r="R1" s="3"/>
      <c r="S1" s="3"/>
      <c r="U1" s="3"/>
      <c r="V1" s="3"/>
      <c r="W1" s="3"/>
      <c r="Z1" s="27"/>
      <c r="AA1" s="4"/>
      <c r="AB1" s="3"/>
      <c r="AD1" s="27"/>
      <c r="AE1" s="27"/>
      <c r="AF1" s="27" t="s">
        <v>6</v>
      </c>
      <c r="AG1" s="3"/>
      <c r="AI1" s="27"/>
      <c r="AJ1" s="4"/>
      <c r="AK1" s="4"/>
      <c r="AL1" s="3"/>
      <c r="AN1" s="27"/>
      <c r="AO1" s="3"/>
      <c r="AP1" s="3"/>
      <c r="AQ1" s="3"/>
      <c r="AS1" s="27"/>
      <c r="AT1" s="27" t="s">
        <v>6</v>
      </c>
      <c r="AU1" s="3"/>
      <c r="AX1" s="3"/>
      <c r="AY1" s="3"/>
      <c r="AZ1" s="3"/>
      <c r="BB1" s="27"/>
      <c r="BC1" s="27"/>
      <c r="BD1" s="3"/>
      <c r="BE1" s="3"/>
      <c r="BG1" s="27"/>
      <c r="BH1" s="27" t="s">
        <v>6</v>
      </c>
      <c r="BI1" s="27"/>
      <c r="BJ1" s="3"/>
      <c r="BK1" s="17"/>
      <c r="BL1" s="3"/>
      <c r="BM1" s="4"/>
      <c r="BN1" s="3"/>
      <c r="BO1" s="3"/>
      <c r="BP1" s="17"/>
      <c r="BQ1" s="27"/>
      <c r="BR1" s="3"/>
      <c r="BS1" s="3"/>
      <c r="BT1" s="17"/>
      <c r="BU1" s="17"/>
      <c r="BV1" s="27"/>
      <c r="BW1" s="27" t="s">
        <v>6</v>
      </c>
      <c r="BX1" s="3"/>
      <c r="BY1" s="17"/>
      <c r="BZ1" s="3"/>
      <c r="CA1" s="3"/>
      <c r="CB1" s="3"/>
      <c r="CC1" s="3"/>
      <c r="CD1" s="17"/>
      <c r="CE1" s="27"/>
      <c r="CF1" s="3"/>
      <c r="CG1" s="3"/>
      <c r="CH1" s="3"/>
      <c r="CI1" s="17"/>
      <c r="CJ1" s="27"/>
      <c r="CK1" s="27" t="s">
        <v>6</v>
      </c>
      <c r="CL1" s="3"/>
      <c r="CM1" s="3"/>
      <c r="CN1" s="17"/>
      <c r="CO1" s="3"/>
      <c r="CP1" s="4"/>
      <c r="CQ1" s="3"/>
      <c r="CR1" s="17"/>
      <c r="CS1" s="17"/>
      <c r="CT1" s="27"/>
      <c r="CU1" s="3"/>
      <c r="CV1" s="3"/>
      <c r="CW1" s="17"/>
      <c r="CX1" s="27"/>
      <c r="CY1" s="27"/>
      <c r="CZ1" s="27" t="s">
        <v>6</v>
      </c>
      <c r="DA1" s="3"/>
      <c r="DB1" s="17"/>
      <c r="DC1" s="3"/>
      <c r="DD1" s="3"/>
      <c r="DE1" s="3"/>
      <c r="DF1" s="3"/>
      <c r="DG1" s="17"/>
      <c r="DH1" s="27"/>
      <c r="DI1" s="3"/>
      <c r="DJ1" s="3"/>
      <c r="DK1" s="3"/>
      <c r="DL1" s="17"/>
      <c r="DM1" s="27"/>
      <c r="DN1" s="27" t="s">
        <v>6</v>
      </c>
      <c r="DO1" s="3"/>
      <c r="DP1" s="17"/>
      <c r="DQ1" s="17"/>
      <c r="DR1" s="27"/>
      <c r="DS1" s="3"/>
      <c r="DT1" s="3"/>
      <c r="DV1" s="27"/>
      <c r="DW1" s="27"/>
    </row>
    <row r="2" spans="1:127" ht="12.75">
      <c r="A2" s="26"/>
      <c r="B2" s="12"/>
      <c r="C2" s="27"/>
      <c r="H2" s="27" t="s">
        <v>53</v>
      </c>
      <c r="I2" s="18"/>
      <c r="J2" s="18"/>
      <c r="L2"/>
      <c r="M2"/>
      <c r="N2" s="3"/>
      <c r="P2" s="27" t="s">
        <v>53</v>
      </c>
      <c r="Q2" s="18"/>
      <c r="R2" s="3"/>
      <c r="S2" s="3"/>
      <c r="U2" s="3"/>
      <c r="V2" s="3"/>
      <c r="W2" s="3"/>
      <c r="Z2" s="27"/>
      <c r="AA2" s="4"/>
      <c r="AB2" s="3"/>
      <c r="AD2" s="27" t="s">
        <v>53</v>
      </c>
      <c r="AE2" s="27"/>
      <c r="AF2" s="18"/>
      <c r="AG2" s="3"/>
      <c r="AI2" s="27"/>
      <c r="AJ2" s="4"/>
      <c r="AK2" s="4"/>
      <c r="AL2" s="3"/>
      <c r="AN2" s="27"/>
      <c r="AO2" s="3"/>
      <c r="AP2" s="3"/>
      <c r="AQ2" s="3"/>
      <c r="AS2" s="27" t="s">
        <v>53</v>
      </c>
      <c r="AT2" s="18"/>
      <c r="AU2" s="3"/>
      <c r="AX2" s="3"/>
      <c r="AY2" s="3"/>
      <c r="AZ2" s="3"/>
      <c r="BB2" s="27"/>
      <c r="BC2" s="27"/>
      <c r="BD2" s="3"/>
      <c r="BE2" s="3"/>
      <c r="BG2" s="27" t="s">
        <v>53</v>
      </c>
      <c r="BH2" s="18"/>
      <c r="BI2" s="18"/>
      <c r="BJ2" s="3"/>
      <c r="BK2" s="17"/>
      <c r="BL2" s="3"/>
      <c r="BM2" s="4"/>
      <c r="BN2" s="3"/>
      <c r="BO2" s="3"/>
      <c r="BP2" s="17"/>
      <c r="BQ2" s="27"/>
      <c r="BR2" s="3"/>
      <c r="BS2" s="3"/>
      <c r="BT2" s="17"/>
      <c r="BU2" s="17"/>
      <c r="BV2" s="27" t="s">
        <v>53</v>
      </c>
      <c r="BW2" s="18"/>
      <c r="BX2" s="3"/>
      <c r="BY2" s="17"/>
      <c r="BZ2" s="3"/>
      <c r="CA2" s="3"/>
      <c r="CB2" s="3"/>
      <c r="CC2" s="3"/>
      <c r="CD2" s="17"/>
      <c r="CE2" s="27"/>
      <c r="CF2" s="3"/>
      <c r="CG2" s="3"/>
      <c r="CH2" s="3"/>
      <c r="CI2" s="17"/>
      <c r="CJ2" s="27" t="s">
        <v>53</v>
      </c>
      <c r="CK2" s="18"/>
      <c r="CL2" s="3"/>
      <c r="CM2" s="3"/>
      <c r="CN2" s="17"/>
      <c r="CO2" s="3"/>
      <c r="CP2" s="4"/>
      <c r="CQ2" s="3"/>
      <c r="CR2" s="17"/>
      <c r="CS2" s="17"/>
      <c r="CT2" s="27"/>
      <c r="CU2" s="3"/>
      <c r="CV2" s="3"/>
      <c r="CW2" s="17"/>
      <c r="CX2" s="27" t="s">
        <v>53</v>
      </c>
      <c r="CY2" s="27"/>
      <c r="CZ2" s="18"/>
      <c r="DA2" s="3"/>
      <c r="DB2" s="17"/>
      <c r="DC2" s="3"/>
      <c r="DD2" s="3"/>
      <c r="DE2" s="3"/>
      <c r="DF2" s="3"/>
      <c r="DG2" s="17"/>
      <c r="DH2" s="27"/>
      <c r="DI2" s="3"/>
      <c r="DJ2" s="3"/>
      <c r="DK2" s="3"/>
      <c r="DL2" s="17"/>
      <c r="DM2" s="27" t="s">
        <v>53</v>
      </c>
      <c r="DN2" s="18"/>
      <c r="DO2" s="3"/>
      <c r="DP2" s="17"/>
      <c r="DQ2" s="17"/>
      <c r="DR2" s="27"/>
      <c r="DS2" s="3"/>
      <c r="DT2" s="3"/>
      <c r="DV2" s="27"/>
      <c r="DW2" s="27"/>
    </row>
    <row r="3" spans="1:127" ht="12.75">
      <c r="A3" s="26"/>
      <c r="B3" s="12"/>
      <c r="C3" s="27"/>
      <c r="H3" s="25"/>
      <c r="I3" s="27" t="s">
        <v>7</v>
      </c>
      <c r="J3" s="18"/>
      <c r="L3"/>
      <c r="M3"/>
      <c r="N3" s="3"/>
      <c r="P3" s="25"/>
      <c r="Q3" s="27" t="s">
        <v>7</v>
      </c>
      <c r="R3" s="3"/>
      <c r="S3" s="3"/>
      <c r="U3" s="3"/>
      <c r="V3" s="3"/>
      <c r="W3" s="3"/>
      <c r="Z3" s="27"/>
      <c r="AA3" s="3"/>
      <c r="AB3" s="3"/>
      <c r="AD3" s="25"/>
      <c r="AE3" s="25"/>
      <c r="AF3" s="27" t="s">
        <v>7</v>
      </c>
      <c r="AG3" s="3"/>
      <c r="AJ3" s="3"/>
      <c r="AK3" s="3"/>
      <c r="AL3" s="3"/>
      <c r="AN3" s="27"/>
      <c r="AO3" s="3"/>
      <c r="AP3" s="3"/>
      <c r="AQ3" s="3"/>
      <c r="AS3" s="25"/>
      <c r="AT3" s="27" t="s">
        <v>7</v>
      </c>
      <c r="AU3" s="3"/>
      <c r="AX3" s="3"/>
      <c r="AY3" s="3"/>
      <c r="AZ3" s="3"/>
      <c r="BB3" s="27"/>
      <c r="BC3" s="27"/>
      <c r="BD3" s="3"/>
      <c r="BE3" s="3"/>
      <c r="BG3" s="25"/>
      <c r="BH3" s="27" t="s">
        <v>7</v>
      </c>
      <c r="BI3" s="27"/>
      <c r="BJ3" s="3"/>
      <c r="BK3" s="17"/>
      <c r="BL3" s="3"/>
      <c r="BM3" s="3"/>
      <c r="BN3" s="3"/>
      <c r="BO3" s="3"/>
      <c r="BP3" s="17"/>
      <c r="BQ3" s="27"/>
      <c r="BR3" s="3"/>
      <c r="BS3" s="3"/>
      <c r="BT3" s="17"/>
      <c r="BU3" s="17"/>
      <c r="BV3" s="25"/>
      <c r="BW3" s="27" t="s">
        <v>7</v>
      </c>
      <c r="BX3" s="3"/>
      <c r="BY3" s="17"/>
      <c r="BZ3" s="3"/>
      <c r="CA3" s="3"/>
      <c r="CB3" s="3"/>
      <c r="CC3" s="3"/>
      <c r="CD3" s="17"/>
      <c r="CE3" s="27"/>
      <c r="CF3" s="3"/>
      <c r="CG3" s="3"/>
      <c r="CH3" s="3"/>
      <c r="CI3" s="17"/>
      <c r="CJ3" s="25"/>
      <c r="CK3" s="27" t="s">
        <v>7</v>
      </c>
      <c r="CL3" s="3"/>
      <c r="CM3" s="3"/>
      <c r="CN3" s="17"/>
      <c r="CO3" s="3"/>
      <c r="CP3" s="3"/>
      <c r="CQ3" s="3"/>
      <c r="CR3" s="17"/>
      <c r="CS3" s="17"/>
      <c r="CT3" s="27"/>
      <c r="CU3" s="3"/>
      <c r="CV3" s="3"/>
      <c r="CW3" s="17"/>
      <c r="CX3" s="25"/>
      <c r="CY3" s="25"/>
      <c r="CZ3" s="27" t="s">
        <v>7</v>
      </c>
      <c r="DA3" s="3"/>
      <c r="DB3" s="17"/>
      <c r="DC3" s="3"/>
      <c r="DD3" s="3"/>
      <c r="DE3" s="3"/>
      <c r="DF3" s="3"/>
      <c r="DG3" s="17"/>
      <c r="DH3" s="27"/>
      <c r="DI3" s="3"/>
      <c r="DJ3" s="3"/>
      <c r="DK3" s="3"/>
      <c r="DL3" s="17"/>
      <c r="DM3" s="25"/>
      <c r="DN3" s="27" t="s">
        <v>7</v>
      </c>
      <c r="DO3" s="3"/>
      <c r="DP3" s="17"/>
      <c r="DQ3" s="17"/>
      <c r="DR3" s="27"/>
      <c r="DS3" s="3"/>
      <c r="DT3" s="3"/>
      <c r="DV3" s="27"/>
      <c r="DW3" s="27"/>
    </row>
    <row r="4" spans="1:61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27" ht="12.75">
      <c r="A5" s="5" t="s">
        <v>1</v>
      </c>
      <c r="C5" s="46" t="s">
        <v>54</v>
      </c>
      <c r="D5" s="42"/>
      <c r="E5" s="43"/>
      <c r="F5" s="47"/>
      <c r="G5" s="44"/>
      <c r="H5" s="24"/>
      <c r="I5" s="49" t="s">
        <v>58</v>
      </c>
      <c r="J5" s="20"/>
      <c r="K5" s="21"/>
      <c r="L5" s="23"/>
      <c r="M5" s="36"/>
      <c r="N5" s="24"/>
      <c r="O5" s="37" t="s">
        <v>31</v>
      </c>
      <c r="P5" s="20"/>
      <c r="Q5" s="21"/>
      <c r="R5" s="23"/>
      <c r="S5" s="36"/>
      <c r="T5" s="24"/>
      <c r="U5" s="37" t="s">
        <v>32</v>
      </c>
      <c r="V5" s="20"/>
      <c r="W5" s="21"/>
      <c r="X5" s="23"/>
      <c r="Y5" s="36"/>
      <c r="Z5" s="24"/>
      <c r="AA5" s="41" t="s">
        <v>33</v>
      </c>
      <c r="AB5" s="42"/>
      <c r="AC5" s="43"/>
      <c r="AD5" s="23"/>
      <c r="AE5" s="36"/>
      <c r="AF5" s="24"/>
      <c r="AG5" s="41" t="s">
        <v>34</v>
      </c>
      <c r="AH5" s="42"/>
      <c r="AI5" s="43"/>
      <c r="AJ5" s="23"/>
      <c r="AK5" s="36"/>
      <c r="AL5" s="24"/>
      <c r="AM5" s="38" t="s">
        <v>35</v>
      </c>
      <c r="AN5" s="39"/>
      <c r="AO5" s="40"/>
      <c r="AP5" s="23"/>
      <c r="AQ5" s="36"/>
      <c r="AR5" s="24"/>
      <c r="AS5" s="38" t="s">
        <v>36</v>
      </c>
      <c r="AT5" s="39"/>
      <c r="AU5" s="40"/>
      <c r="AV5" s="23"/>
      <c r="AW5" s="36"/>
      <c r="AX5" s="44"/>
      <c r="AY5" s="45" t="s">
        <v>37</v>
      </c>
      <c r="AZ5" s="42"/>
      <c r="BA5" s="43"/>
      <c r="BB5" s="23"/>
      <c r="BC5" s="36"/>
      <c r="BD5" s="24"/>
      <c r="BE5" s="45" t="s">
        <v>38</v>
      </c>
      <c r="BF5" s="42"/>
      <c r="BG5" s="43"/>
      <c r="BH5" s="23"/>
      <c r="BI5" s="36"/>
      <c r="BK5" s="45" t="s">
        <v>39</v>
      </c>
      <c r="BL5" s="42"/>
      <c r="BM5" s="43"/>
      <c r="BN5" s="23"/>
      <c r="BO5" s="36"/>
      <c r="BQ5" s="45" t="s">
        <v>40</v>
      </c>
      <c r="BR5" s="42"/>
      <c r="BS5" s="43"/>
      <c r="BT5" s="23"/>
      <c r="BU5" s="36"/>
      <c r="BW5" s="45" t="s">
        <v>41</v>
      </c>
      <c r="BX5" s="42"/>
      <c r="BY5" s="43"/>
      <c r="BZ5" s="23"/>
      <c r="CA5" s="36"/>
      <c r="CC5" s="45" t="s">
        <v>42</v>
      </c>
      <c r="CD5" s="42"/>
      <c r="CE5" s="43"/>
      <c r="CF5" s="23"/>
      <c r="CG5" s="36"/>
      <c r="CI5" s="45" t="s">
        <v>43</v>
      </c>
      <c r="CJ5" s="42"/>
      <c r="CK5" s="43"/>
      <c r="CL5" s="23"/>
      <c r="CM5" s="36"/>
      <c r="CO5" s="45" t="s">
        <v>44</v>
      </c>
      <c r="CP5" s="42"/>
      <c r="CQ5" s="43"/>
      <c r="CR5" s="23"/>
      <c r="CS5" s="36"/>
      <c r="CU5" s="45" t="s">
        <v>45</v>
      </c>
      <c r="CV5" s="42"/>
      <c r="CW5" s="43"/>
      <c r="CX5" s="23"/>
      <c r="CY5" s="36"/>
      <c r="DA5" s="45" t="s">
        <v>46</v>
      </c>
      <c r="DB5" s="42"/>
      <c r="DC5" s="43"/>
      <c r="DD5" s="23"/>
      <c r="DE5" s="36"/>
      <c r="DG5" s="45" t="s">
        <v>47</v>
      </c>
      <c r="DH5" s="42"/>
      <c r="DI5" s="43"/>
      <c r="DJ5" s="23"/>
      <c r="DK5" s="36"/>
      <c r="DM5" s="45" t="s">
        <v>48</v>
      </c>
      <c r="DN5" s="42"/>
      <c r="DO5" s="43"/>
      <c r="DP5" s="23"/>
      <c r="DQ5" s="36"/>
      <c r="DS5" s="45" t="s">
        <v>49</v>
      </c>
      <c r="DT5" s="42"/>
      <c r="DU5" s="43"/>
      <c r="DV5" s="23"/>
      <c r="DW5" s="36"/>
    </row>
    <row r="6" spans="1:127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f>P6+V6+AB6+AH6+AN6+AT6+AZ6+BF6+BL6+BR6+BX6+CD6+CJ6+CP6+CV6+DB6+DH6+DN6+DT6</f>
        <v>0.10100619999999999</v>
      </c>
      <c r="K6" s="21"/>
      <c r="L6" s="23" t="s">
        <v>51</v>
      </c>
      <c r="M6" s="23" t="s">
        <v>56</v>
      </c>
      <c r="N6" s="24"/>
      <c r="O6" s="22"/>
      <c r="P6" s="35">
        <v>0.010918</v>
      </c>
      <c r="Q6" s="21"/>
      <c r="R6" s="23" t="s">
        <v>51</v>
      </c>
      <c r="S6" s="23" t="s">
        <v>56</v>
      </c>
      <c r="T6" s="24"/>
      <c r="U6" s="22"/>
      <c r="V6" s="35">
        <v>0.0227367</v>
      </c>
      <c r="W6" s="21"/>
      <c r="X6" s="23" t="s">
        <v>51</v>
      </c>
      <c r="Y6" s="23" t="s">
        <v>56</v>
      </c>
      <c r="Z6" s="24"/>
      <c r="AA6" s="22"/>
      <c r="AB6" s="35">
        <v>0.0013518</v>
      </c>
      <c r="AC6" s="21"/>
      <c r="AD6" s="23" t="s">
        <v>51</v>
      </c>
      <c r="AE6" s="23" t="s">
        <v>56</v>
      </c>
      <c r="AF6" s="24"/>
      <c r="AG6" s="22"/>
      <c r="AH6" s="35">
        <v>0.00023</v>
      </c>
      <c r="AI6" s="21"/>
      <c r="AJ6" s="23" t="s">
        <v>51</v>
      </c>
      <c r="AK6" s="23" t="s">
        <v>56</v>
      </c>
      <c r="AL6" s="24"/>
      <c r="AM6" s="22"/>
      <c r="AN6" s="35">
        <v>0.045646</v>
      </c>
      <c r="AO6" s="21"/>
      <c r="AP6" s="23" t="s">
        <v>51</v>
      </c>
      <c r="AQ6" s="23" t="s">
        <v>56</v>
      </c>
      <c r="AR6" s="24"/>
      <c r="AS6" s="22"/>
      <c r="AT6" s="35">
        <v>0.0005393</v>
      </c>
      <c r="AU6" s="21"/>
      <c r="AV6" s="23" t="s">
        <v>51</v>
      </c>
      <c r="AW6" s="23" t="s">
        <v>56</v>
      </c>
      <c r="AX6" s="24"/>
      <c r="AY6" s="22"/>
      <c r="AZ6" s="35">
        <v>0.0018469</v>
      </c>
      <c r="BA6" s="21"/>
      <c r="BB6" s="23" t="s">
        <v>51</v>
      </c>
      <c r="BC6" s="23" t="s">
        <v>56</v>
      </c>
      <c r="BD6" s="24"/>
      <c r="BE6" s="22"/>
      <c r="BF6" s="35">
        <v>7.71E-05</v>
      </c>
      <c r="BG6" s="21"/>
      <c r="BH6" s="23" t="s">
        <v>51</v>
      </c>
      <c r="BI6" s="23" t="s">
        <v>56</v>
      </c>
      <c r="BK6" s="22"/>
      <c r="BL6" s="35">
        <v>0.0045607</v>
      </c>
      <c r="BM6" s="21"/>
      <c r="BN6" s="23" t="s">
        <v>51</v>
      </c>
      <c r="BO6" s="23" t="s">
        <v>56</v>
      </c>
      <c r="BQ6" s="22"/>
      <c r="BR6" s="35">
        <v>5.3E-06</v>
      </c>
      <c r="BS6" s="21"/>
      <c r="BT6" s="23" t="s">
        <v>51</v>
      </c>
      <c r="BU6" s="23" t="s">
        <v>56</v>
      </c>
      <c r="BW6" s="22"/>
      <c r="BX6" s="35">
        <v>0.0015032</v>
      </c>
      <c r="BY6" s="21"/>
      <c r="BZ6" s="23" t="s">
        <v>51</v>
      </c>
      <c r="CA6" s="23" t="s">
        <v>56</v>
      </c>
      <c r="CC6" s="22"/>
      <c r="CD6" s="35">
        <v>0.0001676</v>
      </c>
      <c r="CE6" s="21"/>
      <c r="CF6" s="23" t="s">
        <v>51</v>
      </c>
      <c r="CG6" s="23" t="s">
        <v>56</v>
      </c>
      <c r="CI6" s="22"/>
      <c r="CJ6" s="35">
        <v>0.0003019</v>
      </c>
      <c r="CK6" s="21"/>
      <c r="CL6" s="23" t="s">
        <v>51</v>
      </c>
      <c r="CM6" s="23" t="s">
        <v>56</v>
      </c>
      <c r="CO6" s="22"/>
      <c r="CP6" s="35">
        <v>0.0003017</v>
      </c>
      <c r="CQ6" s="21"/>
      <c r="CR6" s="23" t="s">
        <v>51</v>
      </c>
      <c r="CS6" s="23" t="s">
        <v>56</v>
      </c>
      <c r="CU6" s="22"/>
      <c r="CV6" s="35">
        <v>0.00149</v>
      </c>
      <c r="CW6" s="21"/>
      <c r="CX6" s="23" t="s">
        <v>51</v>
      </c>
      <c r="CY6" s="23" t="s">
        <v>56</v>
      </c>
      <c r="DA6" s="22"/>
      <c r="DB6" s="35">
        <v>0.0028098</v>
      </c>
      <c r="DC6" s="21"/>
      <c r="DD6" s="23" t="s">
        <v>51</v>
      </c>
      <c r="DE6" s="23" t="s">
        <v>56</v>
      </c>
      <c r="DG6" s="22"/>
      <c r="DH6" s="35">
        <v>0.0014966</v>
      </c>
      <c r="DI6" s="21"/>
      <c r="DJ6" s="23" t="s">
        <v>51</v>
      </c>
      <c r="DK6" s="23" t="s">
        <v>56</v>
      </c>
      <c r="DM6" s="22"/>
      <c r="DN6" s="35">
        <v>0.0022932</v>
      </c>
      <c r="DO6" s="21"/>
      <c r="DP6" s="23" t="s">
        <v>51</v>
      </c>
      <c r="DQ6" s="23" t="s">
        <v>56</v>
      </c>
      <c r="DS6" s="22"/>
      <c r="DT6" s="35">
        <v>0.0027304</v>
      </c>
      <c r="DU6" s="21"/>
      <c r="DV6" s="23" t="s">
        <v>51</v>
      </c>
      <c r="DW6" s="23" t="s">
        <v>56</v>
      </c>
    </row>
    <row r="7" spans="1:127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T7" s="36"/>
      <c r="U7" s="23" t="s">
        <v>4</v>
      </c>
      <c r="V7" s="23" t="s">
        <v>5</v>
      </c>
      <c r="W7" s="23" t="s">
        <v>0</v>
      </c>
      <c r="X7" s="23" t="s">
        <v>52</v>
      </c>
      <c r="Y7" s="23" t="s">
        <v>57</v>
      </c>
      <c r="Z7" s="36"/>
      <c r="AA7" s="23" t="s">
        <v>4</v>
      </c>
      <c r="AB7" s="23" t="s">
        <v>5</v>
      </c>
      <c r="AC7" s="23" t="s">
        <v>0</v>
      </c>
      <c r="AD7" s="23" t="s">
        <v>52</v>
      </c>
      <c r="AE7" s="23" t="s">
        <v>57</v>
      </c>
      <c r="AF7" s="36"/>
      <c r="AG7" s="23" t="s">
        <v>4</v>
      </c>
      <c r="AH7" s="23" t="s">
        <v>5</v>
      </c>
      <c r="AI7" s="23" t="s">
        <v>0</v>
      </c>
      <c r="AJ7" s="23" t="s">
        <v>52</v>
      </c>
      <c r="AK7" s="23" t="s">
        <v>57</v>
      </c>
      <c r="AL7" s="36"/>
      <c r="AM7" s="23" t="s">
        <v>4</v>
      </c>
      <c r="AN7" s="23" t="s">
        <v>5</v>
      </c>
      <c r="AO7" s="23" t="s">
        <v>0</v>
      </c>
      <c r="AP7" s="23" t="s">
        <v>52</v>
      </c>
      <c r="AQ7" s="23" t="s">
        <v>57</v>
      </c>
      <c r="AR7" s="36"/>
      <c r="AS7" s="23" t="s">
        <v>4</v>
      </c>
      <c r="AT7" s="23" t="s">
        <v>5</v>
      </c>
      <c r="AU7" s="23" t="s">
        <v>0</v>
      </c>
      <c r="AV7" s="23" t="s">
        <v>52</v>
      </c>
      <c r="AW7" s="23" t="s">
        <v>57</v>
      </c>
      <c r="AX7" s="36"/>
      <c r="AY7" s="23" t="s">
        <v>4</v>
      </c>
      <c r="AZ7" s="23" t="s">
        <v>5</v>
      </c>
      <c r="BA7" s="23" t="s">
        <v>0</v>
      </c>
      <c r="BB7" s="23" t="s">
        <v>52</v>
      </c>
      <c r="BC7" s="23" t="s">
        <v>57</v>
      </c>
      <c r="BD7" s="36"/>
      <c r="BE7" s="23" t="s">
        <v>4</v>
      </c>
      <c r="BF7" s="23" t="s">
        <v>5</v>
      </c>
      <c r="BG7" s="23" t="s">
        <v>0</v>
      </c>
      <c r="BH7" s="23" t="s">
        <v>52</v>
      </c>
      <c r="BI7" s="23" t="s">
        <v>57</v>
      </c>
      <c r="BK7" s="23" t="s">
        <v>4</v>
      </c>
      <c r="BL7" s="23" t="s">
        <v>5</v>
      </c>
      <c r="BM7" s="23" t="s">
        <v>0</v>
      </c>
      <c r="BN7" s="23" t="s">
        <v>52</v>
      </c>
      <c r="BO7" s="23" t="s">
        <v>57</v>
      </c>
      <c r="BQ7" s="23" t="s">
        <v>4</v>
      </c>
      <c r="BR7" s="23" t="s">
        <v>5</v>
      </c>
      <c r="BS7" s="23" t="s">
        <v>0</v>
      </c>
      <c r="BT7" s="23" t="s">
        <v>52</v>
      </c>
      <c r="BU7" s="23" t="s">
        <v>57</v>
      </c>
      <c r="BW7" s="23" t="s">
        <v>4</v>
      </c>
      <c r="BX7" s="23" t="s">
        <v>5</v>
      </c>
      <c r="BY7" s="23" t="s">
        <v>0</v>
      </c>
      <c r="BZ7" s="23" t="s">
        <v>52</v>
      </c>
      <c r="CA7" s="23" t="s">
        <v>57</v>
      </c>
      <c r="CC7" s="23" t="s">
        <v>4</v>
      </c>
      <c r="CD7" s="23" t="s">
        <v>5</v>
      </c>
      <c r="CE7" s="23" t="s">
        <v>0</v>
      </c>
      <c r="CF7" s="23" t="s">
        <v>52</v>
      </c>
      <c r="CG7" s="23" t="s">
        <v>57</v>
      </c>
      <c r="CI7" s="23" t="s">
        <v>4</v>
      </c>
      <c r="CJ7" s="23" t="s">
        <v>5</v>
      </c>
      <c r="CK7" s="23" t="s">
        <v>0</v>
      </c>
      <c r="CL7" s="23" t="s">
        <v>52</v>
      </c>
      <c r="CM7" s="23" t="s">
        <v>57</v>
      </c>
      <c r="CO7" s="23" t="s">
        <v>4</v>
      </c>
      <c r="CP7" s="23" t="s">
        <v>5</v>
      </c>
      <c r="CQ7" s="23" t="s">
        <v>0</v>
      </c>
      <c r="CR7" s="23" t="s">
        <v>52</v>
      </c>
      <c r="CS7" s="23" t="s">
        <v>57</v>
      </c>
      <c r="CU7" s="23" t="s">
        <v>4</v>
      </c>
      <c r="CV7" s="23" t="s">
        <v>5</v>
      </c>
      <c r="CW7" s="23" t="s">
        <v>0</v>
      </c>
      <c r="CX7" s="23" t="s">
        <v>52</v>
      </c>
      <c r="CY7" s="23" t="s">
        <v>57</v>
      </c>
      <c r="DA7" s="23" t="s">
        <v>4</v>
      </c>
      <c r="DB7" s="23" t="s">
        <v>5</v>
      </c>
      <c r="DC7" s="23" t="s">
        <v>0</v>
      </c>
      <c r="DD7" s="23" t="s">
        <v>52</v>
      </c>
      <c r="DE7" s="23" t="s">
        <v>57</v>
      </c>
      <c r="DG7" s="23" t="s">
        <v>4</v>
      </c>
      <c r="DH7" s="23" t="s">
        <v>5</v>
      </c>
      <c r="DI7" s="23" t="s">
        <v>0</v>
      </c>
      <c r="DJ7" s="23" t="s">
        <v>52</v>
      </c>
      <c r="DK7" s="23" t="s">
        <v>57</v>
      </c>
      <c r="DM7" s="23" t="s">
        <v>4</v>
      </c>
      <c r="DN7" s="23" t="s">
        <v>5</v>
      </c>
      <c r="DO7" s="23" t="s">
        <v>0</v>
      </c>
      <c r="DP7" s="23" t="s">
        <v>52</v>
      </c>
      <c r="DQ7" s="23" t="s">
        <v>57</v>
      </c>
      <c r="DS7" s="23" t="s">
        <v>4</v>
      </c>
      <c r="DT7" s="23" t="s">
        <v>5</v>
      </c>
      <c r="DU7" s="23" t="s">
        <v>0</v>
      </c>
      <c r="DV7" s="23" t="s">
        <v>52</v>
      </c>
      <c r="DW7" s="23" t="s">
        <v>57</v>
      </c>
    </row>
    <row r="8" spans="1:132" s="34" customFormat="1" ht="12.75">
      <c r="A8" s="33">
        <v>44105</v>
      </c>
      <c r="C8" s="18"/>
      <c r="D8" s="18">
        <v>80800</v>
      </c>
      <c r="E8" s="18">
        <f>C8+D8</f>
        <v>80800</v>
      </c>
      <c r="F8" s="18">
        <v>45485</v>
      </c>
      <c r="G8" s="18">
        <v>41136</v>
      </c>
      <c r="H8" s="18"/>
      <c r="I8" s="50"/>
      <c r="J8" s="50">
        <f>P8+V8+AB8+AH8+AN8+AT8+AZ8+BF8+BL8+BR8+BX8+CD8+CJ8+CP8+CV8+DB8+DH8+DN8+DT8</f>
        <v>8161.3009600000005</v>
      </c>
      <c r="K8" s="50">
        <f>I8+J8</f>
        <v>8161.3009600000005</v>
      </c>
      <c r="L8" s="50">
        <f aca="true" t="shared" si="0" ref="L8:M11">R8+X8+AD8+AJ8+AP8+AV8+BB8+BH8+BN8+BT8+BZ8+CF8+CL8+CR8+CX8+DD8+DJ8+DP8+DV8</f>
        <v>4594.267007</v>
      </c>
      <c r="M8" s="50">
        <f t="shared" si="0"/>
        <v>4154.991043200001</v>
      </c>
      <c r="N8" s="51"/>
      <c r="O8" s="50">
        <f>P$6*C8</f>
        <v>0</v>
      </c>
      <c r="P8" s="52">
        <f>+P$6*D8</f>
        <v>882.1744000000001</v>
      </c>
      <c r="Q8" s="50">
        <f>O8+P8</f>
        <v>882.1744000000001</v>
      </c>
      <c r="R8" s="50">
        <f>P$6*$F8</f>
        <v>496.60523</v>
      </c>
      <c r="S8" s="50">
        <f>P$6*$G8</f>
        <v>449.12284800000003</v>
      </c>
      <c r="T8" s="50"/>
      <c r="U8" s="50">
        <f>C8*V$6</f>
        <v>0</v>
      </c>
      <c r="V8" s="52">
        <f>V$6*D8</f>
        <v>1837.1253599999998</v>
      </c>
      <c r="W8" s="50">
        <f>U8+V8</f>
        <v>1837.1253599999998</v>
      </c>
      <c r="X8" s="50">
        <f>V$6*$F8</f>
        <v>1034.1787995</v>
      </c>
      <c r="Y8" s="50">
        <f>V$6*$G8</f>
        <v>935.2968911999999</v>
      </c>
      <c r="Z8" s="50"/>
      <c r="AA8" s="50">
        <f>AB$6*C8</f>
        <v>0</v>
      </c>
      <c r="AB8" s="52">
        <f>AB$6*D8</f>
        <v>109.22544</v>
      </c>
      <c r="AC8" s="50">
        <f>AA8+AB8</f>
        <v>109.22544</v>
      </c>
      <c r="AD8" s="50">
        <f>AB$6*$F8</f>
        <v>61.486623</v>
      </c>
      <c r="AE8" s="50">
        <f>AB$6*$G8</f>
        <v>55.6076448</v>
      </c>
      <c r="AF8" s="50"/>
      <c r="AG8" s="50">
        <f>+AH$6*C8</f>
        <v>0</v>
      </c>
      <c r="AH8" s="52">
        <f>AH$6*D8</f>
        <v>18.584</v>
      </c>
      <c r="AI8" s="50">
        <f>AG8+AH8</f>
        <v>18.584</v>
      </c>
      <c r="AJ8" s="50">
        <f>AH$6*$F8</f>
        <v>10.46155</v>
      </c>
      <c r="AK8" s="50">
        <f>AH$6*$G8</f>
        <v>9.46128</v>
      </c>
      <c r="AL8" s="50"/>
      <c r="AM8" s="50">
        <f>AN$6*C8</f>
        <v>0</v>
      </c>
      <c r="AN8" s="52">
        <f>AN$6*D8</f>
        <v>3688.1967999999997</v>
      </c>
      <c r="AO8" s="50">
        <f>AM8+AN8</f>
        <v>3688.1967999999997</v>
      </c>
      <c r="AP8" s="50">
        <f>AN$6*$F8</f>
        <v>2076.20831</v>
      </c>
      <c r="AQ8" s="50">
        <f>AN$6*$G8</f>
        <v>1877.6938559999999</v>
      </c>
      <c r="AR8" s="50"/>
      <c r="AS8" s="50">
        <f>AT$6*C8</f>
        <v>0</v>
      </c>
      <c r="AT8" s="52">
        <f>AT$6*D8</f>
        <v>43.57544</v>
      </c>
      <c r="AU8" s="50">
        <f>AS8+AT8</f>
        <v>43.57544</v>
      </c>
      <c r="AV8" s="50">
        <f>AT$6*$F8</f>
        <v>24.5300605</v>
      </c>
      <c r="AW8" s="50">
        <f>AT$6*$G8</f>
        <v>22.1846448</v>
      </c>
      <c r="AX8" s="50"/>
      <c r="AY8" s="50">
        <f>+AZ$6*C8</f>
        <v>0</v>
      </c>
      <c r="AZ8" s="52">
        <f>AZ$6*D8</f>
        <v>149.22952</v>
      </c>
      <c r="BA8" s="50">
        <f>AY8+AZ8</f>
        <v>149.22952</v>
      </c>
      <c r="BB8" s="50">
        <f>AZ$6*$F8</f>
        <v>84.0062465</v>
      </c>
      <c r="BC8" s="50">
        <f>AZ$6*$G8</f>
        <v>75.9740784</v>
      </c>
      <c r="BD8" s="50"/>
      <c r="BE8" s="50">
        <f>BF$6*C8</f>
        <v>0</v>
      </c>
      <c r="BF8" s="52">
        <f>BF$6*D8</f>
        <v>6.22968</v>
      </c>
      <c r="BG8" s="50">
        <f>BE8+BF8</f>
        <v>6.22968</v>
      </c>
      <c r="BH8" s="50">
        <f>BF$6*$F8</f>
        <v>3.5068935000000003</v>
      </c>
      <c r="BI8" s="50">
        <f>BF$6*$G8</f>
        <v>3.1715856000000002</v>
      </c>
      <c r="BJ8" s="51"/>
      <c r="BK8" s="50">
        <f>BL$6*C8</f>
        <v>0</v>
      </c>
      <c r="BL8" s="52">
        <f>BL$6*D8</f>
        <v>368.50456</v>
      </c>
      <c r="BM8" s="50">
        <f>BK8+BL8</f>
        <v>368.50456</v>
      </c>
      <c r="BN8" s="50">
        <f>BL$6*$F8</f>
        <v>207.4434395</v>
      </c>
      <c r="BO8" s="50">
        <f>BL$6*$G8</f>
        <v>187.6089552</v>
      </c>
      <c r="BP8" s="51"/>
      <c r="BQ8" s="50">
        <f>BR$6*C8</f>
        <v>0</v>
      </c>
      <c r="BR8" s="52">
        <f>BR$6*D8</f>
        <v>0.42824</v>
      </c>
      <c r="BS8" s="50">
        <f>SUM(BQ8:BR8)</f>
        <v>0.42824</v>
      </c>
      <c r="BT8" s="50">
        <f>BR$6*$F8</f>
        <v>0.2410705</v>
      </c>
      <c r="BU8" s="50">
        <f>BR$6*$G8</f>
        <v>0.21802080000000001</v>
      </c>
      <c r="BV8" s="51"/>
      <c r="BW8" s="50">
        <f>BX$6*C8</f>
        <v>0</v>
      </c>
      <c r="BX8" s="52">
        <f>BX$6*D8</f>
        <v>121.45855999999999</v>
      </c>
      <c r="BY8" s="50">
        <f>BW8+BX8</f>
        <v>121.45855999999999</v>
      </c>
      <c r="BZ8" s="50">
        <f>BX$6*$F8</f>
        <v>68.373052</v>
      </c>
      <c r="CA8" s="50">
        <f>BX$6*$G8</f>
        <v>61.8356352</v>
      </c>
      <c r="CB8" s="51"/>
      <c r="CC8" s="50">
        <f>CD$6*C8</f>
        <v>0</v>
      </c>
      <c r="CD8" s="52">
        <f>CD$6*D8</f>
        <v>13.54208</v>
      </c>
      <c r="CE8" s="50">
        <f>CC8+CD8</f>
        <v>13.54208</v>
      </c>
      <c r="CF8" s="50">
        <f>CD$6*$F8</f>
        <v>7.623286</v>
      </c>
      <c r="CG8" s="50">
        <f>CD$6*$G8</f>
        <v>6.8943936</v>
      </c>
      <c r="CH8" s="51"/>
      <c r="CI8" s="50">
        <f>CJ$6*C8</f>
        <v>0</v>
      </c>
      <c r="CJ8" s="52">
        <f>CJ$6*D8</f>
        <v>24.393520000000002</v>
      </c>
      <c r="CK8" s="50">
        <f>CI8+CJ8</f>
        <v>24.393520000000002</v>
      </c>
      <c r="CL8" s="50">
        <f>CJ$6*$F8</f>
        <v>13.7319215</v>
      </c>
      <c r="CM8" s="50">
        <f>CJ$6*$G8</f>
        <v>12.418958400000001</v>
      </c>
      <c r="CN8" s="51"/>
      <c r="CO8" s="50">
        <f>CP$6*C8</f>
        <v>0</v>
      </c>
      <c r="CP8" s="52">
        <f>CP$6*D8</f>
        <v>24.37736</v>
      </c>
      <c r="CQ8" s="50">
        <f>CO8+CP8</f>
        <v>24.37736</v>
      </c>
      <c r="CR8" s="50">
        <f>CP$6*$F8</f>
        <v>13.722824500000002</v>
      </c>
      <c r="CS8" s="50">
        <f>CP$6*$G8</f>
        <v>12.4107312</v>
      </c>
      <c r="CT8" s="51"/>
      <c r="CU8" s="50">
        <f>CV$6*C8</f>
        <v>0</v>
      </c>
      <c r="CV8" s="52">
        <f>CV$6*D8</f>
        <v>120.392</v>
      </c>
      <c r="CW8" s="50">
        <f>CU8+CV8</f>
        <v>120.392</v>
      </c>
      <c r="CX8" s="50">
        <f>CV$6*$F8</f>
        <v>67.77265</v>
      </c>
      <c r="CY8" s="50">
        <f>CV$6*$G8</f>
        <v>61.29264</v>
      </c>
      <c r="CZ8" s="51"/>
      <c r="DA8" s="50">
        <f>DB$6*C8</f>
        <v>0</v>
      </c>
      <c r="DB8" s="52">
        <f>DB$6*D8</f>
        <v>227.03184</v>
      </c>
      <c r="DC8" s="50">
        <f>DA8+DB8</f>
        <v>227.03184</v>
      </c>
      <c r="DD8" s="50">
        <f>DB$6*$F8</f>
        <v>127.803753</v>
      </c>
      <c r="DE8" s="50">
        <f>DB$6*$G8</f>
        <v>115.5839328</v>
      </c>
      <c r="DF8" s="51"/>
      <c r="DG8" s="50">
        <f>DH$6*C8</f>
        <v>0</v>
      </c>
      <c r="DH8" s="52">
        <f>DH$6*D8</f>
        <v>120.92528</v>
      </c>
      <c r="DI8" s="50">
        <f>DG8+DH8</f>
        <v>120.92528</v>
      </c>
      <c r="DJ8" s="50">
        <f>DH$6*$F8</f>
        <v>68.072851</v>
      </c>
      <c r="DK8" s="50">
        <f>DH$6*$G8</f>
        <v>61.5641376</v>
      </c>
      <c r="DL8" s="51"/>
      <c r="DM8" s="50">
        <f>DN$6*C8</f>
        <v>0</v>
      </c>
      <c r="DN8" s="52">
        <f>DN$6*D8</f>
        <v>185.29056</v>
      </c>
      <c r="DO8" s="50">
        <f>DM8+DN8</f>
        <v>185.29056</v>
      </c>
      <c r="DP8" s="50">
        <f>DN$6*$F8</f>
        <v>104.306202</v>
      </c>
      <c r="DQ8" s="50">
        <f>DN$6*$G8</f>
        <v>94.3330752</v>
      </c>
      <c r="DR8" s="51"/>
      <c r="DS8" s="50">
        <f>DT$6*C8</f>
        <v>0</v>
      </c>
      <c r="DT8" s="52">
        <f>DT$6*D8</f>
        <v>220.61632</v>
      </c>
      <c r="DU8" s="50">
        <f>DS8+DT8</f>
        <v>220.61632</v>
      </c>
      <c r="DV8" s="50">
        <f>DT$6*$F8</f>
        <v>124.192244</v>
      </c>
      <c r="DW8" s="50">
        <f>DT$6*$G8</f>
        <v>112.3177344</v>
      </c>
      <c r="DX8" s="53"/>
      <c r="DY8" s="53"/>
      <c r="DZ8" s="53"/>
      <c r="EA8" s="53"/>
      <c r="EB8" s="53"/>
    </row>
    <row r="9" spans="1:132" s="34" customFormat="1" ht="12.75">
      <c r="A9" s="33">
        <v>44287</v>
      </c>
      <c r="C9" s="18">
        <v>1980000</v>
      </c>
      <c r="D9" s="18">
        <v>80800</v>
      </c>
      <c r="E9" s="18">
        <f>C9+D9</f>
        <v>2060800</v>
      </c>
      <c r="F9" s="18">
        <v>43680</v>
      </c>
      <c r="G9" s="18">
        <v>39505</v>
      </c>
      <c r="H9" s="18"/>
      <c r="I9" s="50">
        <f>O9+U9+AA9+AG9+AM9+AS9+AY9+BE9+BK9+BQ9+BW9+CC9+CI9+CO9+CU9+DA9+DG9+DM9+DS9</f>
        <v>199992.276</v>
      </c>
      <c r="J9" s="50">
        <f>P9+V9+AB9+AH9+AN9+AT9+AZ9+BF9+BL9+BR9+BX9+CD9+CJ9+CP9+CV9+DB9+DH9+DN9+DT9</f>
        <v>8161.3009600000005</v>
      </c>
      <c r="K9" s="50">
        <f>I9+J9</f>
        <v>208153.57696</v>
      </c>
      <c r="L9" s="50">
        <f t="shared" si="0"/>
        <v>4411.9508160000005</v>
      </c>
      <c r="M9" s="50">
        <f t="shared" si="0"/>
        <v>3990.2499310000007</v>
      </c>
      <c r="N9" s="51"/>
      <c r="O9" s="50">
        <f>P$6*C9</f>
        <v>21617.64</v>
      </c>
      <c r="P9" s="52">
        <f>+P$6*D9</f>
        <v>882.1744000000001</v>
      </c>
      <c r="Q9" s="50">
        <f>O9+P9</f>
        <v>22499.8144</v>
      </c>
      <c r="R9" s="50">
        <f>P$6*$F9</f>
        <v>476.89824000000004</v>
      </c>
      <c r="S9" s="50">
        <f>P$6*$G9</f>
        <v>431.31559000000004</v>
      </c>
      <c r="T9" s="50"/>
      <c r="U9" s="50">
        <f>C9*V$6</f>
        <v>45018.666</v>
      </c>
      <c r="V9" s="52">
        <f>V$6*D9</f>
        <v>1837.1253599999998</v>
      </c>
      <c r="W9" s="50">
        <f>U9+V9</f>
        <v>46855.791359999996</v>
      </c>
      <c r="X9" s="50">
        <f>V$6*$F9</f>
        <v>993.139056</v>
      </c>
      <c r="Y9" s="50">
        <f>V$6*$G9</f>
        <v>898.2133335</v>
      </c>
      <c r="Z9" s="50"/>
      <c r="AA9" s="50">
        <f>AB$6*C9</f>
        <v>2676.564</v>
      </c>
      <c r="AB9" s="52">
        <f>AB$6*D9</f>
        <v>109.22544</v>
      </c>
      <c r="AC9" s="50">
        <f>AA9+AB9</f>
        <v>2785.78944</v>
      </c>
      <c r="AD9" s="50">
        <f>AB$6*$F9</f>
        <v>59.046624</v>
      </c>
      <c r="AE9" s="50">
        <f>AB$6*$G9</f>
        <v>53.402859</v>
      </c>
      <c r="AF9" s="50"/>
      <c r="AG9" s="50">
        <f>+AH$6*C9</f>
        <v>455.40000000000003</v>
      </c>
      <c r="AH9" s="52">
        <f>AH$6*D9</f>
        <v>18.584</v>
      </c>
      <c r="AI9" s="50">
        <f>AG9+AH9</f>
        <v>473.98400000000004</v>
      </c>
      <c r="AJ9" s="50">
        <f>AH$6*$F9</f>
        <v>10.0464</v>
      </c>
      <c r="AK9" s="50">
        <f>AH$6*$G9</f>
        <v>9.08615</v>
      </c>
      <c r="AL9" s="50"/>
      <c r="AM9" s="50">
        <f>AN$6*C9</f>
        <v>90379.08</v>
      </c>
      <c r="AN9" s="52">
        <f>AN$6*D9</f>
        <v>3688.1967999999997</v>
      </c>
      <c r="AO9" s="50">
        <f>AM9+AN9</f>
        <v>94067.2768</v>
      </c>
      <c r="AP9" s="50">
        <f>AN$6*$F9</f>
        <v>1993.81728</v>
      </c>
      <c r="AQ9" s="50">
        <f>AN$6*$G9</f>
        <v>1803.24523</v>
      </c>
      <c r="AR9" s="50"/>
      <c r="AS9" s="50">
        <f>AT$6*C9</f>
        <v>1067.814</v>
      </c>
      <c r="AT9" s="52">
        <f>AT$6*D9</f>
        <v>43.57544</v>
      </c>
      <c r="AU9" s="50">
        <f>AS9+AT9</f>
        <v>1111.3894400000001</v>
      </c>
      <c r="AV9" s="50">
        <f>AT$6*$F9</f>
        <v>23.556624000000003</v>
      </c>
      <c r="AW9" s="50">
        <f>AT$6*$G9</f>
        <v>21.305046500000003</v>
      </c>
      <c r="AX9" s="50"/>
      <c r="AY9" s="50">
        <f>+AZ$6*C9</f>
        <v>3656.862</v>
      </c>
      <c r="AZ9" s="52">
        <f>AZ$6*D9</f>
        <v>149.22952</v>
      </c>
      <c r="BA9" s="50">
        <f>AY9+AZ9</f>
        <v>3806.09152</v>
      </c>
      <c r="BB9" s="50">
        <f>AZ$6*$F9</f>
        <v>80.67259200000001</v>
      </c>
      <c r="BC9" s="50">
        <f>AZ$6*$G9</f>
        <v>72.96178450000001</v>
      </c>
      <c r="BD9" s="50"/>
      <c r="BE9" s="50">
        <f>BF$6*C9</f>
        <v>152.65800000000002</v>
      </c>
      <c r="BF9" s="52">
        <f>BF$6*D9</f>
        <v>6.22968</v>
      </c>
      <c r="BG9" s="50">
        <f>BE9+BF9</f>
        <v>158.88768000000002</v>
      </c>
      <c r="BH9" s="50">
        <f>BF$6*$F9</f>
        <v>3.367728</v>
      </c>
      <c r="BI9" s="50">
        <f>BF$6*$G9</f>
        <v>3.0458355000000004</v>
      </c>
      <c r="BJ9" s="51"/>
      <c r="BK9" s="50">
        <f>BL$6*C9</f>
        <v>9030.186</v>
      </c>
      <c r="BL9" s="52">
        <f>BL$6*D9</f>
        <v>368.50456</v>
      </c>
      <c r="BM9" s="50">
        <f>BK9+BL9</f>
        <v>9398.69056</v>
      </c>
      <c r="BN9" s="50">
        <f>BL$6*$F9</f>
        <v>199.211376</v>
      </c>
      <c r="BO9" s="50">
        <f>BL$6*$G9</f>
        <v>180.1704535</v>
      </c>
      <c r="BP9" s="51"/>
      <c r="BQ9" s="50">
        <f>BR$6*C9</f>
        <v>10.494</v>
      </c>
      <c r="BR9" s="52">
        <f>BR$6*D9</f>
        <v>0.42824</v>
      </c>
      <c r="BS9" s="50">
        <f>SUM(BQ9:BR9)</f>
        <v>10.92224</v>
      </c>
      <c r="BT9" s="50">
        <f>BR$6*$F9</f>
        <v>0.23150400000000002</v>
      </c>
      <c r="BU9" s="50">
        <f>BR$6*$G9</f>
        <v>0.2093765</v>
      </c>
      <c r="BV9" s="51"/>
      <c r="BW9" s="50">
        <f>BX$6*C9</f>
        <v>2976.336</v>
      </c>
      <c r="BX9" s="52">
        <f>BX$6*D9</f>
        <v>121.45855999999999</v>
      </c>
      <c r="BY9" s="50">
        <f>BW9+BX9</f>
        <v>3097.79456</v>
      </c>
      <c r="BZ9" s="50">
        <f>BX$6*$F9</f>
        <v>65.659776</v>
      </c>
      <c r="CA9" s="50">
        <f>BX$6*$G9</f>
        <v>59.383916</v>
      </c>
      <c r="CB9" s="51"/>
      <c r="CC9" s="50">
        <f>CD$6*C9</f>
        <v>331.848</v>
      </c>
      <c r="CD9" s="52">
        <f>CD$6*D9</f>
        <v>13.54208</v>
      </c>
      <c r="CE9" s="50">
        <f>CC9+CD9</f>
        <v>345.39008</v>
      </c>
      <c r="CF9" s="50">
        <f>CD$6*$F9</f>
        <v>7.320768</v>
      </c>
      <c r="CG9" s="50">
        <f>CD$6*$G9</f>
        <v>6.621038</v>
      </c>
      <c r="CH9" s="51"/>
      <c r="CI9" s="50">
        <f>CJ$6*C9</f>
        <v>597.7620000000001</v>
      </c>
      <c r="CJ9" s="52">
        <f>CJ$6*D9</f>
        <v>24.393520000000002</v>
      </c>
      <c r="CK9" s="50">
        <f>CI9+CJ9</f>
        <v>622.15552</v>
      </c>
      <c r="CL9" s="50">
        <f>CJ$6*$F9</f>
        <v>13.186992</v>
      </c>
      <c r="CM9" s="50">
        <f>CJ$6*$G9</f>
        <v>11.926559500000002</v>
      </c>
      <c r="CN9" s="51"/>
      <c r="CO9" s="50">
        <f>CP$6*C9</f>
        <v>597.366</v>
      </c>
      <c r="CP9" s="52">
        <f>CP$6*D9</f>
        <v>24.37736</v>
      </c>
      <c r="CQ9" s="50">
        <f>CO9+CP9</f>
        <v>621.7433599999999</v>
      </c>
      <c r="CR9" s="50">
        <f>CP$6*$F9</f>
        <v>13.178256000000001</v>
      </c>
      <c r="CS9" s="50">
        <f>CP$6*$G9</f>
        <v>11.918658500000001</v>
      </c>
      <c r="CT9" s="51"/>
      <c r="CU9" s="50">
        <f>CV$6*C9</f>
        <v>2950.2</v>
      </c>
      <c r="CV9" s="52">
        <f>CV$6*D9</f>
        <v>120.392</v>
      </c>
      <c r="CW9" s="50">
        <f>CU9+CV9</f>
        <v>3070.5919999999996</v>
      </c>
      <c r="CX9" s="50">
        <f>CV$6*$F9</f>
        <v>65.0832</v>
      </c>
      <c r="CY9" s="50">
        <f>CV$6*$G9</f>
        <v>58.86245</v>
      </c>
      <c r="CZ9" s="51"/>
      <c r="DA9" s="50">
        <f>DB$6*C9</f>
        <v>5563.4039999999995</v>
      </c>
      <c r="DB9" s="52">
        <f>DB$6*D9</f>
        <v>227.03184</v>
      </c>
      <c r="DC9" s="50">
        <f>DA9+DB9</f>
        <v>5790.435839999999</v>
      </c>
      <c r="DD9" s="50">
        <f>DB$6*$F9</f>
        <v>122.732064</v>
      </c>
      <c r="DE9" s="50">
        <f>DB$6*$G9</f>
        <v>111.001149</v>
      </c>
      <c r="DF9" s="51"/>
      <c r="DG9" s="50">
        <f>DH$6*C9</f>
        <v>2963.268</v>
      </c>
      <c r="DH9" s="52">
        <f>DH$6*D9</f>
        <v>120.92528</v>
      </c>
      <c r="DI9" s="50">
        <f>DG9+DH9</f>
        <v>3084.19328</v>
      </c>
      <c r="DJ9" s="50">
        <f>DH$6*$F9</f>
        <v>65.371488</v>
      </c>
      <c r="DK9" s="50">
        <f>DH$6*$G9</f>
        <v>59.123183000000004</v>
      </c>
      <c r="DL9" s="51"/>
      <c r="DM9" s="50">
        <f>DN$6*C9</f>
        <v>4540.536</v>
      </c>
      <c r="DN9" s="52">
        <f>DN$6*D9</f>
        <v>185.29056</v>
      </c>
      <c r="DO9" s="50">
        <f>DM9+DN9</f>
        <v>4725.82656</v>
      </c>
      <c r="DP9" s="50">
        <f>DN$6*$F9</f>
        <v>100.166976</v>
      </c>
      <c r="DQ9" s="50">
        <f>DN$6*$G9</f>
        <v>90.592866</v>
      </c>
      <c r="DR9" s="51"/>
      <c r="DS9" s="50">
        <f>DT$6*C9</f>
        <v>5406.192</v>
      </c>
      <c r="DT9" s="52">
        <f>DT$6*D9</f>
        <v>220.61632</v>
      </c>
      <c r="DU9" s="50">
        <f>DS9+DT9</f>
        <v>5626.80832</v>
      </c>
      <c r="DV9" s="50">
        <f>DT$6*$F9</f>
        <v>119.263872</v>
      </c>
      <c r="DW9" s="50">
        <f>DT$6*$G9</f>
        <v>107.864452</v>
      </c>
      <c r="DX9" s="53"/>
      <c r="DY9" s="53"/>
      <c r="DZ9" s="53"/>
      <c r="EA9" s="53"/>
      <c r="EB9" s="53"/>
    </row>
    <row r="10" spans="1:132" s="34" customFormat="1" ht="12.75">
      <c r="A10" s="33">
        <v>44470</v>
      </c>
      <c r="C10" s="24"/>
      <c r="D10" s="24"/>
      <c r="E10" s="18">
        <f>C10+D10</f>
        <v>0</v>
      </c>
      <c r="F10" s="18"/>
      <c r="G10" s="18"/>
      <c r="H10" s="18"/>
      <c r="I10" s="50"/>
      <c r="J10" s="50">
        <f>P10+V10+AB10+AH10+AN10+AT10+AZ10+BF10+BL10+BR10+BX10+CD10+CJ10+CP10+CV10+DB10+DH10+DN10+DT10</f>
        <v>0</v>
      </c>
      <c r="K10" s="50">
        <f>I10+J10</f>
        <v>0</v>
      </c>
      <c r="L10" s="50">
        <f t="shared" si="0"/>
        <v>0</v>
      </c>
      <c r="M10" s="50">
        <f t="shared" si="0"/>
        <v>0</v>
      </c>
      <c r="N10" s="51"/>
      <c r="O10" s="50">
        <f>P$6*C10</f>
        <v>0</v>
      </c>
      <c r="P10" s="52">
        <f>+P$6*D10</f>
        <v>0</v>
      </c>
      <c r="Q10" s="50">
        <f>O10+P10</f>
        <v>0</v>
      </c>
      <c r="R10" s="50">
        <f>P$6*$F10</f>
        <v>0</v>
      </c>
      <c r="S10" s="50">
        <f>P$6*$G10</f>
        <v>0</v>
      </c>
      <c r="T10" s="50"/>
      <c r="U10" s="50">
        <f>C10*V$6</f>
        <v>0</v>
      </c>
      <c r="V10" s="52">
        <f>V$6*D10</f>
        <v>0</v>
      </c>
      <c r="W10" s="50">
        <f>U10+V10</f>
        <v>0</v>
      </c>
      <c r="X10" s="50">
        <f>V$6*$F10</f>
        <v>0</v>
      </c>
      <c r="Y10" s="50">
        <f>V$6*$G10</f>
        <v>0</v>
      </c>
      <c r="Z10" s="50"/>
      <c r="AA10" s="50">
        <f>AB$6*C10</f>
        <v>0</v>
      </c>
      <c r="AB10" s="52">
        <f>AB$6*D10</f>
        <v>0</v>
      </c>
      <c r="AC10" s="50">
        <f>AA10+AB10</f>
        <v>0</v>
      </c>
      <c r="AD10" s="50">
        <f>AB$6*$F10</f>
        <v>0</v>
      </c>
      <c r="AE10" s="50">
        <f>AB$6*$G10</f>
        <v>0</v>
      </c>
      <c r="AF10" s="50"/>
      <c r="AG10" s="50">
        <f>+AH$6*C10</f>
        <v>0</v>
      </c>
      <c r="AH10" s="52">
        <f>AH$6*D10</f>
        <v>0</v>
      </c>
      <c r="AI10" s="50">
        <f>AG10+AH10</f>
        <v>0</v>
      </c>
      <c r="AJ10" s="50">
        <f>AH$6*$F10</f>
        <v>0</v>
      </c>
      <c r="AK10" s="50">
        <f>AH$6*$G10</f>
        <v>0</v>
      </c>
      <c r="AL10" s="50"/>
      <c r="AM10" s="50">
        <f>AN$6*C10</f>
        <v>0</v>
      </c>
      <c r="AN10" s="52">
        <f>AN$6*D10</f>
        <v>0</v>
      </c>
      <c r="AO10" s="50">
        <f>AM10+AN10</f>
        <v>0</v>
      </c>
      <c r="AP10" s="50">
        <f>AN$6*$F10</f>
        <v>0</v>
      </c>
      <c r="AQ10" s="50">
        <f>AN$6*$G10</f>
        <v>0</v>
      </c>
      <c r="AR10" s="50"/>
      <c r="AS10" s="50">
        <f>AT$6*C10</f>
        <v>0</v>
      </c>
      <c r="AT10" s="52">
        <f>AT$6*D10</f>
        <v>0</v>
      </c>
      <c r="AU10" s="50">
        <f>AS10+AT10</f>
        <v>0</v>
      </c>
      <c r="AV10" s="50">
        <f>AT$6*$F10</f>
        <v>0</v>
      </c>
      <c r="AW10" s="50">
        <f>AT$6*$G10</f>
        <v>0</v>
      </c>
      <c r="AX10" s="50"/>
      <c r="AY10" s="50">
        <f>+AZ$6*C10</f>
        <v>0</v>
      </c>
      <c r="AZ10" s="52">
        <f>AZ$6*D10</f>
        <v>0</v>
      </c>
      <c r="BA10" s="50">
        <f>AY10+AZ10</f>
        <v>0</v>
      </c>
      <c r="BB10" s="50">
        <f>AZ$6*$F10</f>
        <v>0</v>
      </c>
      <c r="BC10" s="50">
        <f>AZ$6*$G10</f>
        <v>0</v>
      </c>
      <c r="BD10" s="50"/>
      <c r="BE10" s="50">
        <f>BF$6*C10</f>
        <v>0</v>
      </c>
      <c r="BF10" s="52">
        <f>BF$6*D10</f>
        <v>0</v>
      </c>
      <c r="BG10" s="50">
        <f>BE10+BF10</f>
        <v>0</v>
      </c>
      <c r="BH10" s="50">
        <f>BF$6*$F10</f>
        <v>0</v>
      </c>
      <c r="BI10" s="50">
        <f>BF$6*$G10</f>
        <v>0</v>
      </c>
      <c r="BJ10" s="51"/>
      <c r="BK10" s="50">
        <f>BL$6*C10</f>
        <v>0</v>
      </c>
      <c r="BL10" s="52">
        <f>BL$6*D10</f>
        <v>0</v>
      </c>
      <c r="BM10" s="50">
        <f>BK10+BL10</f>
        <v>0</v>
      </c>
      <c r="BN10" s="50">
        <f>BL$6*$F10</f>
        <v>0</v>
      </c>
      <c r="BO10" s="50">
        <f>BL$6*$G10</f>
        <v>0</v>
      </c>
      <c r="BP10" s="51"/>
      <c r="BQ10" s="50">
        <f>BR$6*C10</f>
        <v>0</v>
      </c>
      <c r="BR10" s="52">
        <f>BR$6*D10</f>
        <v>0</v>
      </c>
      <c r="BS10" s="50">
        <f>SUM(BQ10:BR10)</f>
        <v>0</v>
      </c>
      <c r="BT10" s="50">
        <f>BR$6*$F10</f>
        <v>0</v>
      </c>
      <c r="BU10" s="50">
        <f>BR$6*$G10</f>
        <v>0</v>
      </c>
      <c r="BV10" s="51"/>
      <c r="BW10" s="50">
        <f>BX$6*C10</f>
        <v>0</v>
      </c>
      <c r="BX10" s="52">
        <f>BX$6*D10</f>
        <v>0</v>
      </c>
      <c r="BY10" s="50">
        <f>BW10+BX10</f>
        <v>0</v>
      </c>
      <c r="BZ10" s="50">
        <f>BX$6*$F10</f>
        <v>0</v>
      </c>
      <c r="CA10" s="50">
        <f>BX$6*$G10</f>
        <v>0</v>
      </c>
      <c r="CB10" s="51"/>
      <c r="CC10" s="50">
        <f>CD$6*C10</f>
        <v>0</v>
      </c>
      <c r="CD10" s="52">
        <f>CD$6*D10</f>
        <v>0</v>
      </c>
      <c r="CE10" s="50">
        <f>CC10+CD10</f>
        <v>0</v>
      </c>
      <c r="CF10" s="50">
        <f>CD$6*$F10</f>
        <v>0</v>
      </c>
      <c r="CG10" s="50">
        <f>CD$6*$G10</f>
        <v>0</v>
      </c>
      <c r="CH10" s="51"/>
      <c r="CI10" s="50">
        <f>CJ$6*C10</f>
        <v>0</v>
      </c>
      <c r="CJ10" s="52">
        <f>CJ$6*D10</f>
        <v>0</v>
      </c>
      <c r="CK10" s="50">
        <f>CI10+CJ10</f>
        <v>0</v>
      </c>
      <c r="CL10" s="50">
        <f>CJ$6*$F10</f>
        <v>0</v>
      </c>
      <c r="CM10" s="50">
        <f>CJ$6*$G10</f>
        <v>0</v>
      </c>
      <c r="CN10" s="51"/>
      <c r="CO10" s="50">
        <f>CP$6*C10</f>
        <v>0</v>
      </c>
      <c r="CP10" s="52">
        <f>CP$6*D10</f>
        <v>0</v>
      </c>
      <c r="CQ10" s="50">
        <f>CO10+CP10</f>
        <v>0</v>
      </c>
      <c r="CR10" s="50">
        <f>CP$6*$F10</f>
        <v>0</v>
      </c>
      <c r="CS10" s="50">
        <f>CP$6*$G10</f>
        <v>0</v>
      </c>
      <c r="CT10" s="51"/>
      <c r="CU10" s="50">
        <f>CV$6*C10</f>
        <v>0</v>
      </c>
      <c r="CV10" s="52">
        <f>CV$6*D10</f>
        <v>0</v>
      </c>
      <c r="CW10" s="50">
        <f>CU10+CV10</f>
        <v>0</v>
      </c>
      <c r="CX10" s="50">
        <f>CV$6*$F10</f>
        <v>0</v>
      </c>
      <c r="CY10" s="50">
        <f>CV$6*$G10</f>
        <v>0</v>
      </c>
      <c r="CZ10" s="51"/>
      <c r="DA10" s="50">
        <f>DB$6*C10</f>
        <v>0</v>
      </c>
      <c r="DB10" s="52">
        <f>DB$6*D10</f>
        <v>0</v>
      </c>
      <c r="DC10" s="50">
        <f>DA10+DB10</f>
        <v>0</v>
      </c>
      <c r="DD10" s="50">
        <f>DB$6*$F10</f>
        <v>0</v>
      </c>
      <c r="DE10" s="50">
        <f>DB$6*$G10</f>
        <v>0</v>
      </c>
      <c r="DF10" s="51"/>
      <c r="DG10" s="50">
        <f>DH$6*C10</f>
        <v>0</v>
      </c>
      <c r="DH10" s="52">
        <f>DH$6*D10</f>
        <v>0</v>
      </c>
      <c r="DI10" s="50">
        <f>DG10+DH10</f>
        <v>0</v>
      </c>
      <c r="DJ10" s="50">
        <f>DH$6*$F10</f>
        <v>0</v>
      </c>
      <c r="DK10" s="50">
        <f>DH$6*$G10</f>
        <v>0</v>
      </c>
      <c r="DL10" s="51"/>
      <c r="DM10" s="50">
        <f>DN$6*C10</f>
        <v>0</v>
      </c>
      <c r="DN10" s="52">
        <f>DN$6*D10</f>
        <v>0</v>
      </c>
      <c r="DO10" s="50">
        <f>DM10+DN10</f>
        <v>0</v>
      </c>
      <c r="DP10" s="50">
        <f>DN$6*$F10</f>
        <v>0</v>
      </c>
      <c r="DQ10" s="50">
        <f>DN$6*$G10</f>
        <v>0</v>
      </c>
      <c r="DR10" s="51"/>
      <c r="DS10" s="50">
        <f>DT$6*C10</f>
        <v>0</v>
      </c>
      <c r="DT10" s="52">
        <f>DT$6*D10</f>
        <v>0</v>
      </c>
      <c r="DU10" s="50">
        <f>DS10+DT10</f>
        <v>0</v>
      </c>
      <c r="DV10" s="50">
        <f>DT$6*$F10</f>
        <v>0</v>
      </c>
      <c r="DW10" s="50">
        <f>DT$6*$G10</f>
        <v>0</v>
      </c>
      <c r="DX10" s="53"/>
      <c r="DY10" s="53"/>
      <c r="DZ10" s="53"/>
      <c r="EA10" s="53"/>
      <c r="EB10" s="53"/>
    </row>
    <row r="11" spans="1:132" s="34" customFormat="1" ht="12.75">
      <c r="A11" s="33">
        <v>44652</v>
      </c>
      <c r="C11" s="24"/>
      <c r="D11" s="24"/>
      <c r="E11" s="18">
        <f>C11+D11</f>
        <v>0</v>
      </c>
      <c r="F11" s="18"/>
      <c r="G11" s="18"/>
      <c r="H11" s="18"/>
      <c r="I11" s="50">
        <f>O11+U11+AA11+AG11+AM11+AS11+AY11+BE11+BK11+BQ11+BW11+CC11+CI11+CO11+CU11+DA11+DG11+DM11+DS11</f>
        <v>0</v>
      </c>
      <c r="J11" s="50">
        <f>P11+V11+AB11+AH11+AN11+AT11+AZ11+BF11+BL11+BR11+BX11+CD11+CJ11+CP11+CV11+DB11+DH11+DN11+DT11</f>
        <v>0</v>
      </c>
      <c r="K11" s="50">
        <f>I11+J11</f>
        <v>0</v>
      </c>
      <c r="L11" s="50">
        <f t="shared" si="0"/>
        <v>0</v>
      </c>
      <c r="M11" s="50">
        <f t="shared" si="0"/>
        <v>0</v>
      </c>
      <c r="N11" s="51"/>
      <c r="O11" s="50">
        <f>P$6*C11</f>
        <v>0</v>
      </c>
      <c r="P11" s="52">
        <f>+P$6*D11</f>
        <v>0</v>
      </c>
      <c r="Q11" s="50">
        <f>O11+P11</f>
        <v>0</v>
      </c>
      <c r="R11" s="50">
        <f>P$6*$F11</f>
        <v>0</v>
      </c>
      <c r="S11" s="50">
        <f>P$6*$G11</f>
        <v>0</v>
      </c>
      <c r="T11" s="50"/>
      <c r="U11" s="50">
        <f>C11*V$6</f>
        <v>0</v>
      </c>
      <c r="V11" s="52">
        <f>V$6*D11</f>
        <v>0</v>
      </c>
      <c r="W11" s="50">
        <f>U11+V11</f>
        <v>0</v>
      </c>
      <c r="X11" s="50">
        <f>V$6*$F11</f>
        <v>0</v>
      </c>
      <c r="Y11" s="50">
        <f>V$6*$G11</f>
        <v>0</v>
      </c>
      <c r="Z11" s="50"/>
      <c r="AA11" s="50">
        <f>AB$6*C11</f>
        <v>0</v>
      </c>
      <c r="AB11" s="52">
        <f>AB$6*D11</f>
        <v>0</v>
      </c>
      <c r="AC11" s="50">
        <f>AA11+AB11</f>
        <v>0</v>
      </c>
      <c r="AD11" s="50">
        <f>AB$6*$F11</f>
        <v>0</v>
      </c>
      <c r="AE11" s="50">
        <f>AB$6*$G11</f>
        <v>0</v>
      </c>
      <c r="AF11" s="50"/>
      <c r="AG11" s="50">
        <f>+AH$6*C11</f>
        <v>0</v>
      </c>
      <c r="AH11" s="52">
        <f>AH$6*D11</f>
        <v>0</v>
      </c>
      <c r="AI11" s="50">
        <f>AG11+AH11</f>
        <v>0</v>
      </c>
      <c r="AJ11" s="50">
        <f>AH$6*$F11</f>
        <v>0</v>
      </c>
      <c r="AK11" s="50">
        <f>AH$6*$G11</f>
        <v>0</v>
      </c>
      <c r="AL11" s="50"/>
      <c r="AM11" s="50">
        <f>AN$6*C11</f>
        <v>0</v>
      </c>
      <c r="AN11" s="52">
        <f>AN$6*D11</f>
        <v>0</v>
      </c>
      <c r="AO11" s="50">
        <f>AM11+AN11</f>
        <v>0</v>
      </c>
      <c r="AP11" s="50">
        <f>AN$6*$F11</f>
        <v>0</v>
      </c>
      <c r="AQ11" s="50">
        <f>AN$6*$G11</f>
        <v>0</v>
      </c>
      <c r="AR11" s="50"/>
      <c r="AS11" s="50">
        <f>AT$6*C11</f>
        <v>0</v>
      </c>
      <c r="AT11" s="52">
        <f>AT$6*D11</f>
        <v>0</v>
      </c>
      <c r="AU11" s="50">
        <f>AS11+AT11</f>
        <v>0</v>
      </c>
      <c r="AV11" s="50">
        <f>AT$6*$F11</f>
        <v>0</v>
      </c>
      <c r="AW11" s="50">
        <f>AT$6*$G11</f>
        <v>0</v>
      </c>
      <c r="AX11" s="50"/>
      <c r="AY11" s="50">
        <f>+AZ$6*C11</f>
        <v>0</v>
      </c>
      <c r="AZ11" s="52">
        <f>AZ$6*D11</f>
        <v>0</v>
      </c>
      <c r="BA11" s="50">
        <f>AY11+AZ11</f>
        <v>0</v>
      </c>
      <c r="BB11" s="50">
        <f>AZ$6*$F11</f>
        <v>0</v>
      </c>
      <c r="BC11" s="50">
        <f>AZ$6*$G11</f>
        <v>0</v>
      </c>
      <c r="BD11" s="50"/>
      <c r="BE11" s="50">
        <f>BF$6*C11</f>
        <v>0</v>
      </c>
      <c r="BF11" s="52">
        <f>BF$6*D11</f>
        <v>0</v>
      </c>
      <c r="BG11" s="50">
        <f>BE11+BF11</f>
        <v>0</v>
      </c>
      <c r="BH11" s="50">
        <f>BF$6*$F11</f>
        <v>0</v>
      </c>
      <c r="BI11" s="50">
        <f>BF$6*$G11</f>
        <v>0</v>
      </c>
      <c r="BJ11" s="51"/>
      <c r="BK11" s="50">
        <f>BL$6*C11</f>
        <v>0</v>
      </c>
      <c r="BL11" s="52">
        <f>BL$6*D11</f>
        <v>0</v>
      </c>
      <c r="BM11" s="50">
        <f>BK11+BL11</f>
        <v>0</v>
      </c>
      <c r="BN11" s="50">
        <f>BL$6*$F11</f>
        <v>0</v>
      </c>
      <c r="BO11" s="50">
        <f>BL$6*$G11</f>
        <v>0</v>
      </c>
      <c r="BP11" s="51"/>
      <c r="BQ11" s="50">
        <f>BR$6*C11</f>
        <v>0</v>
      </c>
      <c r="BR11" s="52">
        <f>BR$6*D11</f>
        <v>0</v>
      </c>
      <c r="BS11" s="50">
        <f>SUM(BQ11:BR11)</f>
        <v>0</v>
      </c>
      <c r="BT11" s="50">
        <f>BR$6*$F11</f>
        <v>0</v>
      </c>
      <c r="BU11" s="50">
        <f>BR$6*$G11</f>
        <v>0</v>
      </c>
      <c r="BV11" s="51"/>
      <c r="BW11" s="50">
        <f>BX$6*C11</f>
        <v>0</v>
      </c>
      <c r="BX11" s="52">
        <f>BX$6*D11</f>
        <v>0</v>
      </c>
      <c r="BY11" s="50">
        <f>BW11+BX11</f>
        <v>0</v>
      </c>
      <c r="BZ11" s="50">
        <f>BX$6*$F11</f>
        <v>0</v>
      </c>
      <c r="CA11" s="50">
        <f>BX$6*$G11</f>
        <v>0</v>
      </c>
      <c r="CB11" s="51"/>
      <c r="CC11" s="50">
        <f>CD$6*C11</f>
        <v>0</v>
      </c>
      <c r="CD11" s="52">
        <f>CD$6*D11</f>
        <v>0</v>
      </c>
      <c r="CE11" s="50">
        <f>CC11+CD11</f>
        <v>0</v>
      </c>
      <c r="CF11" s="50">
        <f>CD$6*$F11</f>
        <v>0</v>
      </c>
      <c r="CG11" s="50">
        <f>CD$6*$G11</f>
        <v>0</v>
      </c>
      <c r="CH11" s="51"/>
      <c r="CI11" s="50">
        <f>CJ$6*C11</f>
        <v>0</v>
      </c>
      <c r="CJ11" s="52">
        <f>CJ$6*D11</f>
        <v>0</v>
      </c>
      <c r="CK11" s="50">
        <f>CI11+CJ11</f>
        <v>0</v>
      </c>
      <c r="CL11" s="50">
        <f>CJ$6*$F11</f>
        <v>0</v>
      </c>
      <c r="CM11" s="50">
        <f>CJ$6*$G11</f>
        <v>0</v>
      </c>
      <c r="CN11" s="51"/>
      <c r="CO11" s="50">
        <f>CP$6*C11</f>
        <v>0</v>
      </c>
      <c r="CP11" s="52">
        <f>CP$6*D11</f>
        <v>0</v>
      </c>
      <c r="CQ11" s="50">
        <f>CO11+CP11</f>
        <v>0</v>
      </c>
      <c r="CR11" s="50">
        <f>CP$6*$F11</f>
        <v>0</v>
      </c>
      <c r="CS11" s="50">
        <f>CP$6*$G11</f>
        <v>0</v>
      </c>
      <c r="CT11" s="51"/>
      <c r="CU11" s="50">
        <f>CV$6*C11</f>
        <v>0</v>
      </c>
      <c r="CV11" s="52">
        <f>CV$6*D11</f>
        <v>0</v>
      </c>
      <c r="CW11" s="50">
        <f>CU11+CV11</f>
        <v>0</v>
      </c>
      <c r="CX11" s="50">
        <f>CV$6*$F11</f>
        <v>0</v>
      </c>
      <c r="CY11" s="50">
        <f>CV$6*$G11</f>
        <v>0</v>
      </c>
      <c r="CZ11" s="51"/>
      <c r="DA11" s="50">
        <f>DB$6*C11</f>
        <v>0</v>
      </c>
      <c r="DB11" s="52">
        <f>DB$6*D11</f>
        <v>0</v>
      </c>
      <c r="DC11" s="50">
        <f>DA11+DB11</f>
        <v>0</v>
      </c>
      <c r="DD11" s="50">
        <f>DB$6*$F11</f>
        <v>0</v>
      </c>
      <c r="DE11" s="50">
        <f>DB$6*$G11</f>
        <v>0</v>
      </c>
      <c r="DF11" s="51"/>
      <c r="DG11" s="50">
        <f>DH$6*C11</f>
        <v>0</v>
      </c>
      <c r="DH11" s="52">
        <f>DH$6*D11</f>
        <v>0</v>
      </c>
      <c r="DI11" s="50">
        <f>DG11+DH11</f>
        <v>0</v>
      </c>
      <c r="DJ11" s="50">
        <f>DH$6*$F11</f>
        <v>0</v>
      </c>
      <c r="DK11" s="50">
        <f>DH$6*$G11</f>
        <v>0</v>
      </c>
      <c r="DL11" s="51"/>
      <c r="DM11" s="50">
        <f>DN$6*C11</f>
        <v>0</v>
      </c>
      <c r="DN11" s="52">
        <f>DN$6*D11</f>
        <v>0</v>
      </c>
      <c r="DO11" s="50">
        <f>DM11+DN11</f>
        <v>0</v>
      </c>
      <c r="DP11" s="50">
        <f>DN$6*$F11</f>
        <v>0</v>
      </c>
      <c r="DQ11" s="50">
        <f>DN$6*$G11</f>
        <v>0</v>
      </c>
      <c r="DR11" s="51"/>
      <c r="DS11" s="50">
        <f>DT$6*C11</f>
        <v>0</v>
      </c>
      <c r="DT11" s="52">
        <f>DT$6*D11</f>
        <v>0</v>
      </c>
      <c r="DU11" s="50">
        <f>DS11+DT11</f>
        <v>0</v>
      </c>
      <c r="DV11" s="50">
        <f>DT$6*$F11</f>
        <v>0</v>
      </c>
      <c r="DW11" s="50">
        <f>DT$6*$G11</f>
        <v>0</v>
      </c>
      <c r="DX11" s="53"/>
      <c r="DY11" s="53"/>
      <c r="DZ11" s="53"/>
      <c r="EA11" s="53"/>
      <c r="EB11" s="53"/>
    </row>
    <row r="12" spans="3:132" ht="12.75">
      <c r="C12" s="24"/>
      <c r="D12" s="24"/>
      <c r="E12" s="24"/>
      <c r="F12" s="24"/>
      <c r="G12" s="24"/>
      <c r="H12" s="24"/>
      <c r="I12" s="52"/>
      <c r="J12" s="52"/>
      <c r="K12" s="52"/>
      <c r="L12" s="52"/>
      <c r="M12" s="52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1"/>
      <c r="BK12" s="52"/>
      <c r="BL12" s="52"/>
      <c r="BM12" s="52"/>
      <c r="BN12" s="52"/>
      <c r="BO12" s="52"/>
      <c r="BP12" s="51"/>
      <c r="BQ12" s="52"/>
      <c r="BR12" s="52"/>
      <c r="BS12" s="52"/>
      <c r="BT12" s="52"/>
      <c r="BU12" s="52"/>
      <c r="BV12" s="51"/>
      <c r="BW12" s="52"/>
      <c r="BX12" s="52"/>
      <c r="BY12" s="52"/>
      <c r="BZ12" s="52"/>
      <c r="CA12" s="52"/>
      <c r="CB12" s="51"/>
      <c r="CC12" s="52"/>
      <c r="CD12" s="52"/>
      <c r="CE12" s="52"/>
      <c r="CF12" s="52"/>
      <c r="CG12" s="52"/>
      <c r="CH12" s="51"/>
      <c r="CI12" s="52"/>
      <c r="CJ12" s="52"/>
      <c r="CK12" s="52"/>
      <c r="CL12" s="52"/>
      <c r="CM12" s="52"/>
      <c r="CN12" s="51"/>
      <c r="CO12" s="52"/>
      <c r="CP12" s="52"/>
      <c r="CQ12" s="52"/>
      <c r="CR12" s="52"/>
      <c r="CS12" s="52"/>
      <c r="CT12" s="51"/>
      <c r="CU12" s="52"/>
      <c r="CV12" s="52"/>
      <c r="CW12" s="52"/>
      <c r="CX12" s="52"/>
      <c r="CY12" s="52"/>
      <c r="CZ12" s="51"/>
      <c r="DA12" s="52"/>
      <c r="DB12" s="52"/>
      <c r="DC12" s="52"/>
      <c r="DD12" s="52"/>
      <c r="DE12" s="52"/>
      <c r="DF12" s="51"/>
      <c r="DG12" s="52"/>
      <c r="DH12" s="52"/>
      <c r="DI12" s="52"/>
      <c r="DJ12" s="52"/>
      <c r="DK12" s="52"/>
      <c r="DL12" s="51"/>
      <c r="DM12" s="52"/>
      <c r="DN12" s="52"/>
      <c r="DO12" s="52"/>
      <c r="DP12" s="52"/>
      <c r="DQ12" s="52"/>
      <c r="DR12" s="51"/>
      <c r="DS12" s="52"/>
      <c r="DT12" s="52"/>
      <c r="DU12" s="52"/>
      <c r="DV12" s="52"/>
      <c r="DW12" s="52"/>
      <c r="DX12" s="51"/>
      <c r="DY12" s="51"/>
      <c r="DZ12" s="51"/>
      <c r="EA12" s="51"/>
      <c r="EB12" s="51"/>
    </row>
    <row r="13" spans="1:132" ht="13.5" thickBot="1">
      <c r="A13" s="15" t="s">
        <v>0</v>
      </c>
      <c r="C13" s="31">
        <f>SUM(C8:C12)</f>
        <v>1980000</v>
      </c>
      <c r="D13" s="31">
        <f>SUM(D8:D12)</f>
        <v>161600</v>
      </c>
      <c r="E13" s="31">
        <f>SUM(E8:E12)</f>
        <v>2141600</v>
      </c>
      <c r="F13" s="31">
        <f>SUM(F8:F12)</f>
        <v>89165</v>
      </c>
      <c r="G13" s="31">
        <f>SUM(G8:G12)</f>
        <v>80641</v>
      </c>
      <c r="H13" s="24"/>
      <c r="I13" s="54">
        <f>SUM(I8:I12)</f>
        <v>199992.276</v>
      </c>
      <c r="J13" s="54">
        <f>SUM(J8:J12)</f>
        <v>16322.601920000001</v>
      </c>
      <c r="K13" s="54">
        <f>SUM(K8:K12)</f>
        <v>216314.87792</v>
      </c>
      <c r="L13" s="54">
        <f>SUM(L8:L12)</f>
        <v>9006.217823</v>
      </c>
      <c r="M13" s="54">
        <f>SUM(M8:M12)</f>
        <v>8145.240974200002</v>
      </c>
      <c r="N13" s="51"/>
      <c r="O13" s="54">
        <f>SUM(O8:O12)</f>
        <v>21617.64</v>
      </c>
      <c r="P13" s="54">
        <f>SUM(P8:P12)</f>
        <v>1764.3488000000002</v>
      </c>
      <c r="Q13" s="54">
        <f>SUM(Q8:Q12)</f>
        <v>23381.9888</v>
      </c>
      <c r="R13" s="54">
        <f>SUM(R8:R12)</f>
        <v>973.5034700000001</v>
      </c>
      <c r="S13" s="54">
        <f>SUM(S8:S12)</f>
        <v>880.4384380000001</v>
      </c>
      <c r="T13" s="52"/>
      <c r="U13" s="54">
        <f>SUM(U8:U12)</f>
        <v>45018.666</v>
      </c>
      <c r="V13" s="54">
        <f>SUM(V8:V12)</f>
        <v>3674.2507199999995</v>
      </c>
      <c r="W13" s="54">
        <f>SUM(W8:W12)</f>
        <v>48692.916719999994</v>
      </c>
      <c r="X13" s="54">
        <f>SUM(X8:X12)</f>
        <v>2027.3178555</v>
      </c>
      <c r="Y13" s="54">
        <f>SUM(Y8:Y12)</f>
        <v>1833.5102247</v>
      </c>
      <c r="Z13" s="52"/>
      <c r="AA13" s="54">
        <f>SUM(AA8:AA12)</f>
        <v>2676.564</v>
      </c>
      <c r="AB13" s="54">
        <f>SUM(AB8:AB12)</f>
        <v>218.45088</v>
      </c>
      <c r="AC13" s="54">
        <f>SUM(AC8:AC12)</f>
        <v>2895.01488</v>
      </c>
      <c r="AD13" s="54">
        <f>SUM(AD8:AD12)</f>
        <v>120.533247</v>
      </c>
      <c r="AE13" s="54">
        <f>SUM(AE8:AE12)</f>
        <v>109.01050380000001</v>
      </c>
      <c r="AF13" s="52"/>
      <c r="AG13" s="54">
        <f>SUM(AG8:AG12)</f>
        <v>455.40000000000003</v>
      </c>
      <c r="AH13" s="54">
        <f>SUM(AH8:AH12)</f>
        <v>37.168</v>
      </c>
      <c r="AI13" s="54">
        <f>SUM(AI8:AI12)</f>
        <v>492.56800000000004</v>
      </c>
      <c r="AJ13" s="54">
        <f>SUM(AJ8:AJ12)</f>
        <v>20.50795</v>
      </c>
      <c r="AK13" s="54">
        <f>SUM(AK8:AK12)</f>
        <v>18.54743</v>
      </c>
      <c r="AL13" s="52"/>
      <c r="AM13" s="54">
        <f>SUM(AM8:AM12)</f>
        <v>90379.08</v>
      </c>
      <c r="AN13" s="54">
        <f>SUM(AN8:AN12)</f>
        <v>7376.393599999999</v>
      </c>
      <c r="AO13" s="54">
        <f>SUM(AO8:AO12)</f>
        <v>97755.47360000001</v>
      </c>
      <c r="AP13" s="54">
        <f>SUM(AP8:AP12)</f>
        <v>4070.02559</v>
      </c>
      <c r="AQ13" s="54">
        <f>SUM(AQ8:AQ12)</f>
        <v>3680.939086</v>
      </c>
      <c r="AR13" s="52"/>
      <c r="AS13" s="54">
        <f>SUM(AS8:AS12)</f>
        <v>1067.814</v>
      </c>
      <c r="AT13" s="54">
        <f>SUM(AT8:AT12)</f>
        <v>87.15088</v>
      </c>
      <c r="AU13" s="54">
        <f>SUM(AU8:AU12)</f>
        <v>1154.9648800000002</v>
      </c>
      <c r="AV13" s="54">
        <f>SUM(AV8:AV12)</f>
        <v>48.086684500000004</v>
      </c>
      <c r="AW13" s="54">
        <f>SUM(AW8:AW12)</f>
        <v>43.489691300000004</v>
      </c>
      <c r="AX13" s="52"/>
      <c r="AY13" s="54">
        <f>SUM(AY8:AY12)</f>
        <v>3656.862</v>
      </c>
      <c r="AZ13" s="54">
        <f>SUM(AZ8:AZ12)</f>
        <v>298.45904</v>
      </c>
      <c r="BA13" s="54">
        <f>SUM(BA8:BA12)</f>
        <v>3955.32104</v>
      </c>
      <c r="BB13" s="54">
        <f>SUM(BB8:BB12)</f>
        <v>164.6788385</v>
      </c>
      <c r="BC13" s="54">
        <f>SUM(BC8:BC12)</f>
        <v>148.93586290000002</v>
      </c>
      <c r="BD13" s="52"/>
      <c r="BE13" s="54">
        <f>SUM(BE8:BE12)</f>
        <v>152.65800000000002</v>
      </c>
      <c r="BF13" s="54">
        <f>SUM(BF8:BF12)</f>
        <v>12.45936</v>
      </c>
      <c r="BG13" s="54">
        <f>SUM(BG8:BG12)</f>
        <v>165.11736000000002</v>
      </c>
      <c r="BH13" s="54">
        <f>SUM(BH8:BH12)</f>
        <v>6.8746215</v>
      </c>
      <c r="BI13" s="54">
        <f>SUM(BI8:BI12)</f>
        <v>6.217421100000001</v>
      </c>
      <c r="BJ13" s="51"/>
      <c r="BK13" s="54">
        <f>SUM(BK8:BK12)</f>
        <v>9030.186</v>
      </c>
      <c r="BL13" s="54">
        <f>SUM(BL8:BL12)</f>
        <v>737.00912</v>
      </c>
      <c r="BM13" s="54">
        <f>SUM(BM8:BM12)</f>
        <v>9767.195119999998</v>
      </c>
      <c r="BN13" s="54">
        <f>SUM(BN8:BN12)</f>
        <v>406.65481550000004</v>
      </c>
      <c r="BO13" s="54">
        <f>SUM(BO8:BO12)</f>
        <v>367.7794087</v>
      </c>
      <c r="BP13" s="51"/>
      <c r="BQ13" s="54">
        <f>SUM(BQ8:BQ12)</f>
        <v>10.494</v>
      </c>
      <c r="BR13" s="54">
        <f>SUM(BR8:BR12)</f>
        <v>0.85648</v>
      </c>
      <c r="BS13" s="54">
        <f>SUM(BS8:BS12)</f>
        <v>11.350480000000001</v>
      </c>
      <c r="BT13" s="54">
        <f>SUM(BT8:BT12)</f>
        <v>0.4725745</v>
      </c>
      <c r="BU13" s="54">
        <f>SUM(BU8:BU12)</f>
        <v>0.4273973</v>
      </c>
      <c r="BV13" s="51"/>
      <c r="BW13" s="54">
        <f>SUM(BW8:BW12)</f>
        <v>2976.336</v>
      </c>
      <c r="BX13" s="54">
        <f>SUM(BX8:BX12)</f>
        <v>242.91711999999998</v>
      </c>
      <c r="BY13" s="54">
        <f>SUM(BY8:BY12)</f>
        <v>3219.25312</v>
      </c>
      <c r="BZ13" s="54">
        <f>SUM(BZ8:BZ12)</f>
        <v>134.032828</v>
      </c>
      <c r="CA13" s="54">
        <f>SUM(CA8:CA12)</f>
        <v>121.2195512</v>
      </c>
      <c r="CB13" s="51"/>
      <c r="CC13" s="54">
        <f>SUM(CC8:CC12)</f>
        <v>331.848</v>
      </c>
      <c r="CD13" s="54">
        <f>SUM(CD8:CD12)</f>
        <v>27.08416</v>
      </c>
      <c r="CE13" s="54">
        <f>SUM(CE8:CE12)</f>
        <v>358.93216</v>
      </c>
      <c r="CF13" s="54">
        <f>SUM(CF8:CF12)</f>
        <v>14.944054000000001</v>
      </c>
      <c r="CG13" s="54">
        <f>SUM(CG8:CG12)</f>
        <v>13.5154316</v>
      </c>
      <c r="CH13" s="51"/>
      <c r="CI13" s="54">
        <f>SUM(CI8:CI12)</f>
        <v>597.7620000000001</v>
      </c>
      <c r="CJ13" s="54">
        <f>SUM(CJ8:CJ12)</f>
        <v>48.787040000000005</v>
      </c>
      <c r="CK13" s="54">
        <f>SUM(CK8:CK12)</f>
        <v>646.54904</v>
      </c>
      <c r="CL13" s="54">
        <f>SUM(CL8:CL12)</f>
        <v>26.918913500000002</v>
      </c>
      <c r="CM13" s="54">
        <f>SUM(CM8:CM12)</f>
        <v>24.345517900000004</v>
      </c>
      <c r="CN13" s="51"/>
      <c r="CO13" s="54">
        <f>SUM(CO8:CO12)</f>
        <v>597.366</v>
      </c>
      <c r="CP13" s="54">
        <f>SUM(CP8:CP12)</f>
        <v>48.75472</v>
      </c>
      <c r="CQ13" s="54">
        <f>SUM(CQ8:CQ12)</f>
        <v>646.1207199999999</v>
      </c>
      <c r="CR13" s="54">
        <f>SUM(CR8:CR12)</f>
        <v>26.901080500000003</v>
      </c>
      <c r="CS13" s="54">
        <f>SUM(CS8:CS12)</f>
        <v>24.3293897</v>
      </c>
      <c r="CT13" s="51"/>
      <c r="CU13" s="54">
        <f>SUM(CU8:CU12)</f>
        <v>2950.2</v>
      </c>
      <c r="CV13" s="54">
        <f>SUM(CV8:CV12)</f>
        <v>240.784</v>
      </c>
      <c r="CW13" s="54">
        <f>SUM(CW8:CW12)</f>
        <v>3190.9839999999995</v>
      </c>
      <c r="CX13" s="54">
        <f>SUM(CX8:CX12)</f>
        <v>132.85585</v>
      </c>
      <c r="CY13" s="54">
        <f>SUM(CY8:CY12)</f>
        <v>120.15509</v>
      </c>
      <c r="CZ13" s="51"/>
      <c r="DA13" s="54">
        <f>SUM(DA8:DA12)</f>
        <v>5563.4039999999995</v>
      </c>
      <c r="DB13" s="54">
        <f>SUM(DB8:DB12)</f>
        <v>454.06368</v>
      </c>
      <c r="DC13" s="54">
        <f>SUM(DC8:DC12)</f>
        <v>6017.467679999999</v>
      </c>
      <c r="DD13" s="54">
        <f>SUM(DD8:DD12)</f>
        <v>250.535817</v>
      </c>
      <c r="DE13" s="54">
        <f>SUM(DE8:DE12)</f>
        <v>226.5850818</v>
      </c>
      <c r="DF13" s="51"/>
      <c r="DG13" s="54">
        <f>SUM(DG8:DG12)</f>
        <v>2963.268</v>
      </c>
      <c r="DH13" s="54">
        <f>SUM(DH8:DH12)</f>
        <v>241.85056</v>
      </c>
      <c r="DI13" s="54">
        <f>SUM(DI8:DI12)</f>
        <v>3205.11856</v>
      </c>
      <c r="DJ13" s="54">
        <f>SUM(DJ8:DJ12)</f>
        <v>133.444339</v>
      </c>
      <c r="DK13" s="54">
        <f>SUM(DK8:DK12)</f>
        <v>120.6873206</v>
      </c>
      <c r="DL13" s="51"/>
      <c r="DM13" s="54">
        <f>SUM(DM8:DM12)</f>
        <v>4540.536</v>
      </c>
      <c r="DN13" s="54">
        <f>SUM(DN8:DN12)</f>
        <v>370.58112</v>
      </c>
      <c r="DO13" s="54">
        <f>SUM(DO8:DO12)</f>
        <v>4911.117120000001</v>
      </c>
      <c r="DP13" s="54">
        <f>SUM(DP8:DP12)</f>
        <v>204.47317800000002</v>
      </c>
      <c r="DQ13" s="54">
        <f>SUM(DQ8:DQ12)</f>
        <v>184.9259412</v>
      </c>
      <c r="DR13" s="51"/>
      <c r="DS13" s="54">
        <f>SUM(DS8:DS12)</f>
        <v>5406.192</v>
      </c>
      <c r="DT13" s="54">
        <f>SUM(DT8:DT12)</f>
        <v>441.23264</v>
      </c>
      <c r="DU13" s="54">
        <f>SUM(DU8:DU12)</f>
        <v>5847.42464</v>
      </c>
      <c r="DV13" s="54">
        <f>SUM(DV8:DV12)</f>
        <v>243.456116</v>
      </c>
      <c r="DW13" s="54">
        <f>SUM(DW8:DW12)</f>
        <v>220.1821864</v>
      </c>
      <c r="DX13" s="51"/>
      <c r="DY13" s="51"/>
      <c r="DZ13" s="51"/>
      <c r="EA13" s="51"/>
      <c r="EB13" s="51"/>
    </row>
    <row r="14" spans="63:127" ht="13.5" thickTop="1">
      <c r="BK14" s="17"/>
      <c r="BL14" s="17"/>
      <c r="BM14" s="17"/>
      <c r="BN14" s="17"/>
      <c r="BO14" s="17"/>
      <c r="BQ14" s="17"/>
      <c r="BR14" s="17"/>
      <c r="BS14" s="17"/>
      <c r="BT14" s="17"/>
      <c r="BU14" s="17"/>
      <c r="BW14" s="17"/>
      <c r="BX14" s="17"/>
      <c r="BY14" s="17"/>
      <c r="BZ14" s="17"/>
      <c r="CA14" s="17"/>
      <c r="CC14" s="17"/>
      <c r="CD14" s="17"/>
      <c r="CE14" s="17"/>
      <c r="CF14" s="17"/>
      <c r="CG14" s="17"/>
      <c r="CI14" s="17"/>
      <c r="CJ14" s="17"/>
      <c r="CK14" s="17"/>
      <c r="CL14" s="17"/>
      <c r="CM14" s="17"/>
      <c r="CO14" s="17"/>
      <c r="CP14" s="17"/>
      <c r="CQ14" s="17"/>
      <c r="CR14" s="17"/>
      <c r="CS14" s="17"/>
      <c r="CU14" s="17"/>
      <c r="CV14" s="17"/>
      <c r="CW14" s="17"/>
      <c r="CX14" s="17"/>
      <c r="CY14" s="17"/>
      <c r="DA14" s="17"/>
      <c r="DB14" s="17"/>
      <c r="DC14" s="17"/>
      <c r="DD14" s="17"/>
      <c r="DE14" s="17"/>
      <c r="DG14" s="17"/>
      <c r="DH14" s="17"/>
      <c r="DI14" s="17"/>
      <c r="DJ14" s="17"/>
      <c r="DK14" s="17"/>
      <c r="DM14" s="17"/>
      <c r="DN14" s="17"/>
      <c r="DO14" s="17"/>
      <c r="DP14" s="17"/>
      <c r="DQ14" s="17"/>
      <c r="DS14" s="17"/>
      <c r="DT14" s="17"/>
      <c r="DU14" s="17"/>
      <c r="DV14" s="17"/>
      <c r="DW14" s="17"/>
    </row>
    <row r="15" spans="1:115" ht="12.75">
      <c r="A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K15" s="17"/>
      <c r="BL15" s="17"/>
      <c r="BM15" s="17"/>
      <c r="BN15" s="17"/>
      <c r="BO15" s="17"/>
      <c r="BQ15" s="17"/>
      <c r="BR15" s="17"/>
      <c r="BS15" s="17"/>
      <c r="BT15" s="17"/>
      <c r="BU15" s="17"/>
      <c r="BW15" s="17"/>
      <c r="BX15" s="17"/>
      <c r="BY15" s="17"/>
      <c r="BZ15" s="17"/>
      <c r="CA15" s="17"/>
      <c r="CC15" s="17"/>
      <c r="CD15" s="17"/>
      <c r="CE15" s="17"/>
      <c r="CF15" s="17"/>
      <c r="CG15" s="17"/>
      <c r="CI15" s="17"/>
      <c r="CJ15" s="17"/>
      <c r="CK15" s="17"/>
      <c r="CL15" s="17"/>
      <c r="CM15" s="17"/>
      <c r="CO15" s="17"/>
      <c r="CP15" s="17"/>
      <c r="CQ15" s="17"/>
      <c r="CR15" s="17"/>
      <c r="CS15" s="17"/>
      <c r="CU15" s="17"/>
      <c r="CV15" s="17"/>
      <c r="CW15" s="17"/>
      <c r="CX15" s="17"/>
      <c r="CY15" s="17"/>
      <c r="DA15" s="17"/>
      <c r="DB15" s="17"/>
      <c r="DC15" s="17"/>
      <c r="DD15" s="17"/>
      <c r="DE15" s="17"/>
      <c r="DG15" s="17"/>
      <c r="DH15" s="17"/>
      <c r="DI15" s="17"/>
      <c r="DJ15" s="17"/>
      <c r="DK15" s="17"/>
    </row>
    <row r="16" spans="1:115" ht="12.75">
      <c r="A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K16" s="17"/>
      <c r="BL16" s="17"/>
      <c r="BM16" s="17"/>
      <c r="BN16" s="17"/>
      <c r="BO16" s="17"/>
      <c r="BQ16" s="17"/>
      <c r="BR16" s="17"/>
      <c r="BS16" s="17"/>
      <c r="BT16" s="17"/>
      <c r="BU16" s="17"/>
      <c r="BW16" s="17"/>
      <c r="BX16" s="17"/>
      <c r="BY16" s="17"/>
      <c r="BZ16" s="17"/>
      <c r="CA16" s="17"/>
      <c r="CC16" s="17"/>
      <c r="CD16" s="17"/>
      <c r="CE16" s="17"/>
      <c r="CF16" s="17"/>
      <c r="CG16" s="17"/>
      <c r="CI16" s="17"/>
      <c r="CJ16" s="17"/>
      <c r="CK16" s="17"/>
      <c r="CL16" s="17"/>
      <c r="CM16" s="17"/>
      <c r="CO16" s="17"/>
      <c r="CP16" s="17"/>
      <c r="CQ16" s="17"/>
      <c r="CR16" s="17"/>
      <c r="CS16" s="17"/>
      <c r="CU16" s="17"/>
      <c r="CV16" s="17"/>
      <c r="CW16" s="17"/>
      <c r="CX16" s="17"/>
      <c r="CY16" s="17"/>
      <c r="DA16" s="17"/>
      <c r="DB16" s="17"/>
      <c r="DC16" s="17"/>
      <c r="DD16" s="17"/>
      <c r="DE16" s="17"/>
      <c r="DG16" s="17"/>
      <c r="DH16" s="17"/>
      <c r="DI16" s="17"/>
      <c r="DJ16" s="17"/>
      <c r="DK16" s="17"/>
    </row>
    <row r="17" spans="1:115" ht="12.75">
      <c r="A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K17" s="17"/>
      <c r="BL17" s="17"/>
      <c r="BM17" s="17"/>
      <c r="BN17" s="17"/>
      <c r="BO17" s="17"/>
      <c r="BQ17" s="17"/>
      <c r="BR17" s="17"/>
      <c r="BS17" s="17"/>
      <c r="BT17" s="17"/>
      <c r="BU17" s="17"/>
      <c r="BW17" s="17"/>
      <c r="BX17" s="17"/>
      <c r="BY17" s="17"/>
      <c r="BZ17" s="17"/>
      <c r="CA17" s="17"/>
      <c r="CC17" s="17"/>
      <c r="CD17" s="17"/>
      <c r="CE17" s="17"/>
      <c r="CF17" s="17"/>
      <c r="CG17" s="17"/>
      <c r="CI17" s="17"/>
      <c r="CJ17" s="17"/>
      <c r="CK17" s="17"/>
      <c r="CL17" s="17"/>
      <c r="CM17" s="17"/>
      <c r="CO17" s="17"/>
      <c r="CP17" s="17"/>
      <c r="CQ17" s="17"/>
      <c r="CR17" s="17"/>
      <c r="CS17" s="17"/>
      <c r="CU17" s="17"/>
      <c r="CV17" s="17"/>
      <c r="CW17" s="17"/>
      <c r="CX17" s="17"/>
      <c r="CY17" s="17"/>
      <c r="DA17" s="17"/>
      <c r="DB17" s="17"/>
      <c r="DC17" s="17"/>
      <c r="DD17" s="17"/>
      <c r="DE17" s="17"/>
      <c r="DG17" s="17"/>
      <c r="DH17" s="17"/>
      <c r="DI17" s="17"/>
      <c r="DJ17" s="17"/>
      <c r="DK17" s="17"/>
    </row>
    <row r="18" spans="1:115" ht="12.75">
      <c r="A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K18" s="17"/>
      <c r="BL18" s="17"/>
      <c r="BM18" s="17"/>
      <c r="BN18" s="17"/>
      <c r="BO18" s="17"/>
      <c r="BQ18" s="17"/>
      <c r="BR18" s="17"/>
      <c r="BS18" s="17"/>
      <c r="BT18" s="17"/>
      <c r="BU18" s="17"/>
      <c r="BW18" s="17"/>
      <c r="BX18" s="17"/>
      <c r="BY18" s="17"/>
      <c r="BZ18" s="17"/>
      <c r="CA18" s="17"/>
      <c r="CC18" s="17"/>
      <c r="CD18" s="17"/>
      <c r="CE18" s="17"/>
      <c r="CF18" s="17"/>
      <c r="CG18" s="17"/>
      <c r="CI18" s="17"/>
      <c r="CJ18" s="17"/>
      <c r="CK18" s="17"/>
      <c r="CL18" s="17"/>
      <c r="CM18" s="17"/>
      <c r="CO18" s="17"/>
      <c r="CP18" s="17"/>
      <c r="CQ18" s="17"/>
      <c r="CR18" s="17"/>
      <c r="CS18" s="17"/>
      <c r="CU18" s="17"/>
      <c r="CV18" s="17"/>
      <c r="CW18" s="17"/>
      <c r="CX18" s="17"/>
      <c r="CY18" s="17"/>
      <c r="DA18" s="17"/>
      <c r="DB18" s="17"/>
      <c r="DC18" s="17"/>
      <c r="DD18" s="17"/>
      <c r="DE18" s="17"/>
      <c r="DG18" s="17"/>
      <c r="DH18" s="17"/>
      <c r="DI18" s="17"/>
      <c r="DJ18" s="17"/>
      <c r="DK18" s="17"/>
    </row>
    <row r="19" spans="1:115" ht="12.75">
      <c r="A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K19" s="17"/>
      <c r="BL19" s="17"/>
      <c r="BM19" s="17"/>
      <c r="BN19" s="17"/>
      <c r="BO19" s="17"/>
      <c r="BQ19" s="17"/>
      <c r="BR19" s="17"/>
      <c r="BS19" s="17"/>
      <c r="BT19" s="17"/>
      <c r="BU19" s="17"/>
      <c r="BW19" s="17"/>
      <c r="BX19" s="17"/>
      <c r="BY19" s="17"/>
      <c r="BZ19" s="17"/>
      <c r="CA19" s="17"/>
      <c r="CC19" s="17"/>
      <c r="CD19" s="17"/>
      <c r="CE19" s="17"/>
      <c r="CF19" s="17"/>
      <c r="CG19" s="17"/>
      <c r="CI19" s="17"/>
      <c r="CJ19" s="17"/>
      <c r="CK19" s="17"/>
      <c r="CL19" s="17"/>
      <c r="CM19" s="17"/>
      <c r="CO19" s="17"/>
      <c r="CP19" s="17"/>
      <c r="CQ19" s="17"/>
      <c r="CR19" s="17"/>
      <c r="CS19" s="17"/>
      <c r="CU19" s="17"/>
      <c r="CV19" s="17"/>
      <c r="CW19" s="17"/>
      <c r="CX19" s="17"/>
      <c r="CY19" s="17"/>
      <c r="DA19" s="17"/>
      <c r="DB19" s="17"/>
      <c r="DC19" s="17"/>
      <c r="DD19" s="17"/>
      <c r="DE19" s="17"/>
      <c r="DG19" s="17"/>
      <c r="DH19" s="17"/>
      <c r="DI19" s="17"/>
      <c r="DJ19" s="17"/>
      <c r="DK19" s="17"/>
    </row>
    <row r="20" spans="1:115" ht="12.75">
      <c r="A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K20" s="17"/>
      <c r="BL20" s="17"/>
      <c r="BM20" s="17"/>
      <c r="BN20" s="17"/>
      <c r="BO20" s="17"/>
      <c r="BQ20" s="17"/>
      <c r="BR20" s="17"/>
      <c r="BS20" s="17"/>
      <c r="BT20" s="17"/>
      <c r="BU20" s="17"/>
      <c r="BW20" s="17"/>
      <c r="BX20" s="17"/>
      <c r="BY20" s="17"/>
      <c r="BZ20" s="17"/>
      <c r="CA20" s="17"/>
      <c r="CC20" s="17"/>
      <c r="CD20" s="17"/>
      <c r="CE20" s="17"/>
      <c r="CF20" s="17"/>
      <c r="CG20" s="17"/>
      <c r="CI20" s="17"/>
      <c r="CJ20" s="17"/>
      <c r="CK20" s="17"/>
      <c r="CL20" s="17"/>
      <c r="CM20" s="17"/>
      <c r="CO20" s="17"/>
      <c r="CP20" s="17"/>
      <c r="CQ20" s="17"/>
      <c r="CR20" s="17"/>
      <c r="CS20" s="17"/>
      <c r="CU20" s="17"/>
      <c r="CV20" s="17"/>
      <c r="CW20" s="17"/>
      <c r="CX20" s="17"/>
      <c r="CY20" s="17"/>
      <c r="DA20" s="17"/>
      <c r="DB20" s="17"/>
      <c r="DC20" s="17"/>
      <c r="DD20" s="17"/>
      <c r="DE20" s="17"/>
      <c r="DG20" s="17"/>
      <c r="DH20" s="17"/>
      <c r="DI20" s="17"/>
      <c r="DJ20" s="17"/>
      <c r="DK20" s="17"/>
    </row>
    <row r="21" spans="1:115" ht="12.75">
      <c r="A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K21" s="17"/>
      <c r="BL21" s="17"/>
      <c r="BM21" s="17"/>
      <c r="BN21" s="17"/>
      <c r="BO21" s="17"/>
      <c r="BQ21" s="17"/>
      <c r="BR21" s="17"/>
      <c r="BS21" s="17"/>
      <c r="BT21" s="17"/>
      <c r="BU21" s="17"/>
      <c r="BW21" s="17"/>
      <c r="BX21" s="17"/>
      <c r="BY21" s="17"/>
      <c r="BZ21" s="17"/>
      <c r="CA21" s="17"/>
      <c r="CC21" s="17"/>
      <c r="CD21" s="17"/>
      <c r="CE21" s="17"/>
      <c r="CF21" s="17"/>
      <c r="CG21" s="17"/>
      <c r="CI21" s="17"/>
      <c r="CJ21" s="17"/>
      <c r="CK21" s="17"/>
      <c r="CL21" s="17"/>
      <c r="CM21" s="17"/>
      <c r="CO21" s="17"/>
      <c r="CP21" s="17"/>
      <c r="CQ21" s="17"/>
      <c r="CR21" s="17"/>
      <c r="CS21" s="17"/>
      <c r="CU21" s="17"/>
      <c r="CV21" s="17"/>
      <c r="CW21" s="17"/>
      <c r="CX21" s="17"/>
      <c r="CY21" s="17"/>
      <c r="DA21" s="17"/>
      <c r="DB21" s="17"/>
      <c r="DC21" s="17"/>
      <c r="DD21" s="17"/>
      <c r="DE21" s="17"/>
      <c r="DG21" s="17"/>
      <c r="DH21" s="17"/>
      <c r="DI21" s="17"/>
      <c r="DJ21" s="17"/>
      <c r="DK21" s="17"/>
    </row>
    <row r="22" spans="1:115" ht="12.75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K22" s="17"/>
      <c r="BL22" s="17"/>
      <c r="BM22" s="17"/>
      <c r="BN22" s="17"/>
      <c r="BO22" s="17"/>
      <c r="BQ22" s="17"/>
      <c r="BR22" s="17"/>
      <c r="BS22" s="17"/>
      <c r="BT22" s="17"/>
      <c r="BU22" s="17"/>
      <c r="BW22" s="17"/>
      <c r="BX22" s="17"/>
      <c r="BY22" s="17"/>
      <c r="BZ22" s="17"/>
      <c r="CA22" s="17"/>
      <c r="CC22" s="17"/>
      <c r="CD22" s="17"/>
      <c r="CE22" s="17"/>
      <c r="CF22" s="17"/>
      <c r="CG22" s="17"/>
      <c r="CI22" s="17"/>
      <c r="CJ22" s="17"/>
      <c r="CK22" s="17"/>
      <c r="CL22" s="17"/>
      <c r="CM22" s="17"/>
      <c r="CO22" s="17"/>
      <c r="CP22" s="17"/>
      <c r="CQ22" s="17"/>
      <c r="CR22" s="17"/>
      <c r="CS22" s="17"/>
      <c r="CU22" s="17"/>
      <c r="CV22" s="17"/>
      <c r="CW22" s="17"/>
      <c r="CX22" s="17"/>
      <c r="CY22" s="17"/>
      <c r="DA22" s="17"/>
      <c r="DB22" s="17"/>
      <c r="DC22" s="17"/>
      <c r="DD22" s="17"/>
      <c r="DE22" s="17"/>
      <c r="DG22" s="17"/>
      <c r="DH22" s="17"/>
      <c r="DI22" s="17"/>
      <c r="DJ22" s="17"/>
      <c r="DK22" s="17"/>
    </row>
    <row r="23" spans="1:115" ht="12.7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K23" s="17"/>
      <c r="BL23" s="17"/>
      <c r="BM23" s="17"/>
      <c r="BN23" s="17"/>
      <c r="BO23" s="17"/>
      <c r="BQ23" s="17"/>
      <c r="BR23" s="17"/>
      <c r="BS23" s="17"/>
      <c r="BT23" s="17"/>
      <c r="BU23" s="17"/>
      <c r="BW23" s="17"/>
      <c r="BX23" s="17"/>
      <c r="BY23" s="17"/>
      <c r="BZ23" s="17"/>
      <c r="CA23" s="17"/>
      <c r="CC23" s="17"/>
      <c r="CD23" s="17"/>
      <c r="CE23" s="17"/>
      <c r="CF23" s="17"/>
      <c r="CG23" s="17"/>
      <c r="CI23" s="17"/>
      <c r="CJ23" s="17"/>
      <c r="CK23" s="17"/>
      <c r="CL23" s="17"/>
      <c r="CM23" s="17"/>
      <c r="CO23" s="17"/>
      <c r="CP23" s="17"/>
      <c r="CQ23" s="17"/>
      <c r="CR23" s="17"/>
      <c r="CS23" s="17"/>
      <c r="CU23" s="17"/>
      <c r="CV23" s="17"/>
      <c r="CW23" s="17"/>
      <c r="CX23" s="17"/>
      <c r="CY23" s="17"/>
      <c r="DA23" s="17"/>
      <c r="DB23" s="17"/>
      <c r="DC23" s="17"/>
      <c r="DD23" s="17"/>
      <c r="DE23" s="17"/>
      <c r="DG23" s="17"/>
      <c r="DH23" s="17"/>
      <c r="DI23" s="17"/>
      <c r="DJ23" s="17"/>
      <c r="DK23" s="17"/>
    </row>
    <row r="24" spans="1:115" ht="12.7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K24" s="17"/>
      <c r="BL24" s="17"/>
      <c r="BM24" s="17"/>
      <c r="BN24" s="17"/>
      <c r="BO24" s="17"/>
      <c r="BQ24" s="17"/>
      <c r="BR24" s="17"/>
      <c r="BS24" s="17"/>
      <c r="BT24" s="17"/>
      <c r="BU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I24" s="17"/>
      <c r="CJ24" s="17"/>
      <c r="CK24" s="17"/>
      <c r="CL24" s="17"/>
      <c r="CM24" s="17"/>
      <c r="CO24" s="17"/>
      <c r="CP24" s="17"/>
      <c r="CQ24" s="17"/>
      <c r="CR24" s="17"/>
      <c r="CS24" s="17"/>
      <c r="CU24" s="17"/>
      <c r="CV24" s="17"/>
      <c r="CW24" s="17"/>
      <c r="CX24" s="17"/>
      <c r="CY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</row>
    <row r="25" spans="1:11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K25" s="17"/>
      <c r="BL25" s="17"/>
      <c r="BM25" s="17"/>
      <c r="BN25" s="17"/>
      <c r="BO25" s="17"/>
      <c r="BQ25" s="17"/>
      <c r="BR25" s="17"/>
      <c r="BS25" s="17"/>
      <c r="BT25" s="17"/>
      <c r="BU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I25" s="17"/>
      <c r="CJ25" s="17"/>
      <c r="CK25" s="17"/>
      <c r="CL25" s="17"/>
      <c r="CM25" s="17"/>
      <c r="CO25" s="17"/>
      <c r="CP25" s="17"/>
      <c r="CQ25" s="17"/>
      <c r="CR25" s="17"/>
      <c r="CS25" s="17"/>
      <c r="CU25" s="17"/>
      <c r="CV25" s="17"/>
      <c r="CW25" s="17"/>
      <c r="CX25" s="17"/>
      <c r="CY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</row>
    <row r="26" spans="1:11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K26" s="17"/>
      <c r="BL26" s="17"/>
      <c r="BM26" s="17"/>
      <c r="BN26" s="17"/>
      <c r="BO26" s="17"/>
      <c r="BQ26" s="17"/>
      <c r="BR26" s="17"/>
      <c r="BS26" s="17"/>
      <c r="BT26" s="17"/>
      <c r="BU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I26" s="17"/>
      <c r="CJ26" s="17"/>
      <c r="CK26" s="17"/>
      <c r="CL26" s="17"/>
      <c r="CM26" s="17"/>
      <c r="CO26" s="17"/>
      <c r="CP26" s="17"/>
      <c r="CQ26" s="17"/>
      <c r="CR26" s="17"/>
      <c r="CS26" s="17"/>
      <c r="CU26" s="17"/>
      <c r="CV26" s="17"/>
      <c r="CW26" s="17"/>
      <c r="CX26" s="17"/>
      <c r="CY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</row>
    <row r="27" spans="1:97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 s="17"/>
      <c r="BL27" s="17"/>
      <c r="BM27" s="17"/>
      <c r="BN27" s="17"/>
      <c r="BO27" s="17"/>
      <c r="BQ27" s="17"/>
      <c r="BR27" s="17"/>
      <c r="BS27" s="17"/>
      <c r="BT27" s="17"/>
      <c r="BU27" s="17"/>
      <c r="BW27" s="17"/>
      <c r="BX27" s="17"/>
      <c r="BY27" s="17"/>
      <c r="BZ27" s="17"/>
      <c r="CA27" s="17"/>
      <c r="CC27" s="17"/>
      <c r="CD27" s="17"/>
      <c r="CE27" s="17"/>
      <c r="CF27" s="17"/>
      <c r="CG27" s="17"/>
      <c r="CI27" s="17"/>
      <c r="CJ27" s="17"/>
      <c r="CK27" s="17"/>
      <c r="CL27" s="17"/>
      <c r="CM27" s="17"/>
      <c r="CO27" s="17"/>
      <c r="CP27" s="17"/>
      <c r="CQ27" s="17"/>
      <c r="CR27" s="17"/>
      <c r="CS27" s="17"/>
    </row>
  </sheetData>
  <sheetProtection/>
  <printOptions/>
  <pageMargins left="0.75" right="0.75" top="1" bottom="1" header="0.3" footer="0.3"/>
  <pageSetup horizontalDpi="600" verticalDpi="600" orientation="landscape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15"/>
  <sheetViews>
    <sheetView zoomScalePageLayoutView="0" workbookViewId="0" topLeftCell="A1">
      <selection activeCell="E23" sqref="E23"/>
    </sheetView>
  </sheetViews>
  <sheetFormatPr defaultColWidth="14.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6.14062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7109375" style="17" customWidth="1"/>
    <col min="12" max="12" width="13.7109375" style="17" customWidth="1"/>
    <col min="13" max="13" width="16.00390625" style="17" customWidth="1"/>
    <col min="14" max="14" width="3.7109375" style="17" customWidth="1"/>
    <col min="15" max="15" width="13.7109375" style="17" customWidth="1"/>
    <col min="16" max="16" width="15.421875" style="17" customWidth="1"/>
    <col min="17" max="17" width="17.7109375" style="17" customWidth="1"/>
    <col min="18" max="18" width="11.00390625" style="17" customWidth="1"/>
    <col min="19" max="19" width="17.140625" style="17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7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</cols>
  <sheetData>
    <row r="1" spans="1:161" ht="12.75">
      <c r="A1" s="26"/>
      <c r="B1" s="12"/>
      <c r="C1" s="27"/>
      <c r="H1" s="27"/>
      <c r="I1" s="27" t="s">
        <v>6</v>
      </c>
      <c r="J1" s="18"/>
      <c r="L1"/>
      <c r="M1"/>
      <c r="N1"/>
      <c r="O1"/>
      <c r="Q1" s="27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6"/>
      <c r="DB1" s="66"/>
      <c r="DC1" s="66"/>
      <c r="DD1" s="66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6"/>
      <c r="B2" s="12"/>
      <c r="C2" s="27"/>
      <c r="H2" s="68" t="s">
        <v>60</v>
      </c>
      <c r="I2" s="18"/>
      <c r="J2" s="18"/>
      <c r="L2"/>
      <c r="M2"/>
      <c r="N2"/>
      <c r="O2"/>
      <c r="Q2" s="27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6"/>
      <c r="DB2" s="66"/>
      <c r="DC2" s="66"/>
      <c r="DD2" s="66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6"/>
      <c r="B3" s="12"/>
      <c r="C3" s="27"/>
      <c r="H3" s="25"/>
      <c r="I3" s="27" t="s">
        <v>7</v>
      </c>
      <c r="J3" s="18"/>
      <c r="L3"/>
      <c r="M3"/>
      <c r="N3"/>
      <c r="O3"/>
      <c r="Q3" s="27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6"/>
      <c r="DB3" s="66"/>
      <c r="DC3" s="66"/>
      <c r="DD3" s="66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6" t="s">
        <v>61</v>
      </c>
      <c r="D5" s="42"/>
      <c r="E5" s="43"/>
      <c r="F5" s="47"/>
      <c r="G5" s="44"/>
      <c r="H5" s="24"/>
      <c r="I5" s="19" t="s">
        <v>50</v>
      </c>
      <c r="J5" s="20"/>
      <c r="K5" s="21"/>
      <c r="L5" s="23"/>
      <c r="M5" s="36"/>
      <c r="N5" s="24"/>
      <c r="O5" s="19" t="s">
        <v>8</v>
      </c>
      <c r="P5" s="20"/>
      <c r="Q5" s="21"/>
      <c r="R5" s="23"/>
      <c r="S5" s="36"/>
      <c r="U5" s="6" t="s">
        <v>22</v>
      </c>
      <c r="V5" s="7"/>
      <c r="W5" s="8"/>
      <c r="X5" s="23"/>
      <c r="Y5" s="36"/>
      <c r="AA5" s="6" t="s">
        <v>9</v>
      </c>
      <c r="AB5" s="7"/>
      <c r="AC5" s="8"/>
      <c r="AD5" s="23"/>
      <c r="AE5" s="36"/>
      <c r="AG5" s="6" t="s">
        <v>10</v>
      </c>
      <c r="AH5" s="7"/>
      <c r="AI5" s="8"/>
      <c r="AJ5" s="23"/>
      <c r="AK5" s="36"/>
      <c r="AM5" s="6" t="s">
        <v>21</v>
      </c>
      <c r="AN5" s="7"/>
      <c r="AO5" s="8"/>
      <c r="AP5" s="23"/>
      <c r="AQ5" s="36"/>
      <c r="AR5" s="13"/>
      <c r="AS5" s="6" t="s">
        <v>20</v>
      </c>
      <c r="AT5" s="7"/>
      <c r="AU5" s="8"/>
      <c r="AV5" s="23"/>
      <c r="AW5" s="36"/>
      <c r="AX5" s="13"/>
      <c r="AY5" s="6" t="s">
        <v>19</v>
      </c>
      <c r="AZ5" s="7"/>
      <c r="BA5" s="8"/>
      <c r="BB5" s="23"/>
      <c r="BC5" s="36"/>
      <c r="BD5" s="13"/>
      <c r="BE5" s="6" t="s">
        <v>18</v>
      </c>
      <c r="BF5" s="7"/>
      <c r="BG5" s="8"/>
      <c r="BH5" s="23"/>
      <c r="BI5" s="36"/>
      <c r="BK5" s="6" t="s">
        <v>11</v>
      </c>
      <c r="BL5" s="7"/>
      <c r="BM5" s="8"/>
      <c r="BN5" s="23"/>
      <c r="BO5" s="36"/>
      <c r="BQ5" s="6" t="s">
        <v>12</v>
      </c>
      <c r="BR5" s="7"/>
      <c r="BS5" s="8"/>
      <c r="BT5" s="23"/>
      <c r="BU5" s="36"/>
      <c r="BW5" s="6" t="s">
        <v>13</v>
      </c>
      <c r="BX5" s="7"/>
      <c r="BY5" s="8"/>
      <c r="BZ5" s="23"/>
      <c r="CA5" s="36"/>
      <c r="CC5" s="6" t="s">
        <v>14</v>
      </c>
      <c r="CD5" s="7"/>
      <c r="CE5" s="8"/>
      <c r="CF5" s="23"/>
      <c r="CG5" s="36"/>
      <c r="CI5" s="6" t="s">
        <v>15</v>
      </c>
      <c r="CJ5" s="7"/>
      <c r="CK5" s="8"/>
      <c r="CL5" s="23"/>
      <c r="CM5" s="36"/>
      <c r="CN5" s="13"/>
      <c r="CO5" s="6" t="s">
        <v>16</v>
      </c>
      <c r="CP5" s="7"/>
      <c r="CQ5" s="8"/>
      <c r="CR5" s="23"/>
      <c r="CS5" s="36"/>
      <c r="CU5" s="6" t="s">
        <v>17</v>
      </c>
      <c r="CV5" s="7"/>
      <c r="CW5" s="8"/>
      <c r="CX5" s="23"/>
      <c r="CY5" s="36"/>
      <c r="DA5" s="55" t="s">
        <v>59</v>
      </c>
      <c r="DB5" s="56"/>
      <c r="DC5" s="57"/>
      <c r="DD5" s="58"/>
      <c r="DE5" s="36"/>
      <c r="DG5" s="6" t="s">
        <v>23</v>
      </c>
      <c r="DH5" s="7"/>
      <c r="DI5" s="8"/>
      <c r="DJ5" s="23"/>
      <c r="DK5" s="36"/>
      <c r="DL5" s="13"/>
      <c r="DM5" s="6" t="s">
        <v>24</v>
      </c>
      <c r="DN5" s="7"/>
      <c r="DO5" s="8"/>
      <c r="DP5" s="23"/>
      <c r="DQ5" s="36"/>
      <c r="DR5" s="13"/>
      <c r="DS5" s="6" t="s">
        <v>25</v>
      </c>
      <c r="DT5" s="7"/>
      <c r="DU5" s="8"/>
      <c r="DV5" s="23"/>
      <c r="DW5" s="36"/>
      <c r="DX5" s="13"/>
      <c r="DY5" s="6" t="s">
        <v>26</v>
      </c>
      <c r="DZ5" s="7"/>
      <c r="EA5" s="8"/>
      <c r="EB5" s="23"/>
      <c r="EC5" s="36"/>
      <c r="ED5" s="13"/>
      <c r="EE5" s="6" t="s">
        <v>27</v>
      </c>
      <c r="EF5" s="7"/>
      <c r="EG5" s="8"/>
      <c r="EH5" s="23"/>
      <c r="EI5" s="36"/>
      <c r="EJ5" s="13"/>
      <c r="EK5" s="6" t="s">
        <v>28</v>
      </c>
      <c r="EL5" s="7"/>
      <c r="EM5" s="8"/>
      <c r="EN5" s="23"/>
      <c r="EO5" s="36"/>
      <c r="EP5" s="13"/>
      <c r="EQ5" s="6" t="s">
        <v>29</v>
      </c>
      <c r="ER5" s="7"/>
      <c r="ES5" s="8"/>
      <c r="ET5" s="23"/>
      <c r="EU5" s="36"/>
      <c r="EV5" s="13"/>
      <c r="EW5" s="6" t="s">
        <v>30</v>
      </c>
      <c r="EX5" s="7"/>
      <c r="EY5" s="8"/>
      <c r="EZ5" s="23"/>
      <c r="FA5" s="36"/>
      <c r="FB5" s="13"/>
      <c r="FC5" s="6" t="s">
        <v>2</v>
      </c>
      <c r="FD5" s="7"/>
      <c r="FE5" s="8"/>
      <c r="FF5" s="23"/>
    </row>
    <row r="6" spans="1:163" s="1" customFormat="1" ht="12.75">
      <c r="A6" s="28" t="s">
        <v>3</v>
      </c>
      <c r="C6" s="48" t="s">
        <v>62</v>
      </c>
      <c r="D6" s="42"/>
      <c r="E6" s="43"/>
      <c r="F6" s="23" t="s">
        <v>51</v>
      </c>
      <c r="G6" s="23" t="s">
        <v>56</v>
      </c>
      <c r="H6" s="24"/>
      <c r="I6" s="22"/>
      <c r="J6" s="35">
        <v>0.10100619999999999</v>
      </c>
      <c r="K6" s="21"/>
      <c r="L6" s="23" t="s">
        <v>51</v>
      </c>
      <c r="M6" s="23" t="s">
        <v>56</v>
      </c>
      <c r="N6" s="24"/>
      <c r="O6" s="22"/>
      <c r="P6" s="35">
        <f>V6+AB6+AH6+AN6+AT6+AZ6+BF6+BL6+BR6+BX6+CD6+CJ6+CP6+CV6+DB6+DH6+DN6+DT6+DZ6+EF6+EL6+ER6+EX6</f>
        <v>0.8989941</v>
      </c>
      <c r="Q6" s="21"/>
      <c r="R6" s="23" t="s">
        <v>51</v>
      </c>
      <c r="S6" s="23" t="s">
        <v>56</v>
      </c>
      <c r="U6" s="29"/>
      <c r="V6" s="16">
        <v>0.4026828</v>
      </c>
      <c r="W6" s="30"/>
      <c r="X6" s="23" t="s">
        <v>51</v>
      </c>
      <c r="Y6" s="23" t="s">
        <v>56</v>
      </c>
      <c r="AA6" s="29"/>
      <c r="AB6" s="16">
        <v>0.018091</v>
      </c>
      <c r="AC6" s="30"/>
      <c r="AD6" s="23" t="s">
        <v>51</v>
      </c>
      <c r="AE6" s="23" t="s">
        <v>56</v>
      </c>
      <c r="AG6" s="29"/>
      <c r="AH6" s="16">
        <v>0.0423409</v>
      </c>
      <c r="AI6" s="30"/>
      <c r="AJ6" s="23" t="s">
        <v>51</v>
      </c>
      <c r="AK6" s="23" t="s">
        <v>56</v>
      </c>
      <c r="AM6" s="29"/>
      <c r="AN6" s="16">
        <v>0.0030633</v>
      </c>
      <c r="AO6" s="30"/>
      <c r="AP6" s="23" t="s">
        <v>51</v>
      </c>
      <c r="AQ6" s="23" t="s">
        <v>56</v>
      </c>
      <c r="AR6" s="11"/>
      <c r="AS6" s="29"/>
      <c r="AT6" s="16">
        <v>0.0649366</v>
      </c>
      <c r="AU6" s="30"/>
      <c r="AV6" s="23" t="s">
        <v>51</v>
      </c>
      <c r="AW6" s="23" t="s">
        <v>56</v>
      </c>
      <c r="AX6" s="11"/>
      <c r="AY6" s="29"/>
      <c r="AZ6" s="16">
        <v>0.0008382</v>
      </c>
      <c r="BA6" s="30"/>
      <c r="BB6" s="23" t="s">
        <v>51</v>
      </c>
      <c r="BC6" s="23" t="s">
        <v>56</v>
      </c>
      <c r="BD6" s="11"/>
      <c r="BE6" s="29"/>
      <c r="BF6" s="16">
        <v>0.001264</v>
      </c>
      <c r="BG6" s="30"/>
      <c r="BH6" s="23" t="s">
        <v>51</v>
      </c>
      <c r="BI6" s="23" t="s">
        <v>56</v>
      </c>
      <c r="BK6" s="29"/>
      <c r="BL6" s="16">
        <v>0.0515623</v>
      </c>
      <c r="BM6" s="30"/>
      <c r="BN6" s="23" t="s">
        <v>51</v>
      </c>
      <c r="BO6" s="23" t="s">
        <v>56</v>
      </c>
      <c r="BQ6" s="29"/>
      <c r="BR6" s="16">
        <v>0.0088441</v>
      </c>
      <c r="BS6" s="30"/>
      <c r="BT6" s="23" t="s">
        <v>51</v>
      </c>
      <c r="BU6" s="23" t="s">
        <v>56</v>
      </c>
      <c r="BW6" s="29"/>
      <c r="BX6" s="16">
        <v>0.0015756</v>
      </c>
      <c r="BY6" s="30"/>
      <c r="BZ6" s="23" t="s">
        <v>51</v>
      </c>
      <c r="CA6" s="23" t="s">
        <v>56</v>
      </c>
      <c r="CC6" s="29"/>
      <c r="CD6" s="16">
        <v>0.0183309</v>
      </c>
      <c r="CE6" s="30"/>
      <c r="CF6" s="23" t="s">
        <v>51</v>
      </c>
      <c r="CG6" s="23" t="s">
        <v>56</v>
      </c>
      <c r="CI6" s="29"/>
      <c r="CJ6" s="16">
        <v>0.0088668</v>
      </c>
      <c r="CK6" s="30"/>
      <c r="CL6" s="23" t="s">
        <v>51</v>
      </c>
      <c r="CM6" s="23" t="s">
        <v>56</v>
      </c>
      <c r="CN6" s="11"/>
      <c r="CO6" s="29"/>
      <c r="CP6" s="16">
        <v>0.0126751</v>
      </c>
      <c r="CQ6" s="30"/>
      <c r="CR6" s="23" t="s">
        <v>51</v>
      </c>
      <c r="CS6" s="23" t="s">
        <v>56</v>
      </c>
      <c r="CU6" s="29"/>
      <c r="CV6" s="16">
        <v>0.0238279</v>
      </c>
      <c r="CW6" s="30"/>
      <c r="CX6" s="23" t="s">
        <v>51</v>
      </c>
      <c r="CY6" s="23" t="s">
        <v>56</v>
      </c>
      <c r="DA6" s="59"/>
      <c r="DB6" s="60">
        <v>0.0183593</v>
      </c>
      <c r="DC6" s="61"/>
      <c r="DD6" s="58" t="s">
        <v>51</v>
      </c>
      <c r="DE6" s="23" t="s">
        <v>56</v>
      </c>
      <c r="DG6" s="29"/>
      <c r="DH6" s="16">
        <v>1.14E-05</v>
      </c>
      <c r="DI6" s="30"/>
      <c r="DJ6" s="23" t="s">
        <v>51</v>
      </c>
      <c r="DK6" s="23" t="s">
        <v>56</v>
      </c>
      <c r="DL6" s="11"/>
      <c r="DM6" s="29"/>
      <c r="DN6" s="16">
        <v>0.0001006</v>
      </c>
      <c r="DO6" s="30"/>
      <c r="DP6" s="23" t="s">
        <v>51</v>
      </c>
      <c r="DQ6" s="23" t="s">
        <v>56</v>
      </c>
      <c r="DR6" s="11"/>
      <c r="DS6" s="29"/>
      <c r="DT6" s="16">
        <v>0.0011742</v>
      </c>
      <c r="DU6" s="30"/>
      <c r="DV6" s="23" t="s">
        <v>51</v>
      </c>
      <c r="DW6" s="23" t="s">
        <v>56</v>
      </c>
      <c r="DX6" s="11"/>
      <c r="DY6" s="29"/>
      <c r="DZ6" s="16">
        <v>0.0050913</v>
      </c>
      <c r="EA6" s="30"/>
      <c r="EB6" s="23" t="s">
        <v>51</v>
      </c>
      <c r="EC6" s="23" t="s">
        <v>56</v>
      </c>
      <c r="ED6" s="11"/>
      <c r="EE6" s="29"/>
      <c r="EF6" s="16">
        <v>0.0013411</v>
      </c>
      <c r="EG6" s="30"/>
      <c r="EH6" s="23" t="s">
        <v>51</v>
      </c>
      <c r="EI6" s="23" t="s">
        <v>56</v>
      </c>
      <c r="EJ6" s="11"/>
      <c r="EK6" s="29"/>
      <c r="EL6" s="16">
        <v>0.0282949</v>
      </c>
      <c r="EM6" s="30"/>
      <c r="EN6" s="23" t="s">
        <v>51</v>
      </c>
      <c r="EO6" s="23" t="s">
        <v>56</v>
      </c>
      <c r="EP6" s="11"/>
      <c r="EQ6" s="29"/>
      <c r="ER6" s="16">
        <v>0.1782682</v>
      </c>
      <c r="ES6" s="30"/>
      <c r="ET6" s="23" t="s">
        <v>51</v>
      </c>
      <c r="EU6" s="23" t="s">
        <v>56</v>
      </c>
      <c r="EV6" s="11"/>
      <c r="EW6" s="29"/>
      <c r="EX6" s="16">
        <v>0.0074536</v>
      </c>
      <c r="EY6" s="30"/>
      <c r="EZ6" s="23" t="s">
        <v>51</v>
      </c>
      <c r="FA6" s="23" t="s">
        <v>56</v>
      </c>
      <c r="FB6" s="11"/>
      <c r="FC6" s="29"/>
      <c r="FD6" s="16"/>
      <c r="FE6" s="30"/>
      <c r="FF6" s="23" t="s">
        <v>51</v>
      </c>
      <c r="FG6" s="23" t="s">
        <v>56</v>
      </c>
    </row>
    <row r="7" spans="1:163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U7" s="10" t="s">
        <v>4</v>
      </c>
      <c r="V7" s="10" t="s">
        <v>5</v>
      </c>
      <c r="W7" s="10" t="s">
        <v>0</v>
      </c>
      <c r="X7" s="23" t="s">
        <v>52</v>
      </c>
      <c r="Y7" s="23" t="s">
        <v>57</v>
      </c>
      <c r="AA7" s="10" t="s">
        <v>4</v>
      </c>
      <c r="AB7" s="10" t="s">
        <v>5</v>
      </c>
      <c r="AC7" s="10" t="s">
        <v>0</v>
      </c>
      <c r="AD7" s="23" t="s">
        <v>52</v>
      </c>
      <c r="AE7" s="23" t="s">
        <v>57</v>
      </c>
      <c r="AG7" s="10" t="s">
        <v>4</v>
      </c>
      <c r="AH7" s="10" t="s">
        <v>5</v>
      </c>
      <c r="AI7" s="10" t="s">
        <v>0</v>
      </c>
      <c r="AJ7" s="23" t="s">
        <v>52</v>
      </c>
      <c r="AK7" s="23" t="s">
        <v>57</v>
      </c>
      <c r="AM7" s="10" t="s">
        <v>4</v>
      </c>
      <c r="AN7" s="10" t="s">
        <v>5</v>
      </c>
      <c r="AO7" s="10" t="s">
        <v>0</v>
      </c>
      <c r="AP7" s="23" t="s">
        <v>52</v>
      </c>
      <c r="AQ7" s="23" t="s">
        <v>57</v>
      </c>
      <c r="AR7" s="14"/>
      <c r="AS7" s="10" t="s">
        <v>4</v>
      </c>
      <c r="AT7" s="10" t="s">
        <v>5</v>
      </c>
      <c r="AU7" s="10" t="s">
        <v>0</v>
      </c>
      <c r="AV7" s="23" t="s">
        <v>52</v>
      </c>
      <c r="AW7" s="23" t="s">
        <v>57</v>
      </c>
      <c r="AX7" s="14"/>
      <c r="AY7" s="10" t="s">
        <v>4</v>
      </c>
      <c r="AZ7" s="10" t="s">
        <v>5</v>
      </c>
      <c r="BA7" s="10" t="s">
        <v>0</v>
      </c>
      <c r="BB7" s="23" t="s">
        <v>52</v>
      </c>
      <c r="BC7" s="23" t="s">
        <v>57</v>
      </c>
      <c r="BD7" s="14"/>
      <c r="BE7" s="10" t="s">
        <v>4</v>
      </c>
      <c r="BF7" s="10" t="s">
        <v>5</v>
      </c>
      <c r="BG7" s="10" t="s">
        <v>0</v>
      </c>
      <c r="BH7" s="23" t="s">
        <v>52</v>
      </c>
      <c r="BI7" s="23" t="s">
        <v>57</v>
      </c>
      <c r="BK7" s="10" t="s">
        <v>4</v>
      </c>
      <c r="BL7" s="10" t="s">
        <v>5</v>
      </c>
      <c r="BM7" s="10" t="s">
        <v>0</v>
      </c>
      <c r="BN7" s="23" t="s">
        <v>52</v>
      </c>
      <c r="BO7" s="23" t="s">
        <v>57</v>
      </c>
      <c r="BQ7" s="10" t="s">
        <v>4</v>
      </c>
      <c r="BR7" s="10" t="s">
        <v>5</v>
      </c>
      <c r="BS7" s="10" t="s">
        <v>0</v>
      </c>
      <c r="BT7" s="23" t="s">
        <v>52</v>
      </c>
      <c r="BU7" s="23" t="s">
        <v>57</v>
      </c>
      <c r="BW7" s="10" t="s">
        <v>4</v>
      </c>
      <c r="BX7" s="10" t="s">
        <v>5</v>
      </c>
      <c r="BY7" s="10" t="s">
        <v>0</v>
      </c>
      <c r="BZ7" s="23" t="s">
        <v>52</v>
      </c>
      <c r="CA7" s="23" t="s">
        <v>57</v>
      </c>
      <c r="CC7" s="10" t="s">
        <v>4</v>
      </c>
      <c r="CD7" s="10" t="s">
        <v>5</v>
      </c>
      <c r="CE7" s="10" t="s">
        <v>0</v>
      </c>
      <c r="CF7" s="23" t="s">
        <v>52</v>
      </c>
      <c r="CG7" s="23" t="s">
        <v>57</v>
      </c>
      <c r="CI7" s="10" t="s">
        <v>4</v>
      </c>
      <c r="CJ7" s="10" t="s">
        <v>5</v>
      </c>
      <c r="CK7" s="10" t="s">
        <v>0</v>
      </c>
      <c r="CL7" s="23" t="s">
        <v>52</v>
      </c>
      <c r="CM7" s="23" t="s">
        <v>57</v>
      </c>
      <c r="CN7" s="14"/>
      <c r="CO7" s="10" t="s">
        <v>4</v>
      </c>
      <c r="CP7" s="10" t="s">
        <v>5</v>
      </c>
      <c r="CQ7" s="10" t="s">
        <v>0</v>
      </c>
      <c r="CR7" s="23" t="s">
        <v>52</v>
      </c>
      <c r="CS7" s="23" t="s">
        <v>57</v>
      </c>
      <c r="CU7" s="10" t="s">
        <v>4</v>
      </c>
      <c r="CV7" s="10" t="s">
        <v>5</v>
      </c>
      <c r="CW7" s="10" t="s">
        <v>0</v>
      </c>
      <c r="CX7" s="23" t="s">
        <v>52</v>
      </c>
      <c r="CY7" s="23" t="s">
        <v>57</v>
      </c>
      <c r="DA7" s="62" t="s">
        <v>4</v>
      </c>
      <c r="DB7" s="62" t="s">
        <v>5</v>
      </c>
      <c r="DC7" s="62" t="s">
        <v>0</v>
      </c>
      <c r="DD7" s="58" t="s">
        <v>52</v>
      </c>
      <c r="DE7" s="23" t="s">
        <v>57</v>
      </c>
      <c r="DG7" s="10" t="s">
        <v>4</v>
      </c>
      <c r="DH7" s="10" t="s">
        <v>5</v>
      </c>
      <c r="DI7" s="10" t="s">
        <v>0</v>
      </c>
      <c r="DJ7" s="23" t="s">
        <v>52</v>
      </c>
      <c r="DK7" s="23" t="s">
        <v>57</v>
      </c>
      <c r="DL7" s="14"/>
      <c r="DM7" s="10" t="s">
        <v>4</v>
      </c>
      <c r="DN7" s="10" t="s">
        <v>5</v>
      </c>
      <c r="DO7" s="10" t="s">
        <v>0</v>
      </c>
      <c r="DP7" s="23" t="s">
        <v>52</v>
      </c>
      <c r="DQ7" s="23" t="s">
        <v>57</v>
      </c>
      <c r="DR7" s="14"/>
      <c r="DS7" s="10" t="s">
        <v>4</v>
      </c>
      <c r="DT7" s="10" t="s">
        <v>5</v>
      </c>
      <c r="DU7" s="10" t="s">
        <v>0</v>
      </c>
      <c r="DV7" s="23" t="s">
        <v>52</v>
      </c>
      <c r="DW7" s="23" t="s">
        <v>57</v>
      </c>
      <c r="DX7" s="14"/>
      <c r="DY7" s="10" t="s">
        <v>4</v>
      </c>
      <c r="DZ7" s="10" t="s">
        <v>5</v>
      </c>
      <c r="EA7" s="10" t="s">
        <v>0</v>
      </c>
      <c r="EB7" s="23" t="s">
        <v>52</v>
      </c>
      <c r="EC7" s="23" t="s">
        <v>57</v>
      </c>
      <c r="ED7" s="14"/>
      <c r="EE7" s="10" t="s">
        <v>4</v>
      </c>
      <c r="EF7" s="10" t="s">
        <v>5</v>
      </c>
      <c r="EG7" s="10" t="s">
        <v>0</v>
      </c>
      <c r="EH7" s="23" t="s">
        <v>52</v>
      </c>
      <c r="EI7" s="23" t="s">
        <v>57</v>
      </c>
      <c r="EJ7" s="14"/>
      <c r="EK7" s="10" t="s">
        <v>4</v>
      </c>
      <c r="EL7" s="10" t="s">
        <v>5</v>
      </c>
      <c r="EM7" s="10" t="s">
        <v>0</v>
      </c>
      <c r="EN7" s="23" t="s">
        <v>52</v>
      </c>
      <c r="EO7" s="23" t="s">
        <v>57</v>
      </c>
      <c r="EP7" s="14"/>
      <c r="EQ7" s="10" t="s">
        <v>4</v>
      </c>
      <c r="ER7" s="10" t="s">
        <v>5</v>
      </c>
      <c r="ES7" s="10" t="s">
        <v>0</v>
      </c>
      <c r="ET7" s="23" t="s">
        <v>52</v>
      </c>
      <c r="EU7" s="23" t="s">
        <v>57</v>
      </c>
      <c r="EV7" s="14"/>
      <c r="EW7" s="10" t="s">
        <v>4</v>
      </c>
      <c r="EX7" s="10" t="s">
        <v>5</v>
      </c>
      <c r="EY7" s="10" t="s">
        <v>0</v>
      </c>
      <c r="EZ7" s="23" t="s">
        <v>52</v>
      </c>
      <c r="FA7" s="23" t="s">
        <v>57</v>
      </c>
      <c r="FB7" s="14"/>
      <c r="FC7" s="10" t="s">
        <v>4</v>
      </c>
      <c r="FD7" s="10" t="s">
        <v>5</v>
      </c>
      <c r="FE7" s="10" t="s">
        <v>0</v>
      </c>
      <c r="FF7" s="23" t="s">
        <v>52</v>
      </c>
      <c r="FG7" s="23" t="s">
        <v>57</v>
      </c>
    </row>
    <row r="8" spans="1:163" s="34" customFormat="1" ht="12.75">
      <c r="A8" s="33">
        <v>44105</v>
      </c>
      <c r="C8" s="24"/>
      <c r="D8" s="24"/>
      <c r="E8" s="18"/>
      <c r="F8" s="18"/>
      <c r="G8" s="18"/>
      <c r="H8" s="18"/>
      <c r="I8" s="50">
        <f>'2021A Academic'!I8</f>
        <v>0</v>
      </c>
      <c r="J8" s="18">
        <f>'2021A Academic'!J8</f>
        <v>0</v>
      </c>
      <c r="K8" s="18">
        <f>I8+J8</f>
        <v>0</v>
      </c>
      <c r="L8" s="18">
        <f>'2021A Academic'!L8</f>
        <v>0</v>
      </c>
      <c r="M8" s="18">
        <f>'2021A Academic'!M8</f>
        <v>0</v>
      </c>
      <c r="N8" s="18"/>
      <c r="O8" s="17"/>
      <c r="P8" s="17">
        <f>V8+AB8+AH8+AN8+AT8+AZ8+BF8+BL8+BR8+BX8+CD8+CJ8+CP8+CV8+DB8+DH8+DN8+DT8+DZ8+EF8+EL8+ER8+EX8+FD8</f>
        <v>0</v>
      </c>
      <c r="Q8" s="17">
        <f>O8+P8</f>
        <v>0</v>
      </c>
      <c r="R8" s="17">
        <f aca="true" t="shared" si="0" ref="R8:S11">X8+AD8+AJ8+AP8+AV8+BB8+BH8+BN8+BT8+BZ8+CF8+CL8+CR8+CX8+DD8+DJ8+DP8+DV8+EB8+EH8+EN8+ET8+EZ8+FF8</f>
        <v>0</v>
      </c>
      <c r="S8" s="17">
        <f t="shared" si="0"/>
        <v>0</v>
      </c>
      <c r="T8"/>
      <c r="U8" s="17">
        <f aca="true" t="shared" si="1" ref="U8:V11">C8*40.26828/100</f>
        <v>0</v>
      </c>
      <c r="V8" s="17">
        <f t="shared" si="1"/>
        <v>0</v>
      </c>
      <c r="W8" s="17">
        <f>U8+V8</f>
        <v>0</v>
      </c>
      <c r="X8" s="18">
        <f>V$6*$F8</f>
        <v>0</v>
      </c>
      <c r="Y8" s="18">
        <f>V$6*$G8</f>
        <v>0</v>
      </c>
      <c r="Z8" s="17"/>
      <c r="AA8" s="17">
        <f aca="true" t="shared" si="2" ref="AA8:AB11">C8*1.8091/100</f>
        <v>0</v>
      </c>
      <c r="AB8" s="17">
        <f t="shared" si="2"/>
        <v>0</v>
      </c>
      <c r="AC8" s="17">
        <f>AA8+AB8</f>
        <v>0</v>
      </c>
      <c r="AD8" s="18">
        <f>AB$6*$F8</f>
        <v>0</v>
      </c>
      <c r="AE8" s="18">
        <f>AB$6*$G8</f>
        <v>0</v>
      </c>
      <c r="AF8" s="17"/>
      <c r="AG8" s="17">
        <f aca="true" t="shared" si="3" ref="AG8:AH11">C8*4.23409/100</f>
        <v>0</v>
      </c>
      <c r="AH8" s="17">
        <f t="shared" si="3"/>
        <v>0</v>
      </c>
      <c r="AI8" s="17">
        <f>AG8+AH8</f>
        <v>0</v>
      </c>
      <c r="AJ8" s="18">
        <f>AH$6*$F8</f>
        <v>0</v>
      </c>
      <c r="AK8" s="18">
        <f>AH$6*$G8</f>
        <v>0</v>
      </c>
      <c r="AL8" s="17"/>
      <c r="AM8" s="17">
        <f aca="true" t="shared" si="4" ref="AM8:AN11">C8*0.30633/100</f>
        <v>0</v>
      </c>
      <c r="AN8" s="17">
        <f t="shared" si="4"/>
        <v>0</v>
      </c>
      <c r="AO8" s="17">
        <f>AM8+AN8</f>
        <v>0</v>
      </c>
      <c r="AP8" s="18">
        <f>AN$6*$F8</f>
        <v>0</v>
      </c>
      <c r="AQ8" s="18">
        <f>AN$6*$G8</f>
        <v>0</v>
      </c>
      <c r="AR8" s="17"/>
      <c r="AS8" s="17">
        <f aca="true" t="shared" si="5" ref="AS8:AT11">C8*6.49366/100</f>
        <v>0</v>
      </c>
      <c r="AT8" s="17">
        <f t="shared" si="5"/>
        <v>0</v>
      </c>
      <c r="AU8" s="17">
        <f>AS8+AT8</f>
        <v>0</v>
      </c>
      <c r="AV8" s="18">
        <f>AT$6*$F8</f>
        <v>0</v>
      </c>
      <c r="AW8" s="18">
        <f>AT$6*$G8</f>
        <v>0</v>
      </c>
      <c r="AX8" s="17"/>
      <c r="AY8" s="17">
        <f aca="true" t="shared" si="6" ref="AY8:AZ11">C8*0.08382/100</f>
        <v>0</v>
      </c>
      <c r="AZ8" s="17">
        <f t="shared" si="6"/>
        <v>0</v>
      </c>
      <c r="BA8" s="17">
        <f>AY8+AZ8</f>
        <v>0</v>
      </c>
      <c r="BB8" s="18">
        <f>AZ$6*$F8</f>
        <v>0</v>
      </c>
      <c r="BC8" s="18">
        <f>AZ$6*$G8</f>
        <v>0</v>
      </c>
      <c r="BD8" s="17"/>
      <c r="BE8" s="17">
        <f aca="true" t="shared" si="7" ref="BE8:BF11">C8*0.1264/100</f>
        <v>0</v>
      </c>
      <c r="BF8" s="17">
        <f t="shared" si="7"/>
        <v>0</v>
      </c>
      <c r="BG8" s="17">
        <f>BE8+BF8</f>
        <v>0</v>
      </c>
      <c r="BH8" s="18">
        <f>BF$6*$F8</f>
        <v>0</v>
      </c>
      <c r="BI8" s="18">
        <f>BF$6*$G8</f>
        <v>0</v>
      </c>
      <c r="BJ8" s="17"/>
      <c r="BK8" s="17">
        <f aca="true" t="shared" si="8" ref="BK8:BL11">C8*5.15623/100</f>
        <v>0</v>
      </c>
      <c r="BL8" s="17">
        <f t="shared" si="8"/>
        <v>0</v>
      </c>
      <c r="BM8" s="17">
        <f>BK8+BL8</f>
        <v>0</v>
      </c>
      <c r="BN8" s="18">
        <f>BL$6*$F8</f>
        <v>0</v>
      </c>
      <c r="BO8" s="18">
        <f>BL$6*$G8</f>
        <v>0</v>
      </c>
      <c r="BP8" s="17"/>
      <c r="BQ8" s="17">
        <f aca="true" t="shared" si="9" ref="BQ8:BR11">C8*0.88441/100</f>
        <v>0</v>
      </c>
      <c r="BR8" s="17">
        <f t="shared" si="9"/>
        <v>0</v>
      </c>
      <c r="BS8" s="17">
        <f>BQ8+BR8</f>
        <v>0</v>
      </c>
      <c r="BT8" s="18">
        <f>BR$6*$F8</f>
        <v>0</v>
      </c>
      <c r="BU8" s="18">
        <f>BR$6*$G8</f>
        <v>0</v>
      </c>
      <c r="BV8" s="17"/>
      <c r="BW8" s="17">
        <f aca="true" t="shared" si="10" ref="BW8:BX11">C8*0.15756/100</f>
        <v>0</v>
      </c>
      <c r="BX8" s="17">
        <f t="shared" si="10"/>
        <v>0</v>
      </c>
      <c r="BY8" s="17">
        <f>BW8+BX8</f>
        <v>0</v>
      </c>
      <c r="BZ8" s="18">
        <f>BX$6*$F8</f>
        <v>0</v>
      </c>
      <c r="CA8" s="18">
        <f>BX$6*$G8</f>
        <v>0</v>
      </c>
      <c r="CB8" s="17"/>
      <c r="CC8" s="17">
        <f aca="true" t="shared" si="11" ref="CC8:CD11">C8*1.83309/100</f>
        <v>0</v>
      </c>
      <c r="CD8" s="17">
        <f t="shared" si="11"/>
        <v>0</v>
      </c>
      <c r="CE8" s="17">
        <f>CC8+CD8</f>
        <v>0</v>
      </c>
      <c r="CF8" s="18">
        <f>CD$6*$F8</f>
        <v>0</v>
      </c>
      <c r="CG8" s="18">
        <f>CD$6*$G8</f>
        <v>0</v>
      </c>
      <c r="CH8" s="17"/>
      <c r="CI8" s="17">
        <f aca="true" t="shared" si="12" ref="CI8:CJ11">C8*0.88668/100</f>
        <v>0</v>
      </c>
      <c r="CJ8" s="17">
        <f t="shared" si="12"/>
        <v>0</v>
      </c>
      <c r="CK8" s="17">
        <f>CI8+CJ8</f>
        <v>0</v>
      </c>
      <c r="CL8" s="18">
        <f>CJ$6*$F8</f>
        <v>0</v>
      </c>
      <c r="CM8" s="18">
        <f>CJ$6*$G8</f>
        <v>0</v>
      </c>
      <c r="CN8" s="17"/>
      <c r="CO8" s="17">
        <f aca="true" t="shared" si="13" ref="CO8:CP11">C8*1.26751/100</f>
        <v>0</v>
      </c>
      <c r="CP8" s="17">
        <f t="shared" si="13"/>
        <v>0</v>
      </c>
      <c r="CQ8" s="17">
        <f>CO8+CP8</f>
        <v>0</v>
      </c>
      <c r="CR8" s="18">
        <f>CP$6*$F8</f>
        <v>0</v>
      </c>
      <c r="CS8" s="18">
        <f>CP$6*$G8</f>
        <v>0</v>
      </c>
      <c r="CT8" s="17"/>
      <c r="CU8" s="17">
        <f aca="true" t="shared" si="14" ref="CU8:CV11">C8*2.38279/100</f>
        <v>0</v>
      </c>
      <c r="CV8" s="17">
        <f t="shared" si="14"/>
        <v>0</v>
      </c>
      <c r="CW8" s="17">
        <f>CU8+CV8</f>
        <v>0</v>
      </c>
      <c r="CX8" s="18">
        <f>CV$6*$F8</f>
        <v>0</v>
      </c>
      <c r="CY8" s="18">
        <f>CV$6*$G8</f>
        <v>0</v>
      </c>
      <c r="CZ8" s="17"/>
      <c r="DA8" s="63">
        <f aca="true" t="shared" si="15" ref="DA8:DB11">C8*1.83593/100</f>
        <v>0</v>
      </c>
      <c r="DB8" s="63">
        <f t="shared" si="15"/>
        <v>0</v>
      </c>
      <c r="DC8" s="63">
        <f>DA8+DB8</f>
        <v>0</v>
      </c>
      <c r="DD8" s="64">
        <f>DB$6*$F8</f>
        <v>0</v>
      </c>
      <c r="DE8" s="18">
        <f>DB$6*$G8</f>
        <v>0</v>
      </c>
      <c r="DF8" s="17"/>
      <c r="DG8" s="17">
        <f aca="true" t="shared" si="16" ref="DG8:DH11">C8*0.00114/100</f>
        <v>0</v>
      </c>
      <c r="DH8" s="17">
        <f t="shared" si="16"/>
        <v>0</v>
      </c>
      <c r="DI8" s="17">
        <f>DG8+DH8</f>
        <v>0</v>
      </c>
      <c r="DJ8" s="18">
        <f>DH$6*$F8</f>
        <v>0</v>
      </c>
      <c r="DK8" s="18">
        <f>DH$6*$G8</f>
        <v>0</v>
      </c>
      <c r="DL8" s="17"/>
      <c r="DM8" s="17">
        <f aca="true" t="shared" si="17" ref="DM8:DN11">C8*0.01006/100</f>
        <v>0</v>
      </c>
      <c r="DN8" s="17">
        <f t="shared" si="17"/>
        <v>0</v>
      </c>
      <c r="DO8" s="17">
        <f>DM8+DN8</f>
        <v>0</v>
      </c>
      <c r="DP8" s="18">
        <f>DN$6*$F8</f>
        <v>0</v>
      </c>
      <c r="DQ8" s="18">
        <f>DN$6*$G8</f>
        <v>0</v>
      </c>
      <c r="DR8" s="17"/>
      <c r="DS8" s="17">
        <f aca="true" t="shared" si="18" ref="DS8:DT11">C8*0.11742/100</f>
        <v>0</v>
      </c>
      <c r="DT8" s="17">
        <f t="shared" si="18"/>
        <v>0</v>
      </c>
      <c r="DU8" s="17">
        <f>DS8+DT8</f>
        <v>0</v>
      </c>
      <c r="DV8" s="18">
        <f>DT$6*$F8</f>
        <v>0</v>
      </c>
      <c r="DW8" s="18">
        <f>DT$6*$G8</f>
        <v>0</v>
      </c>
      <c r="DX8" s="17"/>
      <c r="DY8" s="17">
        <f aca="true" t="shared" si="19" ref="DY8:DZ11">C8*0.50913/100</f>
        <v>0</v>
      </c>
      <c r="DZ8" s="17">
        <f t="shared" si="19"/>
        <v>0</v>
      </c>
      <c r="EA8" s="17">
        <f>DY8+DZ8</f>
        <v>0</v>
      </c>
      <c r="EB8" s="18">
        <f>DZ$6*$F8</f>
        <v>0</v>
      </c>
      <c r="EC8" s="18">
        <f>DZ$6*$G8</f>
        <v>0</v>
      </c>
      <c r="ED8" s="17"/>
      <c r="EE8" s="17">
        <f aca="true" t="shared" si="20" ref="EE8:EF11">C8*0.13411/100</f>
        <v>0</v>
      </c>
      <c r="EF8" s="17">
        <f t="shared" si="20"/>
        <v>0</v>
      </c>
      <c r="EG8" s="17">
        <f>EE8+EF8</f>
        <v>0</v>
      </c>
      <c r="EH8" s="18">
        <f>EF$6*$F8</f>
        <v>0</v>
      </c>
      <c r="EI8" s="18">
        <f>EF$6*$G8</f>
        <v>0</v>
      </c>
      <c r="EJ8" s="17"/>
      <c r="EK8" s="17">
        <f aca="true" t="shared" si="21" ref="EK8:EL11">C8*2.82949/100</f>
        <v>0</v>
      </c>
      <c r="EL8" s="17">
        <f t="shared" si="21"/>
        <v>0</v>
      </c>
      <c r="EM8" s="17">
        <f>EK8+EL8</f>
        <v>0</v>
      </c>
      <c r="EN8" s="18">
        <f>EL$6*$F8</f>
        <v>0</v>
      </c>
      <c r="EO8" s="18">
        <f>EL$6*$G8</f>
        <v>0</v>
      </c>
      <c r="EP8" s="17"/>
      <c r="EQ8" s="17">
        <f aca="true" t="shared" si="22" ref="EQ8:ER11">C8*17.82682/100</f>
        <v>0</v>
      </c>
      <c r="ER8" s="17">
        <f t="shared" si="22"/>
        <v>0</v>
      </c>
      <c r="ES8" s="17">
        <f>EQ8+ER8</f>
        <v>0</v>
      </c>
      <c r="ET8" s="18">
        <f>ER$6*$F8</f>
        <v>0</v>
      </c>
      <c r="EU8" s="18">
        <f>ER$6*$G8</f>
        <v>0</v>
      </c>
      <c r="EV8" s="17"/>
      <c r="EW8" s="17">
        <f aca="true" t="shared" si="23" ref="EW8:EX11">C8*0.74536/100</f>
        <v>0</v>
      </c>
      <c r="EX8" s="17">
        <f t="shared" si="23"/>
        <v>0</v>
      </c>
      <c r="EY8" s="17">
        <f>EW8+EX8</f>
        <v>0</v>
      </c>
      <c r="EZ8" s="18">
        <f>EX$6*$F8</f>
        <v>0</v>
      </c>
      <c r="FA8" s="18">
        <f>EX$6*$G8</f>
        <v>0</v>
      </c>
      <c r="FB8" s="17"/>
      <c r="FC8" s="24"/>
      <c r="FD8" s="17"/>
      <c r="FE8" s="17"/>
      <c r="FF8" s="17"/>
      <c r="FG8" s="18">
        <f>FD$6*$G8</f>
        <v>0</v>
      </c>
    </row>
    <row r="9" spans="1:163" s="34" customFormat="1" ht="12.75">
      <c r="A9" s="33">
        <v>44287</v>
      </c>
      <c r="C9" s="24"/>
      <c r="D9" s="24"/>
      <c r="E9" s="18">
        <f>SUM(C9:D9)</f>
        <v>0</v>
      </c>
      <c r="F9" s="18"/>
      <c r="G9" s="18"/>
      <c r="H9" s="18"/>
      <c r="I9" s="50">
        <f>'2021A Academic'!I9</f>
        <v>0</v>
      </c>
      <c r="J9" s="18">
        <f>'2021A Academic'!J9</f>
        <v>0</v>
      </c>
      <c r="K9" s="18">
        <f>I9+J9</f>
        <v>0</v>
      </c>
      <c r="L9" s="18">
        <f>'2021A Academic'!L9</f>
        <v>0</v>
      </c>
      <c r="M9" s="18">
        <f>'2021A Academic'!M9</f>
        <v>0</v>
      </c>
      <c r="N9" s="18"/>
      <c r="O9" s="17">
        <f>U9+AA9+AG9+AM9+AS9+AY9+BE9+BK9+BQ9+BW9+CC9+CI9+CO9+CU9+DA9+DG9+DM9+DS9+DY9+EE9+EK9+EQ9+EW9+FC9</f>
        <v>0</v>
      </c>
      <c r="P9" s="17">
        <f>V9+AB9+AH9+AN9+AT9+AZ9+BF9+BL9+BR9+BX9+CD9+CJ9+CP9+CV9+DB9+DH9+DN9+DT9+DZ9+EF9+EL9+ER9+EX9+FD9</f>
        <v>0</v>
      </c>
      <c r="Q9" s="17">
        <f>O9+P9</f>
        <v>0</v>
      </c>
      <c r="R9" s="17">
        <f t="shared" si="0"/>
        <v>0</v>
      </c>
      <c r="S9" s="17">
        <f t="shared" si="0"/>
        <v>0</v>
      </c>
      <c r="T9"/>
      <c r="U9" s="17">
        <f t="shared" si="1"/>
        <v>0</v>
      </c>
      <c r="V9" s="17">
        <f t="shared" si="1"/>
        <v>0</v>
      </c>
      <c r="W9" s="17">
        <f>U9+V9</f>
        <v>0</v>
      </c>
      <c r="X9" s="18">
        <f>V$6*$F9</f>
        <v>0</v>
      </c>
      <c r="Y9" s="18">
        <f>V$6*$G9</f>
        <v>0</v>
      </c>
      <c r="Z9" s="17"/>
      <c r="AA9" s="17">
        <f t="shared" si="2"/>
        <v>0</v>
      </c>
      <c r="AB9" s="17">
        <f t="shared" si="2"/>
        <v>0</v>
      </c>
      <c r="AC9" s="17">
        <f>AA9+AB9</f>
        <v>0</v>
      </c>
      <c r="AD9" s="18">
        <f>AB$6*$F9</f>
        <v>0</v>
      </c>
      <c r="AE9" s="18">
        <f>AB$6*$G9</f>
        <v>0</v>
      </c>
      <c r="AF9" s="17"/>
      <c r="AG9" s="17">
        <f t="shared" si="3"/>
        <v>0</v>
      </c>
      <c r="AH9" s="17">
        <f t="shared" si="3"/>
        <v>0</v>
      </c>
      <c r="AI9" s="17">
        <f>AG9+AH9</f>
        <v>0</v>
      </c>
      <c r="AJ9" s="18">
        <f>AH$6*$F9</f>
        <v>0</v>
      </c>
      <c r="AK9" s="18">
        <f>AH$6*$G9</f>
        <v>0</v>
      </c>
      <c r="AL9" s="17"/>
      <c r="AM9" s="17">
        <f t="shared" si="4"/>
        <v>0</v>
      </c>
      <c r="AN9" s="17">
        <f t="shared" si="4"/>
        <v>0</v>
      </c>
      <c r="AO9" s="17">
        <f>AM9+AN9</f>
        <v>0</v>
      </c>
      <c r="AP9" s="18">
        <f>AN$6*$F9</f>
        <v>0</v>
      </c>
      <c r="AQ9" s="18">
        <f>AN$6*$G9</f>
        <v>0</v>
      </c>
      <c r="AR9" s="17"/>
      <c r="AS9" s="17">
        <f t="shared" si="5"/>
        <v>0</v>
      </c>
      <c r="AT9" s="17">
        <f t="shared" si="5"/>
        <v>0</v>
      </c>
      <c r="AU9" s="17">
        <f>AS9+AT9</f>
        <v>0</v>
      </c>
      <c r="AV9" s="18">
        <f>AT$6*$F9</f>
        <v>0</v>
      </c>
      <c r="AW9" s="18">
        <f>AT$6*$G9</f>
        <v>0</v>
      </c>
      <c r="AX9" s="17"/>
      <c r="AY9" s="17">
        <f t="shared" si="6"/>
        <v>0</v>
      </c>
      <c r="AZ9" s="17">
        <f t="shared" si="6"/>
        <v>0</v>
      </c>
      <c r="BA9" s="17">
        <f>AY9+AZ9</f>
        <v>0</v>
      </c>
      <c r="BB9" s="18">
        <f>AZ$6*$F9</f>
        <v>0</v>
      </c>
      <c r="BC9" s="18">
        <f>AZ$6*$G9</f>
        <v>0</v>
      </c>
      <c r="BD9" s="17"/>
      <c r="BE9" s="17">
        <f t="shared" si="7"/>
        <v>0</v>
      </c>
      <c r="BF9" s="17">
        <f t="shared" si="7"/>
        <v>0</v>
      </c>
      <c r="BG9" s="17">
        <f>BE9+BF9</f>
        <v>0</v>
      </c>
      <c r="BH9" s="18">
        <f>BF$6*$F9</f>
        <v>0</v>
      </c>
      <c r="BI9" s="18">
        <f>BF$6*$G9</f>
        <v>0</v>
      </c>
      <c r="BJ9" s="17"/>
      <c r="BK9" s="17">
        <f t="shared" si="8"/>
        <v>0</v>
      </c>
      <c r="BL9" s="17">
        <f t="shared" si="8"/>
        <v>0</v>
      </c>
      <c r="BM9" s="17">
        <f>BK9+BL9</f>
        <v>0</v>
      </c>
      <c r="BN9" s="18">
        <f>BL$6*$F9</f>
        <v>0</v>
      </c>
      <c r="BO9" s="18">
        <f>BL$6*$G9</f>
        <v>0</v>
      </c>
      <c r="BP9" s="17"/>
      <c r="BQ9" s="17">
        <f t="shared" si="9"/>
        <v>0</v>
      </c>
      <c r="BR9" s="17">
        <f t="shared" si="9"/>
        <v>0</v>
      </c>
      <c r="BS9" s="17">
        <f>BQ9+BR9</f>
        <v>0</v>
      </c>
      <c r="BT9" s="18">
        <f>BR$6*$F9</f>
        <v>0</v>
      </c>
      <c r="BU9" s="18">
        <f>BR$6*$G9</f>
        <v>0</v>
      </c>
      <c r="BV9" s="17"/>
      <c r="BW9" s="17">
        <f t="shared" si="10"/>
        <v>0</v>
      </c>
      <c r="BX9" s="17">
        <f t="shared" si="10"/>
        <v>0</v>
      </c>
      <c r="BY9" s="17">
        <f>BW9+BX9</f>
        <v>0</v>
      </c>
      <c r="BZ9" s="18">
        <f>BX$6*$F9</f>
        <v>0</v>
      </c>
      <c r="CA9" s="18">
        <f>BX$6*$G9</f>
        <v>0</v>
      </c>
      <c r="CB9" s="17"/>
      <c r="CC9" s="17">
        <f t="shared" si="11"/>
        <v>0</v>
      </c>
      <c r="CD9" s="17">
        <f t="shared" si="11"/>
        <v>0</v>
      </c>
      <c r="CE9" s="17">
        <f>CC9+CD9</f>
        <v>0</v>
      </c>
      <c r="CF9" s="18">
        <f>CD$6*$F9</f>
        <v>0</v>
      </c>
      <c r="CG9" s="18">
        <f>CD$6*$G9</f>
        <v>0</v>
      </c>
      <c r="CH9" s="17"/>
      <c r="CI9" s="17">
        <f t="shared" si="12"/>
        <v>0</v>
      </c>
      <c r="CJ9" s="17">
        <f t="shared" si="12"/>
        <v>0</v>
      </c>
      <c r="CK9" s="17">
        <f>CI9+CJ9</f>
        <v>0</v>
      </c>
      <c r="CL9" s="18">
        <f>CJ$6*$F9</f>
        <v>0</v>
      </c>
      <c r="CM9" s="18">
        <f>CJ$6*$G9</f>
        <v>0</v>
      </c>
      <c r="CN9" s="17"/>
      <c r="CO9" s="17">
        <f t="shared" si="13"/>
        <v>0</v>
      </c>
      <c r="CP9" s="17">
        <f t="shared" si="13"/>
        <v>0</v>
      </c>
      <c r="CQ9" s="17">
        <f>CO9+CP9</f>
        <v>0</v>
      </c>
      <c r="CR9" s="18">
        <f>CP$6*$F9</f>
        <v>0</v>
      </c>
      <c r="CS9" s="18">
        <f>CP$6*$G9</f>
        <v>0</v>
      </c>
      <c r="CT9" s="17"/>
      <c r="CU9" s="17">
        <f t="shared" si="14"/>
        <v>0</v>
      </c>
      <c r="CV9" s="17">
        <f t="shared" si="14"/>
        <v>0</v>
      </c>
      <c r="CW9" s="17">
        <f>CU9+CV9</f>
        <v>0</v>
      </c>
      <c r="CX9" s="18">
        <f>CV$6*$F9</f>
        <v>0</v>
      </c>
      <c r="CY9" s="18">
        <f>CV$6*$G9</f>
        <v>0</v>
      </c>
      <c r="CZ9" s="17"/>
      <c r="DA9" s="63">
        <f t="shared" si="15"/>
        <v>0</v>
      </c>
      <c r="DB9" s="63">
        <f t="shared" si="15"/>
        <v>0</v>
      </c>
      <c r="DC9" s="63">
        <f>DA9+DB9</f>
        <v>0</v>
      </c>
      <c r="DD9" s="64">
        <f>DB$6*$F9</f>
        <v>0</v>
      </c>
      <c r="DE9" s="18">
        <f>DB$6*$G9</f>
        <v>0</v>
      </c>
      <c r="DF9" s="17"/>
      <c r="DG9" s="17">
        <f t="shared" si="16"/>
        <v>0</v>
      </c>
      <c r="DH9" s="17">
        <f t="shared" si="16"/>
        <v>0</v>
      </c>
      <c r="DI9" s="17">
        <f>DG9+DH9</f>
        <v>0</v>
      </c>
      <c r="DJ9" s="18">
        <f>DH$6*$F9</f>
        <v>0</v>
      </c>
      <c r="DK9" s="18">
        <f>DH$6*$G9</f>
        <v>0</v>
      </c>
      <c r="DL9" s="17"/>
      <c r="DM9" s="17">
        <f t="shared" si="17"/>
        <v>0</v>
      </c>
      <c r="DN9" s="17">
        <f t="shared" si="17"/>
        <v>0</v>
      </c>
      <c r="DO9" s="17">
        <f>DM9+DN9</f>
        <v>0</v>
      </c>
      <c r="DP9" s="18">
        <f>DN$6*$F9</f>
        <v>0</v>
      </c>
      <c r="DQ9" s="18">
        <f>DN$6*$G9</f>
        <v>0</v>
      </c>
      <c r="DR9" s="17"/>
      <c r="DS9" s="17">
        <f t="shared" si="18"/>
        <v>0</v>
      </c>
      <c r="DT9" s="17">
        <f t="shared" si="18"/>
        <v>0</v>
      </c>
      <c r="DU9" s="17">
        <f>DS9+DT9</f>
        <v>0</v>
      </c>
      <c r="DV9" s="18">
        <f>DT$6*$F9</f>
        <v>0</v>
      </c>
      <c r="DW9" s="18">
        <f>DT$6*$G9</f>
        <v>0</v>
      </c>
      <c r="DX9" s="17"/>
      <c r="DY9" s="17">
        <f t="shared" si="19"/>
        <v>0</v>
      </c>
      <c r="DZ9" s="17">
        <f t="shared" si="19"/>
        <v>0</v>
      </c>
      <c r="EA9" s="17">
        <f>DY9+DZ9</f>
        <v>0</v>
      </c>
      <c r="EB9" s="18">
        <f>DZ$6*$F9</f>
        <v>0</v>
      </c>
      <c r="EC9" s="18">
        <f>DZ$6*$G9</f>
        <v>0</v>
      </c>
      <c r="ED9" s="17"/>
      <c r="EE9" s="17">
        <f t="shared" si="20"/>
        <v>0</v>
      </c>
      <c r="EF9" s="17">
        <f t="shared" si="20"/>
        <v>0</v>
      </c>
      <c r="EG9" s="17">
        <f>EE9+EF9</f>
        <v>0</v>
      </c>
      <c r="EH9" s="18">
        <f>EF$6*$F9</f>
        <v>0</v>
      </c>
      <c r="EI9" s="18">
        <f>EF$6*$G9</f>
        <v>0</v>
      </c>
      <c r="EJ9" s="17"/>
      <c r="EK9" s="17">
        <f t="shared" si="21"/>
        <v>0</v>
      </c>
      <c r="EL9" s="17">
        <f t="shared" si="21"/>
        <v>0</v>
      </c>
      <c r="EM9" s="17">
        <f>EK9+EL9</f>
        <v>0</v>
      </c>
      <c r="EN9" s="18">
        <f>EL$6*$F9</f>
        <v>0</v>
      </c>
      <c r="EO9" s="18">
        <f>EL$6*$G9</f>
        <v>0</v>
      </c>
      <c r="EP9" s="17"/>
      <c r="EQ9" s="17">
        <f t="shared" si="22"/>
        <v>0</v>
      </c>
      <c r="ER9" s="17">
        <f t="shared" si="22"/>
        <v>0</v>
      </c>
      <c r="ES9" s="17">
        <f>EQ9+ER9</f>
        <v>0</v>
      </c>
      <c r="ET9" s="18">
        <f>ER$6*$F9</f>
        <v>0</v>
      </c>
      <c r="EU9" s="18">
        <f>ER$6*$G9</f>
        <v>0</v>
      </c>
      <c r="EV9" s="17"/>
      <c r="EW9" s="17">
        <f t="shared" si="23"/>
        <v>0</v>
      </c>
      <c r="EX9" s="17">
        <f t="shared" si="23"/>
        <v>0</v>
      </c>
      <c r="EY9" s="17">
        <f>EW9+EX9</f>
        <v>0</v>
      </c>
      <c r="EZ9" s="18">
        <f>EX$6*$F9</f>
        <v>0</v>
      </c>
      <c r="FA9" s="18">
        <f>EX$6*$G9</f>
        <v>0</v>
      </c>
      <c r="FB9" s="17"/>
      <c r="FC9" s="24"/>
      <c r="FD9" s="17"/>
      <c r="FE9" s="17"/>
      <c r="FF9" s="17"/>
      <c r="FG9" s="18">
        <f>FD$6*$G9</f>
        <v>0</v>
      </c>
    </row>
    <row r="10" spans="1:163" s="34" customFormat="1" ht="12.75">
      <c r="A10" s="33">
        <v>44470</v>
      </c>
      <c r="C10" s="18"/>
      <c r="D10" s="18">
        <v>58017</v>
      </c>
      <c r="E10" s="18">
        <f>SUM(C10:D10)</f>
        <v>58017</v>
      </c>
      <c r="F10" s="18">
        <v>186009</v>
      </c>
      <c r="G10" s="18">
        <v>114075</v>
      </c>
      <c r="H10" s="18"/>
      <c r="I10" s="50">
        <f>'2021A Academic'!I10</f>
        <v>0</v>
      </c>
      <c r="J10" s="18">
        <f>'2021A Academic'!J10</f>
        <v>5860.0767054</v>
      </c>
      <c r="K10" s="18">
        <f>I10+J10</f>
        <v>5860.0767054</v>
      </c>
      <c r="L10" s="18">
        <f>'2021A Academic'!L10</f>
        <v>18788.062255799996</v>
      </c>
      <c r="M10" s="18">
        <f>'2021A Academic'!M10</f>
        <v>11522.282265</v>
      </c>
      <c r="N10" s="18"/>
      <c r="O10" s="17"/>
      <c r="P10" s="17">
        <f>V10+AB10+AH10+AN10+AT10+AZ10+BF10+BL10+BR10+BX10+CD10+CJ10+CP10+CV10+DB10+DH10+DN10+DT10+DZ10+EF10+EL10+ER10+EX10+FD10</f>
        <v>52156.94069970002</v>
      </c>
      <c r="Q10" s="17">
        <f>O10+P10</f>
        <v>52156.94069970002</v>
      </c>
      <c r="R10" s="17">
        <f t="shared" si="0"/>
        <v>167220.9935469</v>
      </c>
      <c r="S10" s="17">
        <f t="shared" si="0"/>
        <v>102552.7519575</v>
      </c>
      <c r="T10"/>
      <c r="U10" s="17">
        <f t="shared" si="1"/>
        <v>0</v>
      </c>
      <c r="V10" s="17">
        <f t="shared" si="1"/>
        <v>23362.4480076</v>
      </c>
      <c r="W10" s="17">
        <f>U10+V10</f>
        <v>23362.4480076</v>
      </c>
      <c r="X10" s="18">
        <f>V$6*$F10</f>
        <v>74902.6249452</v>
      </c>
      <c r="Y10" s="18">
        <f>V$6*$G10</f>
        <v>45936.04041</v>
      </c>
      <c r="Z10" s="17"/>
      <c r="AA10" s="17">
        <f t="shared" si="2"/>
        <v>0</v>
      </c>
      <c r="AB10" s="17">
        <f t="shared" si="2"/>
        <v>1049.585547</v>
      </c>
      <c r="AC10" s="17">
        <f>AA10+AB10</f>
        <v>1049.585547</v>
      </c>
      <c r="AD10" s="18">
        <f>AB$6*$F10</f>
        <v>3365.088819</v>
      </c>
      <c r="AE10" s="18">
        <f>AB$6*$G10</f>
        <v>2063.730825</v>
      </c>
      <c r="AF10" s="17"/>
      <c r="AG10" s="17">
        <f t="shared" si="3"/>
        <v>0</v>
      </c>
      <c r="AH10" s="17">
        <f t="shared" si="3"/>
        <v>2456.4919953000003</v>
      </c>
      <c r="AI10" s="17">
        <f>AG10+AH10</f>
        <v>2456.4919953000003</v>
      </c>
      <c r="AJ10" s="18">
        <f>AH$6*$F10</f>
        <v>7875.7884681000005</v>
      </c>
      <c r="AK10" s="18">
        <f>AH$6*$G10</f>
        <v>4830.0381675</v>
      </c>
      <c r="AL10" s="17"/>
      <c r="AM10" s="17">
        <f t="shared" si="4"/>
        <v>0</v>
      </c>
      <c r="AN10" s="17">
        <f t="shared" si="4"/>
        <v>177.7234761</v>
      </c>
      <c r="AO10" s="17">
        <f>AM10+AN10</f>
        <v>177.7234761</v>
      </c>
      <c r="AP10" s="18">
        <f>AN$6*$F10</f>
        <v>569.8013697</v>
      </c>
      <c r="AQ10" s="18">
        <f>AN$6*$G10</f>
        <v>349.4459475</v>
      </c>
      <c r="AR10" s="17"/>
      <c r="AS10" s="17">
        <f t="shared" si="5"/>
        <v>0</v>
      </c>
      <c r="AT10" s="17">
        <f t="shared" si="5"/>
        <v>3767.4267222</v>
      </c>
      <c r="AU10" s="17">
        <f>AS10+AT10</f>
        <v>3767.4267222</v>
      </c>
      <c r="AV10" s="18">
        <f>AT$6*$F10</f>
        <v>12078.7920294</v>
      </c>
      <c r="AW10" s="18">
        <f>AT$6*$G10</f>
        <v>7407.642645</v>
      </c>
      <c r="AX10" s="17"/>
      <c r="AY10" s="17">
        <f t="shared" si="6"/>
        <v>0</v>
      </c>
      <c r="AZ10" s="17">
        <f t="shared" si="6"/>
        <v>48.629849400000005</v>
      </c>
      <c r="BA10" s="17">
        <f>AY10+AZ10</f>
        <v>48.629849400000005</v>
      </c>
      <c r="BB10" s="18">
        <f>AZ$6*$F10</f>
        <v>155.9127438</v>
      </c>
      <c r="BC10" s="18">
        <f>AZ$6*$G10</f>
        <v>95.617665</v>
      </c>
      <c r="BD10" s="17"/>
      <c r="BE10" s="17">
        <f t="shared" si="7"/>
        <v>0</v>
      </c>
      <c r="BF10" s="17">
        <f t="shared" si="7"/>
        <v>73.333488</v>
      </c>
      <c r="BG10" s="17">
        <f>BE10+BF10</f>
        <v>73.333488</v>
      </c>
      <c r="BH10" s="18">
        <f>BF$6*$F10</f>
        <v>235.115376</v>
      </c>
      <c r="BI10" s="18">
        <f>BF$6*$G10</f>
        <v>144.1908</v>
      </c>
      <c r="BJ10" s="17"/>
      <c r="BK10" s="17">
        <f t="shared" si="8"/>
        <v>0</v>
      </c>
      <c r="BL10" s="17">
        <f t="shared" si="8"/>
        <v>2991.4899591</v>
      </c>
      <c r="BM10" s="17">
        <f>BK10+BL10</f>
        <v>2991.4899591</v>
      </c>
      <c r="BN10" s="18">
        <f>BL$6*$F10</f>
        <v>9591.0518607</v>
      </c>
      <c r="BO10" s="18">
        <f>BL$6*$G10</f>
        <v>5881.9693725</v>
      </c>
      <c r="BP10" s="17"/>
      <c r="BQ10" s="17">
        <f t="shared" si="9"/>
        <v>0</v>
      </c>
      <c r="BR10" s="17">
        <f t="shared" si="9"/>
        <v>513.1081497</v>
      </c>
      <c r="BS10" s="17">
        <f>BQ10+BR10</f>
        <v>513.1081497</v>
      </c>
      <c r="BT10" s="18">
        <f>BR$6*$F10</f>
        <v>1645.0821969</v>
      </c>
      <c r="BU10" s="18">
        <f>BR$6*$G10</f>
        <v>1008.8907075000001</v>
      </c>
      <c r="BV10" s="17"/>
      <c r="BW10" s="17">
        <f t="shared" si="10"/>
        <v>0</v>
      </c>
      <c r="BX10" s="17">
        <f t="shared" si="10"/>
        <v>91.4115852</v>
      </c>
      <c r="BY10" s="17">
        <f>BW10+BX10</f>
        <v>91.4115852</v>
      </c>
      <c r="BZ10" s="18">
        <f>BX$6*$F10</f>
        <v>293.0757804</v>
      </c>
      <c r="CA10" s="18">
        <f>BX$6*$G10</f>
        <v>179.73657</v>
      </c>
      <c r="CB10" s="17"/>
      <c r="CC10" s="17">
        <f t="shared" si="11"/>
        <v>0</v>
      </c>
      <c r="CD10" s="17">
        <f t="shared" si="11"/>
        <v>1063.5038253</v>
      </c>
      <c r="CE10" s="17">
        <f>CC10+CD10</f>
        <v>1063.5038253</v>
      </c>
      <c r="CF10" s="18">
        <f>CD$6*$F10</f>
        <v>3409.7123781</v>
      </c>
      <c r="CG10" s="18">
        <f>CD$6*$G10</f>
        <v>2091.0974175</v>
      </c>
      <c r="CH10" s="17"/>
      <c r="CI10" s="17">
        <f t="shared" si="12"/>
        <v>0</v>
      </c>
      <c r="CJ10" s="17">
        <f t="shared" si="12"/>
        <v>514.4251356</v>
      </c>
      <c r="CK10" s="17">
        <f>CI10+CJ10</f>
        <v>514.4251356</v>
      </c>
      <c r="CL10" s="18">
        <f>CJ$6*$F10</f>
        <v>1649.3046012</v>
      </c>
      <c r="CM10" s="18">
        <f>CJ$6*$G10</f>
        <v>1011.4802099999999</v>
      </c>
      <c r="CN10" s="17"/>
      <c r="CO10" s="17">
        <f t="shared" si="13"/>
        <v>0</v>
      </c>
      <c r="CP10" s="17">
        <f t="shared" si="13"/>
        <v>735.3712767000001</v>
      </c>
      <c r="CQ10" s="17">
        <f>CO10+CP10</f>
        <v>735.3712767000001</v>
      </c>
      <c r="CR10" s="18">
        <f>CP$6*$F10</f>
        <v>2357.6826759</v>
      </c>
      <c r="CS10" s="18">
        <f>CP$6*$G10</f>
        <v>1445.9120325</v>
      </c>
      <c r="CT10" s="17"/>
      <c r="CU10" s="17">
        <f t="shared" si="14"/>
        <v>0</v>
      </c>
      <c r="CV10" s="17">
        <f t="shared" si="14"/>
        <v>1382.4232743</v>
      </c>
      <c r="CW10" s="17">
        <f>CU10+CV10</f>
        <v>1382.4232743</v>
      </c>
      <c r="CX10" s="18">
        <f>CV$6*$F10</f>
        <v>4432.2038511</v>
      </c>
      <c r="CY10" s="18">
        <f>CV$6*$G10</f>
        <v>2718.1676924999997</v>
      </c>
      <c r="CZ10" s="17"/>
      <c r="DA10" s="63">
        <f t="shared" si="15"/>
        <v>0</v>
      </c>
      <c r="DB10" s="63">
        <f t="shared" si="15"/>
        <v>1065.1515081</v>
      </c>
      <c r="DC10" s="63">
        <f>DA10+DB10</f>
        <v>1065.1515081</v>
      </c>
      <c r="DD10" s="64">
        <f>DB$6*$F10</f>
        <v>3414.9950336999996</v>
      </c>
      <c r="DE10" s="18">
        <f>DB$6*$G10</f>
        <v>2094.3371475</v>
      </c>
      <c r="DF10" s="17"/>
      <c r="DG10" s="17">
        <f t="shared" si="16"/>
        <v>0</v>
      </c>
      <c r="DH10" s="17">
        <f t="shared" si="16"/>
        <v>0.6613938</v>
      </c>
      <c r="DI10" s="17">
        <f>DG10+DH10</f>
        <v>0.6613938</v>
      </c>
      <c r="DJ10" s="18">
        <f>DH$6*$F10</f>
        <v>2.1205026</v>
      </c>
      <c r="DK10" s="18">
        <f>DH$6*$G10</f>
        <v>1.300455</v>
      </c>
      <c r="DL10" s="17"/>
      <c r="DM10" s="17">
        <f t="shared" si="17"/>
        <v>0</v>
      </c>
      <c r="DN10" s="17">
        <f t="shared" si="17"/>
        <v>5.8365102</v>
      </c>
      <c r="DO10" s="17">
        <f>DM10+DN10</f>
        <v>5.8365102</v>
      </c>
      <c r="DP10" s="18">
        <f>DN$6*$F10</f>
        <v>18.7125054</v>
      </c>
      <c r="DQ10" s="18">
        <f>DN$6*$G10</f>
        <v>11.475945000000001</v>
      </c>
      <c r="DR10" s="17"/>
      <c r="DS10" s="17">
        <f t="shared" si="18"/>
        <v>0</v>
      </c>
      <c r="DT10" s="17">
        <f t="shared" si="18"/>
        <v>68.1235614</v>
      </c>
      <c r="DU10" s="17">
        <f>DS10+DT10</f>
        <v>68.1235614</v>
      </c>
      <c r="DV10" s="18">
        <f>DT$6*$F10</f>
        <v>218.4117678</v>
      </c>
      <c r="DW10" s="18">
        <f>DT$6*$G10</f>
        <v>133.946865</v>
      </c>
      <c r="DX10" s="17"/>
      <c r="DY10" s="17">
        <f t="shared" si="19"/>
        <v>0</v>
      </c>
      <c r="DZ10" s="17">
        <f t="shared" si="19"/>
        <v>295.3819521</v>
      </c>
      <c r="EA10" s="17">
        <f>DY10+DZ10</f>
        <v>295.3819521</v>
      </c>
      <c r="EB10" s="18">
        <f>DZ$6*$F10</f>
        <v>947.0276217</v>
      </c>
      <c r="EC10" s="18">
        <f>DZ$6*$G10</f>
        <v>580.7900475</v>
      </c>
      <c r="ED10" s="17"/>
      <c r="EE10" s="17">
        <f t="shared" si="20"/>
        <v>0</v>
      </c>
      <c r="EF10" s="17">
        <f t="shared" si="20"/>
        <v>77.80659870000001</v>
      </c>
      <c r="EG10" s="17">
        <f>EE10+EF10</f>
        <v>77.80659870000001</v>
      </c>
      <c r="EH10" s="18">
        <f>EF$6*$F10</f>
        <v>249.4566699</v>
      </c>
      <c r="EI10" s="18">
        <f>EF$6*$G10</f>
        <v>152.9859825</v>
      </c>
      <c r="EJ10" s="17"/>
      <c r="EK10" s="17">
        <f t="shared" si="21"/>
        <v>0</v>
      </c>
      <c r="EL10" s="17">
        <f t="shared" si="21"/>
        <v>1641.5852132999999</v>
      </c>
      <c r="EM10" s="17">
        <f>EK10+EL10</f>
        <v>1641.5852132999999</v>
      </c>
      <c r="EN10" s="18">
        <f>EL$6*$F10</f>
        <v>5263.106054100001</v>
      </c>
      <c r="EO10" s="18">
        <f>EL$6*$G10</f>
        <v>3227.7407175000003</v>
      </c>
      <c r="EP10" s="17"/>
      <c r="EQ10" s="17">
        <f t="shared" si="22"/>
        <v>0</v>
      </c>
      <c r="ER10" s="17">
        <f t="shared" si="22"/>
        <v>10342.5861594</v>
      </c>
      <c r="ES10" s="17">
        <f>EQ10+ER10</f>
        <v>10342.5861594</v>
      </c>
      <c r="ET10" s="18">
        <f>ER$6*$F10</f>
        <v>33159.4896138</v>
      </c>
      <c r="EU10" s="18">
        <f>ER$6*$G10</f>
        <v>20335.944915</v>
      </c>
      <c r="EV10" s="17"/>
      <c r="EW10" s="17">
        <f t="shared" si="23"/>
        <v>0</v>
      </c>
      <c r="EX10" s="17">
        <f t="shared" si="23"/>
        <v>432.43551120000006</v>
      </c>
      <c r="EY10" s="17">
        <f>EW10+EX10</f>
        <v>432.43551120000006</v>
      </c>
      <c r="EZ10" s="18">
        <f>EX$6*$F10</f>
        <v>1386.4366824</v>
      </c>
      <c r="FA10" s="18">
        <f>EX$6*$G10</f>
        <v>850.2694200000001</v>
      </c>
      <c r="FB10" s="17"/>
      <c r="FC10" s="24"/>
      <c r="FD10" s="17"/>
      <c r="FE10" s="17"/>
      <c r="FF10" s="17"/>
      <c r="FG10" s="18">
        <f>FD$6*$G10</f>
        <v>0</v>
      </c>
    </row>
    <row r="11" spans="1:163" s="34" customFormat="1" ht="12.75">
      <c r="A11" s="33">
        <v>44652</v>
      </c>
      <c r="C11" s="18">
        <v>1925000</v>
      </c>
      <c r="D11" s="18">
        <v>48125</v>
      </c>
      <c r="E11" s="18">
        <f>SUM(C11:D11)</f>
        <v>1973125</v>
      </c>
      <c r="F11" s="18">
        <v>186009</v>
      </c>
      <c r="G11" s="18">
        <v>114075</v>
      </c>
      <c r="H11" s="18"/>
      <c r="I11" s="50">
        <f>'2021A Academic'!I11</f>
        <v>194436.935</v>
      </c>
      <c r="J11" s="18">
        <f>'2021A Academic'!J11</f>
        <v>4860.9233749999985</v>
      </c>
      <c r="K11" s="18">
        <f>I11+J11</f>
        <v>199297.858375</v>
      </c>
      <c r="L11" s="18">
        <f>'2021A Academic'!L11</f>
        <v>18788.062255799996</v>
      </c>
      <c r="M11" s="18">
        <f>'2021A Academic'!M11</f>
        <v>11522.282265</v>
      </c>
      <c r="N11" s="18"/>
      <c r="O11" s="17">
        <f>U11+AA11+AG11+AM11+AS11+AY11+BE11+BK11+BQ11+BW11+CC11+CI11+CO11+CU11+DA11+DG11+DM11+DS11+DY11+EE11+EK11+EQ11+EW11+FC11</f>
        <v>1730563.6425</v>
      </c>
      <c r="P11" s="17">
        <f>V11+AB11+AH11+AN11+AT11+AZ11+BF11+BL11+BR11+BX11+CD11+CJ11+CP11+CV11+DB11+DH11+DN11+DT11+DZ11+EF11+EL11+ER11+EX11+FD11</f>
        <v>43264.091062499996</v>
      </c>
      <c r="Q11" s="17">
        <f>O11+P11</f>
        <v>1773827.7335625</v>
      </c>
      <c r="R11" s="17">
        <f t="shared" si="0"/>
        <v>167220.9935469</v>
      </c>
      <c r="S11" s="17">
        <f t="shared" si="0"/>
        <v>102552.7519575</v>
      </c>
      <c r="T11"/>
      <c r="U11" s="17">
        <f t="shared" si="1"/>
        <v>775164.39</v>
      </c>
      <c r="V11" s="17">
        <f t="shared" si="1"/>
        <v>19379.10975</v>
      </c>
      <c r="W11" s="17">
        <f>U11+V11</f>
        <v>794543.49975</v>
      </c>
      <c r="X11" s="18">
        <f>V$6*$F11</f>
        <v>74902.6249452</v>
      </c>
      <c r="Y11" s="18">
        <f>V$6*$G11</f>
        <v>45936.04041</v>
      </c>
      <c r="Z11" s="17"/>
      <c r="AA11" s="17">
        <f t="shared" si="2"/>
        <v>34825.175</v>
      </c>
      <c r="AB11" s="17">
        <f t="shared" si="2"/>
        <v>870.629375</v>
      </c>
      <c r="AC11" s="17">
        <f>AA11+AB11</f>
        <v>35695.804375</v>
      </c>
      <c r="AD11" s="18">
        <f>AB$6*$F11</f>
        <v>3365.088819</v>
      </c>
      <c r="AE11" s="18">
        <f>AB$6*$G11</f>
        <v>2063.730825</v>
      </c>
      <c r="AF11" s="17"/>
      <c r="AG11" s="17">
        <f t="shared" si="3"/>
        <v>81506.2325</v>
      </c>
      <c r="AH11" s="17">
        <f t="shared" si="3"/>
        <v>2037.6558125000001</v>
      </c>
      <c r="AI11" s="17">
        <f>AG11+AH11</f>
        <v>83543.8883125</v>
      </c>
      <c r="AJ11" s="18">
        <f>AH$6*$F11</f>
        <v>7875.7884681000005</v>
      </c>
      <c r="AK11" s="18">
        <f>AH$6*$G11</f>
        <v>4830.0381675</v>
      </c>
      <c r="AL11" s="17"/>
      <c r="AM11" s="17">
        <f t="shared" si="4"/>
        <v>5896.8525</v>
      </c>
      <c r="AN11" s="17">
        <f t="shared" si="4"/>
        <v>147.4213125</v>
      </c>
      <c r="AO11" s="17">
        <f>AM11+AN11</f>
        <v>6044.2738125</v>
      </c>
      <c r="AP11" s="18">
        <f>AN$6*$F11</f>
        <v>569.8013697</v>
      </c>
      <c r="AQ11" s="18">
        <f>AN$6*$G11</f>
        <v>349.4459475</v>
      </c>
      <c r="AR11" s="17"/>
      <c r="AS11" s="17">
        <f t="shared" si="5"/>
        <v>125002.955</v>
      </c>
      <c r="AT11" s="17">
        <f t="shared" si="5"/>
        <v>3125.073875</v>
      </c>
      <c r="AU11" s="17">
        <f>AS11+AT11</f>
        <v>128128.028875</v>
      </c>
      <c r="AV11" s="18">
        <f>AT$6*$F11</f>
        <v>12078.7920294</v>
      </c>
      <c r="AW11" s="18">
        <f>AT$6*$G11</f>
        <v>7407.642645</v>
      </c>
      <c r="AX11" s="17"/>
      <c r="AY11" s="17">
        <f t="shared" si="6"/>
        <v>1613.535</v>
      </c>
      <c r="AZ11" s="17">
        <f t="shared" si="6"/>
        <v>40.338375</v>
      </c>
      <c r="BA11" s="17">
        <f>AY11+AZ11</f>
        <v>1653.8733750000001</v>
      </c>
      <c r="BB11" s="18">
        <f>AZ$6*$F11</f>
        <v>155.9127438</v>
      </c>
      <c r="BC11" s="18">
        <f>AZ$6*$G11</f>
        <v>95.617665</v>
      </c>
      <c r="BD11" s="17"/>
      <c r="BE11" s="17">
        <f t="shared" si="7"/>
        <v>2433.2000000000003</v>
      </c>
      <c r="BF11" s="17">
        <f t="shared" si="7"/>
        <v>60.83000000000001</v>
      </c>
      <c r="BG11" s="17">
        <f>BE11+BF11</f>
        <v>2494.03</v>
      </c>
      <c r="BH11" s="18">
        <f>BF$6*$F11</f>
        <v>235.115376</v>
      </c>
      <c r="BI11" s="18">
        <f>BF$6*$G11</f>
        <v>144.1908</v>
      </c>
      <c r="BJ11" s="17"/>
      <c r="BK11" s="17">
        <f t="shared" si="8"/>
        <v>99257.4275</v>
      </c>
      <c r="BL11" s="17">
        <f t="shared" si="8"/>
        <v>2481.4356875</v>
      </c>
      <c r="BM11" s="17">
        <f>BK11+BL11</f>
        <v>101738.8631875</v>
      </c>
      <c r="BN11" s="18">
        <f>BL$6*$F11</f>
        <v>9591.0518607</v>
      </c>
      <c r="BO11" s="18">
        <f>BL$6*$G11</f>
        <v>5881.9693725</v>
      </c>
      <c r="BP11" s="17"/>
      <c r="BQ11" s="17">
        <f t="shared" si="9"/>
        <v>17024.8925</v>
      </c>
      <c r="BR11" s="17">
        <f t="shared" si="9"/>
        <v>425.6223125</v>
      </c>
      <c r="BS11" s="17">
        <f>BQ11+BR11</f>
        <v>17450.5148125</v>
      </c>
      <c r="BT11" s="18">
        <f>BR$6*$F11</f>
        <v>1645.0821969</v>
      </c>
      <c r="BU11" s="18">
        <f>BR$6*$G11</f>
        <v>1008.8907075000001</v>
      </c>
      <c r="BV11" s="17"/>
      <c r="BW11" s="17">
        <f t="shared" si="10"/>
        <v>3033.03</v>
      </c>
      <c r="BX11" s="17">
        <f t="shared" si="10"/>
        <v>75.82575</v>
      </c>
      <c r="BY11" s="17">
        <f>BW11+BX11</f>
        <v>3108.85575</v>
      </c>
      <c r="BZ11" s="18">
        <f>BX$6*$F11</f>
        <v>293.0757804</v>
      </c>
      <c r="CA11" s="18">
        <f>BX$6*$G11</f>
        <v>179.73657</v>
      </c>
      <c r="CB11" s="17"/>
      <c r="CC11" s="17">
        <f t="shared" si="11"/>
        <v>35286.9825</v>
      </c>
      <c r="CD11" s="17">
        <f t="shared" si="11"/>
        <v>882.1745625</v>
      </c>
      <c r="CE11" s="17">
        <f>CC11+CD11</f>
        <v>36169.157062499995</v>
      </c>
      <c r="CF11" s="18">
        <f>CD$6*$F11</f>
        <v>3409.7123781</v>
      </c>
      <c r="CG11" s="18">
        <f>CD$6*$G11</f>
        <v>2091.0974175</v>
      </c>
      <c r="CH11" s="17"/>
      <c r="CI11" s="17">
        <f t="shared" si="12"/>
        <v>17068.59</v>
      </c>
      <c r="CJ11" s="17">
        <f t="shared" si="12"/>
        <v>426.71475</v>
      </c>
      <c r="CK11" s="17">
        <f>CI11+CJ11</f>
        <v>17495.30475</v>
      </c>
      <c r="CL11" s="18">
        <f>CJ$6*$F11</f>
        <v>1649.3046012</v>
      </c>
      <c r="CM11" s="18">
        <f>CJ$6*$G11</f>
        <v>1011.4802099999999</v>
      </c>
      <c r="CN11" s="17"/>
      <c r="CO11" s="17">
        <f t="shared" si="13"/>
        <v>24399.5675</v>
      </c>
      <c r="CP11" s="17">
        <f t="shared" si="13"/>
        <v>609.9891875</v>
      </c>
      <c r="CQ11" s="17">
        <f>CO11+CP11</f>
        <v>25009.5566875</v>
      </c>
      <c r="CR11" s="18">
        <f>CP$6*$F11</f>
        <v>2357.6826759</v>
      </c>
      <c r="CS11" s="18">
        <f>CP$6*$G11</f>
        <v>1445.9120325</v>
      </c>
      <c r="CT11" s="17"/>
      <c r="CU11" s="17">
        <f t="shared" si="14"/>
        <v>45868.7075</v>
      </c>
      <c r="CV11" s="17">
        <f t="shared" si="14"/>
        <v>1146.7176875</v>
      </c>
      <c r="CW11" s="17">
        <f>CU11+CV11</f>
        <v>47015.4251875</v>
      </c>
      <c r="CX11" s="18">
        <f>CV$6*$F11</f>
        <v>4432.2038511</v>
      </c>
      <c r="CY11" s="18">
        <f>CV$6*$G11</f>
        <v>2718.1676924999997</v>
      </c>
      <c r="CZ11" s="17"/>
      <c r="DA11" s="63">
        <f t="shared" si="15"/>
        <v>35341.6525</v>
      </c>
      <c r="DB11" s="63">
        <f t="shared" si="15"/>
        <v>883.5413125</v>
      </c>
      <c r="DC11" s="63">
        <f>DA11+DB11</f>
        <v>36225.193812499994</v>
      </c>
      <c r="DD11" s="64">
        <f>DB$6*$F11</f>
        <v>3414.9950336999996</v>
      </c>
      <c r="DE11" s="18">
        <f>DB$6*$G11</f>
        <v>2094.3371475</v>
      </c>
      <c r="DF11" s="17"/>
      <c r="DG11" s="17">
        <f t="shared" si="16"/>
        <v>21.945</v>
      </c>
      <c r="DH11" s="17">
        <f t="shared" si="16"/>
        <v>0.5486249999999999</v>
      </c>
      <c r="DI11" s="17">
        <f>DG11+DH11</f>
        <v>22.493625</v>
      </c>
      <c r="DJ11" s="18">
        <f>DH$6*$F11</f>
        <v>2.1205026</v>
      </c>
      <c r="DK11" s="18">
        <f>DH$6*$G11</f>
        <v>1.300455</v>
      </c>
      <c r="DL11" s="17"/>
      <c r="DM11" s="17">
        <f t="shared" si="17"/>
        <v>193.655</v>
      </c>
      <c r="DN11" s="17">
        <f t="shared" si="17"/>
        <v>4.841375</v>
      </c>
      <c r="DO11" s="17">
        <f>DM11+DN11</f>
        <v>198.496375</v>
      </c>
      <c r="DP11" s="18">
        <f>DN$6*$F11</f>
        <v>18.7125054</v>
      </c>
      <c r="DQ11" s="18">
        <f>DN$6*$G11</f>
        <v>11.475945000000001</v>
      </c>
      <c r="DR11" s="17"/>
      <c r="DS11" s="17">
        <f t="shared" si="18"/>
        <v>2260.335</v>
      </c>
      <c r="DT11" s="17">
        <f t="shared" si="18"/>
        <v>56.508374999999994</v>
      </c>
      <c r="DU11" s="17">
        <f>DS11+DT11</f>
        <v>2316.843375</v>
      </c>
      <c r="DV11" s="18">
        <f>DT$6*$F11</f>
        <v>218.4117678</v>
      </c>
      <c r="DW11" s="18">
        <f>DT$6*$G11</f>
        <v>133.946865</v>
      </c>
      <c r="DX11" s="17"/>
      <c r="DY11" s="17">
        <f t="shared" si="19"/>
        <v>9800.7525</v>
      </c>
      <c r="DZ11" s="17">
        <f t="shared" si="19"/>
        <v>245.0188125</v>
      </c>
      <c r="EA11" s="17">
        <f>DY11+DZ11</f>
        <v>10045.771312500001</v>
      </c>
      <c r="EB11" s="18">
        <f>DZ$6*$F11</f>
        <v>947.0276217</v>
      </c>
      <c r="EC11" s="18">
        <f>DZ$6*$G11</f>
        <v>580.7900475</v>
      </c>
      <c r="ED11" s="17"/>
      <c r="EE11" s="17">
        <f t="shared" si="20"/>
        <v>2581.6175</v>
      </c>
      <c r="EF11" s="17">
        <f t="shared" si="20"/>
        <v>64.54043750000001</v>
      </c>
      <c r="EG11" s="17">
        <f>EE11+EF11</f>
        <v>2646.1579374999997</v>
      </c>
      <c r="EH11" s="18">
        <f>EF$6*$F11</f>
        <v>249.4566699</v>
      </c>
      <c r="EI11" s="18">
        <f>EF$6*$G11</f>
        <v>152.9859825</v>
      </c>
      <c r="EJ11" s="17"/>
      <c r="EK11" s="17">
        <f t="shared" si="21"/>
        <v>54467.6825</v>
      </c>
      <c r="EL11" s="17">
        <f t="shared" si="21"/>
        <v>1361.6920624999998</v>
      </c>
      <c r="EM11" s="17">
        <f>EK11+EL11</f>
        <v>55829.3745625</v>
      </c>
      <c r="EN11" s="18">
        <f>EL$6*$F11</f>
        <v>5263.106054100001</v>
      </c>
      <c r="EO11" s="18">
        <f>EL$6*$G11</f>
        <v>3227.7407175000003</v>
      </c>
      <c r="EP11" s="17"/>
      <c r="EQ11" s="17">
        <f t="shared" si="22"/>
        <v>343166.285</v>
      </c>
      <c r="ER11" s="17">
        <f t="shared" si="22"/>
        <v>8579.157125</v>
      </c>
      <c r="ES11" s="17">
        <f>EQ11+ER11</f>
        <v>351745.442125</v>
      </c>
      <c r="ET11" s="18">
        <f>ER$6*$F11</f>
        <v>33159.4896138</v>
      </c>
      <c r="EU11" s="18">
        <f>ER$6*$G11</f>
        <v>20335.944915</v>
      </c>
      <c r="EV11" s="17"/>
      <c r="EW11" s="17">
        <f t="shared" si="23"/>
        <v>14348.18</v>
      </c>
      <c r="EX11" s="17">
        <f t="shared" si="23"/>
        <v>358.70450000000005</v>
      </c>
      <c r="EY11" s="17">
        <f>EW11+EX11</f>
        <v>14706.8845</v>
      </c>
      <c r="EZ11" s="18">
        <f>EX$6*$F11</f>
        <v>1386.4366824</v>
      </c>
      <c r="FA11" s="18">
        <f>EX$6*$G11</f>
        <v>850.2694200000001</v>
      </c>
      <c r="FB11" s="17"/>
      <c r="FC11" s="24"/>
      <c r="FD11" s="17"/>
      <c r="FE11" s="17"/>
      <c r="FF11" s="17"/>
      <c r="FG11" s="18">
        <f>FD$6*$G11</f>
        <v>0</v>
      </c>
    </row>
    <row r="12" spans="3:163" ht="12.7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/>
      <c r="P12"/>
      <c r="Q12"/>
      <c r="R12"/>
      <c r="S12" s="24"/>
      <c r="U12" s="32"/>
      <c r="V12" s="32"/>
      <c r="W12" s="32"/>
      <c r="X12" s="32"/>
      <c r="Y12" s="24"/>
      <c r="Z12" s="17"/>
      <c r="AA12" s="32"/>
      <c r="AB12" s="32"/>
      <c r="AC12" s="32"/>
      <c r="AD12" s="32"/>
      <c r="AE12" s="24"/>
      <c r="AF12" s="17"/>
      <c r="AG12" s="32"/>
      <c r="AH12" s="32"/>
      <c r="AI12" s="32"/>
      <c r="AJ12" s="32"/>
      <c r="AK12" s="24"/>
      <c r="AL12" s="17"/>
      <c r="AM12" s="32"/>
      <c r="AN12" s="32"/>
      <c r="AO12" s="32"/>
      <c r="AP12" s="32"/>
      <c r="AQ12" s="24"/>
      <c r="AR12" s="17"/>
      <c r="AS12" s="32"/>
      <c r="AT12" s="32"/>
      <c r="AU12" s="32"/>
      <c r="AV12" s="32"/>
      <c r="AW12" s="24"/>
      <c r="AX12" s="17"/>
      <c r="AY12" s="32"/>
      <c r="AZ12" s="32"/>
      <c r="BA12" s="32"/>
      <c r="BB12" s="32"/>
      <c r="BC12" s="24"/>
      <c r="BD12" s="17"/>
      <c r="BE12" s="32"/>
      <c r="BF12" s="32"/>
      <c r="BG12" s="32"/>
      <c r="BH12" s="32"/>
      <c r="BI12" s="24"/>
      <c r="BJ12" s="17"/>
      <c r="BK12" s="17"/>
      <c r="BL12" s="17"/>
      <c r="BM12" s="17"/>
      <c r="BN12" s="17"/>
      <c r="BO12" s="24"/>
      <c r="BP12" s="17"/>
      <c r="BQ12" s="17"/>
      <c r="BR12" s="17"/>
      <c r="BS12" s="17"/>
      <c r="BT12" s="17"/>
      <c r="BU12" s="24"/>
      <c r="BV12" s="17"/>
      <c r="BW12" s="17"/>
      <c r="BX12" s="17"/>
      <c r="BY12" s="17"/>
      <c r="BZ12" s="17"/>
      <c r="CA12" s="24"/>
      <c r="CB12" s="17"/>
      <c r="CC12" s="17"/>
      <c r="CD12" s="17"/>
      <c r="CE12" s="17"/>
      <c r="CF12" s="17"/>
      <c r="CG12" s="24"/>
      <c r="CH12" s="17"/>
      <c r="CI12" s="32"/>
      <c r="CJ12" s="32"/>
      <c r="CK12" s="32"/>
      <c r="CL12" s="32"/>
      <c r="CM12" s="24"/>
      <c r="CN12" s="32"/>
      <c r="CO12" s="32"/>
      <c r="CP12" s="32"/>
      <c r="CQ12" s="32"/>
      <c r="CR12" s="32"/>
      <c r="CS12" s="24"/>
      <c r="CT12" s="17"/>
      <c r="CU12" s="17"/>
      <c r="CV12" s="17"/>
      <c r="CW12" s="17"/>
      <c r="CX12" s="17"/>
      <c r="CY12" s="24"/>
      <c r="CZ12" s="17"/>
      <c r="DA12" s="63"/>
      <c r="DB12" s="63"/>
      <c r="DC12" s="63"/>
      <c r="DD12" s="63"/>
      <c r="DE12" s="24"/>
      <c r="DF12" s="17"/>
      <c r="DG12" s="32"/>
      <c r="DH12" s="32"/>
      <c r="DI12" s="32"/>
      <c r="DJ12" s="32"/>
      <c r="DK12" s="24"/>
      <c r="DL12" s="17"/>
      <c r="DM12" s="17"/>
      <c r="DN12" s="17"/>
      <c r="DO12" s="17"/>
      <c r="DP12" s="17"/>
      <c r="DQ12" s="24"/>
      <c r="DR12" s="17"/>
      <c r="DS12" s="32"/>
      <c r="DT12" s="32"/>
      <c r="DU12" s="32"/>
      <c r="DV12" s="32"/>
      <c r="DW12" s="24"/>
      <c r="DX12" s="17"/>
      <c r="DY12" s="17"/>
      <c r="DZ12" s="17"/>
      <c r="EA12" s="17"/>
      <c r="EB12" s="17"/>
      <c r="EC12" s="24"/>
      <c r="ED12" s="17"/>
      <c r="EE12" s="17"/>
      <c r="EF12" s="17"/>
      <c r="EG12" s="17"/>
      <c r="EH12" s="17"/>
      <c r="EI12" s="24"/>
      <c r="EJ12" s="17"/>
      <c r="EK12" s="17"/>
      <c r="EL12" s="17"/>
      <c r="EM12" s="17"/>
      <c r="EN12" s="17"/>
      <c r="EO12" s="24"/>
      <c r="EP12" s="17"/>
      <c r="EQ12" s="17"/>
      <c r="ER12" s="17"/>
      <c r="ES12" s="17"/>
      <c r="ET12" s="17"/>
      <c r="EU12" s="24"/>
      <c r="EV12" s="17"/>
      <c r="EW12" s="17"/>
      <c r="EX12" s="17"/>
      <c r="EY12" s="17"/>
      <c r="EZ12" s="17"/>
      <c r="FA12" s="24"/>
      <c r="FB12" s="17"/>
      <c r="FC12" s="32"/>
      <c r="FD12" s="32"/>
      <c r="FE12" s="32"/>
      <c r="FF12" s="17"/>
      <c r="FG12" s="24"/>
    </row>
    <row r="13" spans="1:163" ht="13.5" thickBot="1">
      <c r="A13" s="15" t="s">
        <v>0</v>
      </c>
      <c r="C13" s="31">
        <f>SUM(C8:C12)</f>
        <v>1925000</v>
      </c>
      <c r="D13" s="31">
        <f>SUM(D8:D12)</f>
        <v>106142</v>
      </c>
      <c r="E13" s="31">
        <f>SUM(E8:E12)</f>
        <v>2031142</v>
      </c>
      <c r="F13" s="31">
        <f>SUM(F8:F12)</f>
        <v>372018</v>
      </c>
      <c r="G13" s="31">
        <f>SUM(G8:G12)</f>
        <v>228150</v>
      </c>
      <c r="H13" s="24"/>
      <c r="I13" s="31">
        <f>SUM(I8:I12)</f>
        <v>194436.935</v>
      </c>
      <c r="J13" s="31">
        <f>SUM(J8:J12)</f>
        <v>10721.000080399997</v>
      </c>
      <c r="K13" s="31">
        <f>SUM(K8:K12)</f>
        <v>205157.9350804</v>
      </c>
      <c r="L13" s="31">
        <f>SUM(L8:L12)</f>
        <v>37576.12451159999</v>
      </c>
      <c r="M13" s="31">
        <f>SUM(M8:M12)</f>
        <v>23044.56453</v>
      </c>
      <c r="N13" s="24"/>
      <c r="O13" s="31">
        <f>SUM(O8:O12)</f>
        <v>1730563.6425</v>
      </c>
      <c r="P13" s="31">
        <f>SUM(P8:P12)</f>
        <v>95421.03176220001</v>
      </c>
      <c r="Q13" s="31">
        <f>SUM(Q8:Q12)</f>
        <v>1825984.6742622</v>
      </c>
      <c r="R13" s="31">
        <f>SUM(R8:R12)</f>
        <v>334441.9870938</v>
      </c>
      <c r="S13" s="31">
        <f>SUM(S8:S12)</f>
        <v>205105.503915</v>
      </c>
      <c r="U13" s="31">
        <f>SUM(U8:U12)</f>
        <v>775164.39</v>
      </c>
      <c r="V13" s="31">
        <f>SUM(V8:V12)</f>
        <v>42741.5577576</v>
      </c>
      <c r="W13" s="31">
        <f>SUM(W8:W12)</f>
        <v>817905.9477576</v>
      </c>
      <c r="X13" s="31">
        <f>SUM(X8:X12)</f>
        <v>149805.2498904</v>
      </c>
      <c r="Y13" s="31">
        <f>SUM(Y8:Y12)</f>
        <v>91872.08082</v>
      </c>
      <c r="Z13" s="17"/>
      <c r="AA13" s="31">
        <f>SUM(AA8:AA12)</f>
        <v>34825.175</v>
      </c>
      <c r="AB13" s="31">
        <f>SUM(AB8:AB12)</f>
        <v>1920.214922</v>
      </c>
      <c r="AC13" s="31">
        <f>SUM(AC8:AC12)</f>
        <v>36745.389922</v>
      </c>
      <c r="AD13" s="31">
        <f>SUM(AD8:AD12)</f>
        <v>6730.177638</v>
      </c>
      <c r="AE13" s="31">
        <f>SUM(AE8:AE12)</f>
        <v>4127.46165</v>
      </c>
      <c r="AF13" s="17"/>
      <c r="AG13" s="31">
        <f>SUM(AG8:AG12)</f>
        <v>81506.2325</v>
      </c>
      <c r="AH13" s="31">
        <f>SUM(AH8:AH12)</f>
        <v>4494.1478078</v>
      </c>
      <c r="AI13" s="31">
        <f>SUM(AI8:AI12)</f>
        <v>86000.3803078</v>
      </c>
      <c r="AJ13" s="31">
        <f>SUM(AJ8:AJ12)</f>
        <v>15751.576936200001</v>
      </c>
      <c r="AK13" s="31">
        <f>SUM(AK8:AK12)</f>
        <v>9660.076335</v>
      </c>
      <c r="AL13" s="17"/>
      <c r="AM13" s="31">
        <f>SUM(AM8:AM12)</f>
        <v>5896.8525</v>
      </c>
      <c r="AN13" s="31">
        <f>SUM(AN8:AN12)</f>
        <v>325.14478859999997</v>
      </c>
      <c r="AO13" s="31">
        <f>SUM(AO8:AO12)</f>
        <v>6221.9972886</v>
      </c>
      <c r="AP13" s="31">
        <f>SUM(AP8:AP12)</f>
        <v>1139.6027394</v>
      </c>
      <c r="AQ13" s="31">
        <f>SUM(AQ8:AQ12)</f>
        <v>698.891895</v>
      </c>
      <c r="AR13" s="17"/>
      <c r="AS13" s="31">
        <f>SUM(AS8:AS12)</f>
        <v>125002.955</v>
      </c>
      <c r="AT13" s="31">
        <f>SUM(AT8:AT12)</f>
        <v>6892.5005972</v>
      </c>
      <c r="AU13" s="31">
        <f>SUM(AU8:AU12)</f>
        <v>131895.4555972</v>
      </c>
      <c r="AV13" s="31">
        <f>SUM(AV8:AV12)</f>
        <v>24157.5840588</v>
      </c>
      <c r="AW13" s="31">
        <f>SUM(AW8:AW12)</f>
        <v>14815.28529</v>
      </c>
      <c r="AX13" s="17"/>
      <c r="AY13" s="31">
        <f>SUM(AY8:AY12)</f>
        <v>1613.535</v>
      </c>
      <c r="AZ13" s="31">
        <f>SUM(AZ8:AZ12)</f>
        <v>88.9682244</v>
      </c>
      <c r="BA13" s="31">
        <f>SUM(BA8:BA12)</f>
        <v>1702.5032244000001</v>
      </c>
      <c r="BB13" s="31">
        <f>SUM(BB8:BB12)</f>
        <v>311.8254876</v>
      </c>
      <c r="BC13" s="31">
        <f>SUM(BC8:BC12)</f>
        <v>191.23533</v>
      </c>
      <c r="BD13" s="17"/>
      <c r="BE13" s="31">
        <f>SUM(BE8:BE12)</f>
        <v>2433.2000000000003</v>
      </c>
      <c r="BF13" s="31">
        <f>SUM(BF8:BF12)</f>
        <v>134.16348800000003</v>
      </c>
      <c r="BG13" s="31">
        <f>SUM(BG8:BG12)</f>
        <v>2567.3634880000004</v>
      </c>
      <c r="BH13" s="31">
        <f>SUM(BH8:BH12)</f>
        <v>470.230752</v>
      </c>
      <c r="BI13" s="31">
        <f>SUM(BI8:BI12)</f>
        <v>288.3816</v>
      </c>
      <c r="BJ13" s="17"/>
      <c r="BK13" s="31">
        <f>SUM(BK8:BK12)</f>
        <v>99257.4275</v>
      </c>
      <c r="BL13" s="31">
        <f>SUM(BL8:BL12)</f>
        <v>5472.9256466</v>
      </c>
      <c r="BM13" s="31">
        <f>SUM(BM8:BM12)</f>
        <v>104730.3531466</v>
      </c>
      <c r="BN13" s="31">
        <f>SUM(BN8:BN12)</f>
        <v>19182.1037214</v>
      </c>
      <c r="BO13" s="31">
        <f>SUM(BO8:BO12)</f>
        <v>11763.938745</v>
      </c>
      <c r="BP13" s="17"/>
      <c r="BQ13" s="31">
        <f>SUM(BQ8:BQ12)</f>
        <v>17024.8925</v>
      </c>
      <c r="BR13" s="31">
        <f>SUM(BR8:BR12)</f>
        <v>938.7304622</v>
      </c>
      <c r="BS13" s="31">
        <f>SUM(BS8:BS12)</f>
        <v>17963.622962200003</v>
      </c>
      <c r="BT13" s="31">
        <f>SUM(BT8:BT12)</f>
        <v>3290.1643938</v>
      </c>
      <c r="BU13" s="31">
        <f>SUM(BU8:BU12)</f>
        <v>2017.7814150000002</v>
      </c>
      <c r="BV13" s="17"/>
      <c r="BW13" s="31">
        <f>SUM(BW8:BW12)</f>
        <v>3033.03</v>
      </c>
      <c r="BX13" s="31">
        <f>SUM(BX8:BX12)</f>
        <v>167.23733520000002</v>
      </c>
      <c r="BY13" s="31">
        <f>SUM(BY8:BY12)</f>
        <v>3200.2673352</v>
      </c>
      <c r="BZ13" s="31">
        <f>SUM(BZ8:BZ12)</f>
        <v>586.1515608</v>
      </c>
      <c r="CA13" s="31">
        <f>SUM(CA8:CA12)</f>
        <v>359.47314</v>
      </c>
      <c r="CB13" s="17"/>
      <c r="CC13" s="31">
        <f>SUM(CC8:CC12)</f>
        <v>35286.9825</v>
      </c>
      <c r="CD13" s="31">
        <f>SUM(CD8:CD12)</f>
        <v>1945.6783878</v>
      </c>
      <c r="CE13" s="31">
        <f>SUM(CE8:CE12)</f>
        <v>37232.6608878</v>
      </c>
      <c r="CF13" s="31">
        <f>SUM(CF8:CF12)</f>
        <v>6819.4247562</v>
      </c>
      <c r="CG13" s="31">
        <f>SUM(CG8:CG12)</f>
        <v>4182.194835</v>
      </c>
      <c r="CH13" s="17"/>
      <c r="CI13" s="31">
        <f>SUM(CI8:CI12)</f>
        <v>17068.59</v>
      </c>
      <c r="CJ13" s="31">
        <f>SUM(CJ8:CJ12)</f>
        <v>941.1398856</v>
      </c>
      <c r="CK13" s="31">
        <f>SUM(CK8:CK12)</f>
        <v>18009.729885599998</v>
      </c>
      <c r="CL13" s="31">
        <f>SUM(CL8:CL12)</f>
        <v>3298.6092024</v>
      </c>
      <c r="CM13" s="31">
        <f>SUM(CM8:CM12)</f>
        <v>2022.9604199999999</v>
      </c>
      <c r="CN13" s="24"/>
      <c r="CO13" s="31">
        <f>SUM(CO8:CO12)</f>
        <v>24399.5675</v>
      </c>
      <c r="CP13" s="31">
        <f>SUM(CP8:CP12)</f>
        <v>1345.3604642</v>
      </c>
      <c r="CQ13" s="31">
        <f>SUM(CQ8:CQ12)</f>
        <v>25744.9279642</v>
      </c>
      <c r="CR13" s="31">
        <f>SUM(CR8:CR12)</f>
        <v>4715.3653518</v>
      </c>
      <c r="CS13" s="31">
        <f>SUM(CS8:CS12)</f>
        <v>2891.824065</v>
      </c>
      <c r="CT13" s="17"/>
      <c r="CU13" s="31">
        <f>SUM(CU8:CU12)</f>
        <v>45868.7075</v>
      </c>
      <c r="CV13" s="31">
        <f>SUM(CV8:CV12)</f>
        <v>2529.1409618</v>
      </c>
      <c r="CW13" s="31">
        <f>SUM(CW8:CW12)</f>
        <v>48397.8484618</v>
      </c>
      <c r="CX13" s="31">
        <f>SUM(CX8:CX12)</f>
        <v>8864.4077022</v>
      </c>
      <c r="CY13" s="31">
        <f>SUM(CY8:CY12)</f>
        <v>5436.335384999999</v>
      </c>
      <c r="CZ13" s="17"/>
      <c r="DA13" s="65">
        <f>SUM(DA8:DA12)</f>
        <v>35341.6525</v>
      </c>
      <c r="DB13" s="65">
        <f>SUM(DB8:DB12)</f>
        <v>1948.6928206</v>
      </c>
      <c r="DC13" s="65">
        <f>SUM(DC8:DC12)</f>
        <v>37290.3453206</v>
      </c>
      <c r="DD13" s="65">
        <f>SUM(DD8:DD12)</f>
        <v>6829.990067399999</v>
      </c>
      <c r="DE13" s="31">
        <f>SUM(DE8:DE12)</f>
        <v>4188.674295</v>
      </c>
      <c r="DF13" s="17"/>
      <c r="DG13" s="31">
        <f>SUM(DG8:DG12)</f>
        <v>21.945</v>
      </c>
      <c r="DH13" s="31">
        <f>SUM(DH8:DH12)</f>
        <v>1.2100187999999998</v>
      </c>
      <c r="DI13" s="31">
        <f>SUM(DI8:DI12)</f>
        <v>23.1550188</v>
      </c>
      <c r="DJ13" s="31">
        <f>SUM(DJ8:DJ12)</f>
        <v>4.2410052</v>
      </c>
      <c r="DK13" s="31">
        <f>SUM(DK8:DK12)</f>
        <v>2.60091</v>
      </c>
      <c r="DL13" s="17"/>
      <c r="DM13" s="31">
        <f>SUM(DM8:DM12)</f>
        <v>193.655</v>
      </c>
      <c r="DN13" s="31">
        <f>SUM(DN8:DN12)</f>
        <v>10.6778852</v>
      </c>
      <c r="DO13" s="31">
        <f>SUM(DO8:DO12)</f>
        <v>204.3328852</v>
      </c>
      <c r="DP13" s="31">
        <f>SUM(DP8:DP12)</f>
        <v>37.4250108</v>
      </c>
      <c r="DQ13" s="31">
        <f>SUM(DQ8:DQ12)</f>
        <v>22.951890000000002</v>
      </c>
      <c r="DR13" s="17"/>
      <c r="DS13" s="31">
        <f>SUM(DS8:DS12)</f>
        <v>2260.335</v>
      </c>
      <c r="DT13" s="31">
        <f>SUM(DT8:DT12)</f>
        <v>124.6319364</v>
      </c>
      <c r="DU13" s="31">
        <f>SUM(DU8:DU12)</f>
        <v>2384.9669364</v>
      </c>
      <c r="DV13" s="31">
        <f>SUM(DV8:DV12)</f>
        <v>436.8235356</v>
      </c>
      <c r="DW13" s="31">
        <f>SUM(DW8:DW12)</f>
        <v>267.89373</v>
      </c>
      <c r="DX13" s="17"/>
      <c r="DY13" s="31">
        <f>SUM(DY8:DY12)</f>
        <v>9800.7525</v>
      </c>
      <c r="DZ13" s="31">
        <f>SUM(DZ8:DZ12)</f>
        <v>540.4007646</v>
      </c>
      <c r="EA13" s="31">
        <f>SUM(EA8:EA12)</f>
        <v>10341.153264600001</v>
      </c>
      <c r="EB13" s="31">
        <f>SUM(EB8:EB12)</f>
        <v>1894.0552434</v>
      </c>
      <c r="EC13" s="31">
        <f>SUM(EC8:EC12)</f>
        <v>1161.580095</v>
      </c>
      <c r="ED13" s="17"/>
      <c r="EE13" s="31">
        <f>SUM(EE8:EE12)</f>
        <v>2581.6175</v>
      </c>
      <c r="EF13" s="31">
        <f>SUM(EF8:EF12)</f>
        <v>142.34703620000002</v>
      </c>
      <c r="EG13" s="31">
        <f>SUM(EG8:EG12)</f>
        <v>2723.9645361999997</v>
      </c>
      <c r="EH13" s="31">
        <f>SUM(EH8:EH12)</f>
        <v>498.9133398</v>
      </c>
      <c r="EI13" s="31">
        <f>SUM(EI8:EI12)</f>
        <v>305.971965</v>
      </c>
      <c r="EJ13" s="17"/>
      <c r="EK13" s="31">
        <f>SUM(EK8:EK12)</f>
        <v>54467.6825</v>
      </c>
      <c r="EL13" s="31">
        <f>SUM(EL8:EL12)</f>
        <v>3003.2772757999996</v>
      </c>
      <c r="EM13" s="31">
        <f>SUM(EM8:EM12)</f>
        <v>57470.9597758</v>
      </c>
      <c r="EN13" s="31">
        <f>SUM(EN8:EN12)</f>
        <v>10526.212108200001</v>
      </c>
      <c r="EO13" s="31">
        <f>SUM(EO8:EO12)</f>
        <v>6455.481435000001</v>
      </c>
      <c r="EP13" s="17"/>
      <c r="EQ13" s="31">
        <f>SUM(EQ8:EQ12)</f>
        <v>343166.285</v>
      </c>
      <c r="ER13" s="31">
        <f>SUM(ER8:ER12)</f>
        <v>18921.7432844</v>
      </c>
      <c r="ES13" s="31">
        <f>SUM(ES8:ES12)</f>
        <v>362088.0282844</v>
      </c>
      <c r="ET13" s="31">
        <f>SUM(ET8:ET12)</f>
        <v>66318.9792276</v>
      </c>
      <c r="EU13" s="31">
        <f>SUM(EU8:EU12)</f>
        <v>40671.88983</v>
      </c>
      <c r="EV13" s="17"/>
      <c r="EW13" s="31">
        <f>SUM(EW8:EW12)</f>
        <v>14348.18</v>
      </c>
      <c r="EX13" s="31">
        <f>SUM(EX8:EX12)</f>
        <v>791.1400112000001</v>
      </c>
      <c r="EY13" s="31">
        <f>SUM(EY8:EY12)</f>
        <v>15139.3200112</v>
      </c>
      <c r="EZ13" s="31">
        <f>SUM(EZ8:EZ12)</f>
        <v>2772.8733648</v>
      </c>
      <c r="FA13" s="31">
        <f>SUM(FA8:FA12)</f>
        <v>1700.5388400000002</v>
      </c>
      <c r="FB13" s="17"/>
      <c r="FC13" s="31">
        <f>SUM(FC8:FC12)</f>
        <v>0</v>
      </c>
      <c r="FD13" s="31">
        <f>SUM(FD8:FD12)</f>
        <v>0</v>
      </c>
      <c r="FE13" s="31">
        <f>SUM(FE8:FE12)</f>
        <v>0</v>
      </c>
      <c r="FF13" s="17"/>
      <c r="FG13" s="31">
        <f>SUM(FG8:FG12)</f>
        <v>0</v>
      </c>
    </row>
    <row r="14" ht="13.5" thickTop="1"/>
    <row r="15" spans="3:7" ht="12.75">
      <c r="C15" s="17">
        <f>I13+O13</f>
        <v>1925000.5775000001</v>
      </c>
      <c r="D15" s="17">
        <f>J13+P13</f>
        <v>106142.03184260002</v>
      </c>
      <c r="E15" s="17">
        <f>K13+Q13</f>
        <v>2031142.6093426</v>
      </c>
      <c r="F15" s="17">
        <f>L13+R13</f>
        <v>372018.1116054</v>
      </c>
      <c r="G15" s="17">
        <f>M13+S13</f>
        <v>228150.068445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27"/>
  <sheetViews>
    <sheetView tabSelected="1" zoomScalePageLayoutView="0" workbookViewId="0" topLeftCell="A1">
      <selection activeCell="F19" sqref="F19"/>
    </sheetView>
  </sheetViews>
  <sheetFormatPr defaultColWidth="14.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5.710937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7109375" style="17" customWidth="1"/>
    <col min="12" max="12" width="13.7109375" style="17" customWidth="1"/>
    <col min="13" max="13" width="16.421875" style="17" customWidth="1"/>
    <col min="14" max="14" width="3.7109375" style="17" customWidth="1"/>
    <col min="15" max="19" width="13.7109375" style="17" customWidth="1"/>
    <col min="20" max="20" width="3.421875" style="17" customWidth="1"/>
    <col min="21" max="22" width="13.7109375" style="17" customWidth="1"/>
    <col min="23" max="25" width="14.7109375" style="17" customWidth="1"/>
    <col min="26" max="26" width="3.7109375" style="17" customWidth="1"/>
    <col min="27" max="31" width="14.7109375" style="17" customWidth="1"/>
    <col min="32" max="32" width="3.7109375" style="17" customWidth="1"/>
    <col min="33" max="37" width="14.7109375" style="17" customWidth="1"/>
    <col min="38" max="38" width="3.7109375" style="17" customWidth="1"/>
    <col min="39" max="43" width="14.7109375" style="17" customWidth="1"/>
    <col min="44" max="44" width="3.7109375" style="17" customWidth="1"/>
    <col min="45" max="49" width="14.7109375" style="17" customWidth="1"/>
    <col min="50" max="50" width="3.7109375" style="17" customWidth="1"/>
    <col min="51" max="55" width="14.7109375" style="17" customWidth="1"/>
    <col min="56" max="56" width="3.7109375" style="17" customWidth="1"/>
    <col min="57" max="61" width="13.7109375" style="17" customWidth="1"/>
    <col min="62" max="62" width="3.7109375" style="0" customWidth="1"/>
    <col min="63" max="63" width="11.7109375" style="0" customWidth="1"/>
    <col min="64" max="64" width="12.7109375" style="0" customWidth="1"/>
    <col min="65" max="67" width="11.7109375" style="0" customWidth="1"/>
    <col min="68" max="68" width="3.7109375" style="0" customWidth="1"/>
    <col min="69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</cols>
  <sheetData>
    <row r="1" spans="1:127" ht="12.75">
      <c r="A1" s="26"/>
      <c r="B1" s="12"/>
      <c r="C1" s="27"/>
      <c r="H1" s="27"/>
      <c r="I1" s="27" t="s">
        <v>6</v>
      </c>
      <c r="J1" s="18"/>
      <c r="L1"/>
      <c r="M1"/>
      <c r="N1" s="3"/>
      <c r="P1" s="27"/>
      <c r="Q1" s="27" t="s">
        <v>6</v>
      </c>
      <c r="R1" s="3"/>
      <c r="S1" s="3"/>
      <c r="U1" s="3"/>
      <c r="V1" s="3"/>
      <c r="W1" s="3"/>
      <c r="Z1" s="27"/>
      <c r="AA1" s="4"/>
      <c r="AB1" s="3"/>
      <c r="AD1" s="27"/>
      <c r="AE1" s="27"/>
      <c r="AF1" s="27" t="s">
        <v>6</v>
      </c>
      <c r="AG1" s="3"/>
      <c r="AI1" s="27"/>
      <c r="AJ1" s="4"/>
      <c r="AK1" s="4"/>
      <c r="AL1" s="3"/>
      <c r="AN1" s="27"/>
      <c r="AO1" s="3"/>
      <c r="AP1" s="3"/>
      <c r="AQ1" s="3"/>
      <c r="AS1" s="27"/>
      <c r="AT1" s="27" t="s">
        <v>6</v>
      </c>
      <c r="AU1" s="3"/>
      <c r="AX1" s="3"/>
      <c r="AY1" s="3"/>
      <c r="AZ1" s="3"/>
      <c r="BB1" s="27"/>
      <c r="BC1" s="27"/>
      <c r="BD1" s="3"/>
      <c r="BE1" s="3"/>
      <c r="BG1" s="27"/>
      <c r="BH1" s="27" t="s">
        <v>6</v>
      </c>
      <c r="BI1" s="27"/>
      <c r="BJ1" s="3"/>
      <c r="BK1" s="17"/>
      <c r="BL1" s="3"/>
      <c r="BM1" s="4"/>
      <c r="BN1" s="3"/>
      <c r="BO1" s="3"/>
      <c r="BP1" s="17"/>
      <c r="BQ1" s="27"/>
      <c r="BR1" s="3"/>
      <c r="BS1" s="3"/>
      <c r="BT1" s="17"/>
      <c r="BU1" s="17"/>
      <c r="BV1" s="27"/>
      <c r="BW1" s="27" t="s">
        <v>6</v>
      </c>
      <c r="BX1" s="3"/>
      <c r="BY1" s="17"/>
      <c r="BZ1" s="3"/>
      <c r="CA1" s="3"/>
      <c r="CB1" s="3"/>
      <c r="CC1" s="3"/>
      <c r="CD1" s="17"/>
      <c r="CE1" s="27"/>
      <c r="CF1" s="3"/>
      <c r="CG1" s="3"/>
      <c r="CH1" s="3"/>
      <c r="CI1" s="17"/>
      <c r="CJ1" s="27"/>
      <c r="CK1" s="27" t="s">
        <v>6</v>
      </c>
      <c r="CL1" s="3"/>
      <c r="CM1" s="3"/>
      <c r="CN1" s="17"/>
      <c r="CO1" s="3"/>
      <c r="CP1" s="4"/>
      <c r="CQ1" s="3"/>
      <c r="CR1" s="17"/>
      <c r="CS1" s="17"/>
      <c r="CT1" s="27"/>
      <c r="CU1" s="3"/>
      <c r="CV1" s="3"/>
      <c r="CW1" s="17"/>
      <c r="CX1" s="27"/>
      <c r="CY1" s="27"/>
      <c r="CZ1" s="27" t="s">
        <v>6</v>
      </c>
      <c r="DA1" s="3"/>
      <c r="DB1" s="17"/>
      <c r="DC1" s="3"/>
      <c r="DD1" s="3"/>
      <c r="DE1" s="3"/>
      <c r="DF1" s="3"/>
      <c r="DG1" s="17"/>
      <c r="DH1" s="27"/>
      <c r="DI1" s="3"/>
      <c r="DJ1" s="3"/>
      <c r="DK1" s="3"/>
      <c r="DL1" s="17"/>
      <c r="DM1" s="27"/>
      <c r="DN1" s="27" t="s">
        <v>6</v>
      </c>
      <c r="DO1" s="3"/>
      <c r="DP1" s="17"/>
      <c r="DQ1" s="17"/>
      <c r="DR1" s="27"/>
      <c r="DS1" s="3"/>
      <c r="DT1" s="3"/>
      <c r="DV1" s="27"/>
      <c r="DW1" s="27"/>
    </row>
    <row r="2" spans="1:127" ht="12.75">
      <c r="A2" s="26"/>
      <c r="B2" s="12"/>
      <c r="C2" s="27"/>
      <c r="H2" s="68" t="s">
        <v>60</v>
      </c>
      <c r="I2" s="18"/>
      <c r="J2" s="18"/>
      <c r="L2"/>
      <c r="M2"/>
      <c r="N2" s="3"/>
      <c r="P2" s="27" t="s">
        <v>53</v>
      </c>
      <c r="Q2" s="18"/>
      <c r="R2" s="3"/>
      <c r="S2" s="3"/>
      <c r="U2" s="3"/>
      <c r="V2" s="3"/>
      <c r="W2" s="3"/>
      <c r="Z2" s="27"/>
      <c r="AA2" s="4"/>
      <c r="AB2" s="3"/>
      <c r="AD2" s="27" t="s">
        <v>53</v>
      </c>
      <c r="AE2" s="27"/>
      <c r="AF2" s="18"/>
      <c r="AG2" s="3"/>
      <c r="AI2" s="27"/>
      <c r="AJ2" s="4"/>
      <c r="AK2" s="4"/>
      <c r="AL2" s="3"/>
      <c r="AN2" s="27"/>
      <c r="AO2" s="3"/>
      <c r="AP2" s="3"/>
      <c r="AQ2" s="3"/>
      <c r="AS2" s="27" t="s">
        <v>53</v>
      </c>
      <c r="AT2" s="18"/>
      <c r="AU2" s="3"/>
      <c r="AX2" s="3"/>
      <c r="AY2" s="3"/>
      <c r="AZ2" s="3"/>
      <c r="BB2" s="27"/>
      <c r="BC2" s="27"/>
      <c r="BD2" s="3"/>
      <c r="BE2" s="3"/>
      <c r="BG2" s="27" t="s">
        <v>53</v>
      </c>
      <c r="BH2" s="18"/>
      <c r="BI2" s="18"/>
      <c r="BJ2" s="3"/>
      <c r="BK2" s="17"/>
      <c r="BL2" s="3"/>
      <c r="BM2" s="4"/>
      <c r="BN2" s="3"/>
      <c r="BO2" s="3"/>
      <c r="BP2" s="17"/>
      <c r="BQ2" s="27"/>
      <c r="BR2" s="3"/>
      <c r="BS2" s="3"/>
      <c r="BT2" s="17"/>
      <c r="BU2" s="17"/>
      <c r="BV2" s="27" t="s">
        <v>53</v>
      </c>
      <c r="BW2" s="18"/>
      <c r="BX2" s="3"/>
      <c r="BY2" s="17"/>
      <c r="BZ2" s="3"/>
      <c r="CA2" s="3"/>
      <c r="CB2" s="3"/>
      <c r="CC2" s="3"/>
      <c r="CD2" s="17"/>
      <c r="CE2" s="27"/>
      <c r="CF2" s="3"/>
      <c r="CG2" s="3"/>
      <c r="CH2" s="3"/>
      <c r="CI2" s="17"/>
      <c r="CJ2" s="27" t="s">
        <v>53</v>
      </c>
      <c r="CK2" s="18"/>
      <c r="CL2" s="3"/>
      <c r="CM2" s="3"/>
      <c r="CN2" s="17"/>
      <c r="CO2" s="3"/>
      <c r="CP2" s="4"/>
      <c r="CQ2" s="3"/>
      <c r="CR2" s="17"/>
      <c r="CS2" s="17"/>
      <c r="CT2" s="27"/>
      <c r="CU2" s="3"/>
      <c r="CV2" s="3"/>
      <c r="CW2" s="17"/>
      <c r="CX2" s="27" t="s">
        <v>53</v>
      </c>
      <c r="CY2" s="27"/>
      <c r="CZ2" s="18"/>
      <c r="DA2" s="3"/>
      <c r="DB2" s="17"/>
      <c r="DC2" s="3"/>
      <c r="DD2" s="3"/>
      <c r="DE2" s="3"/>
      <c r="DF2" s="3"/>
      <c r="DG2" s="17"/>
      <c r="DH2" s="27"/>
      <c r="DI2" s="3"/>
      <c r="DJ2" s="3"/>
      <c r="DK2" s="3"/>
      <c r="DL2" s="17"/>
      <c r="DM2" s="27" t="s">
        <v>53</v>
      </c>
      <c r="DN2" s="18"/>
      <c r="DO2" s="3"/>
      <c r="DP2" s="17"/>
      <c r="DQ2" s="17"/>
      <c r="DR2" s="27"/>
      <c r="DS2" s="3"/>
      <c r="DT2" s="3"/>
      <c r="DV2" s="27"/>
      <c r="DW2" s="27"/>
    </row>
    <row r="3" spans="1:127" ht="12.75">
      <c r="A3" s="26"/>
      <c r="B3" s="12"/>
      <c r="C3" s="27"/>
      <c r="H3" s="25"/>
      <c r="I3" s="27" t="s">
        <v>7</v>
      </c>
      <c r="J3" s="18"/>
      <c r="L3"/>
      <c r="M3"/>
      <c r="N3" s="3"/>
      <c r="P3" s="25"/>
      <c r="Q3" s="27" t="s">
        <v>7</v>
      </c>
      <c r="R3" s="3"/>
      <c r="S3" s="3"/>
      <c r="U3" s="3"/>
      <c r="V3" s="3"/>
      <c r="W3" s="3"/>
      <c r="Z3" s="27"/>
      <c r="AA3" s="3"/>
      <c r="AB3" s="3"/>
      <c r="AD3" s="25"/>
      <c r="AE3" s="25"/>
      <c r="AF3" s="27" t="s">
        <v>7</v>
      </c>
      <c r="AG3" s="3"/>
      <c r="AJ3" s="3"/>
      <c r="AK3" s="3"/>
      <c r="AL3" s="3"/>
      <c r="AN3" s="27"/>
      <c r="AO3" s="3"/>
      <c r="AP3" s="3"/>
      <c r="AQ3" s="3"/>
      <c r="AS3" s="25"/>
      <c r="AT3" s="27" t="s">
        <v>7</v>
      </c>
      <c r="AU3" s="3"/>
      <c r="AX3" s="3"/>
      <c r="AY3" s="3"/>
      <c r="AZ3" s="3"/>
      <c r="BB3" s="27"/>
      <c r="BC3" s="27"/>
      <c r="BD3" s="3"/>
      <c r="BE3" s="3"/>
      <c r="BG3" s="25"/>
      <c r="BH3" s="27" t="s">
        <v>7</v>
      </c>
      <c r="BI3" s="27"/>
      <c r="BJ3" s="3"/>
      <c r="BK3" s="17"/>
      <c r="BL3" s="3"/>
      <c r="BM3" s="3"/>
      <c r="BN3" s="3"/>
      <c r="BO3" s="3"/>
      <c r="BP3" s="17"/>
      <c r="BQ3" s="27"/>
      <c r="BR3" s="3"/>
      <c r="BS3" s="3"/>
      <c r="BT3" s="17"/>
      <c r="BU3" s="17"/>
      <c r="BV3" s="25"/>
      <c r="BW3" s="27" t="s">
        <v>7</v>
      </c>
      <c r="BX3" s="3"/>
      <c r="BY3" s="17"/>
      <c r="BZ3" s="3"/>
      <c r="CA3" s="3"/>
      <c r="CB3" s="3"/>
      <c r="CC3" s="3"/>
      <c r="CD3" s="17"/>
      <c r="CE3" s="27"/>
      <c r="CF3" s="3"/>
      <c r="CG3" s="3"/>
      <c r="CH3" s="3"/>
      <c r="CI3" s="17"/>
      <c r="CJ3" s="25"/>
      <c r="CK3" s="27" t="s">
        <v>7</v>
      </c>
      <c r="CL3" s="3"/>
      <c r="CM3" s="3"/>
      <c r="CN3" s="17"/>
      <c r="CO3" s="3"/>
      <c r="CP3" s="3"/>
      <c r="CQ3" s="3"/>
      <c r="CR3" s="17"/>
      <c r="CS3" s="17"/>
      <c r="CT3" s="27"/>
      <c r="CU3" s="3"/>
      <c r="CV3" s="3"/>
      <c r="CW3" s="17"/>
      <c r="CX3" s="25"/>
      <c r="CY3" s="25"/>
      <c r="CZ3" s="27" t="s">
        <v>7</v>
      </c>
      <c r="DA3" s="3"/>
      <c r="DB3" s="17"/>
      <c r="DC3" s="3"/>
      <c r="DD3" s="3"/>
      <c r="DE3" s="3"/>
      <c r="DF3" s="3"/>
      <c r="DG3" s="17"/>
      <c r="DH3" s="27"/>
      <c r="DI3" s="3"/>
      <c r="DJ3" s="3"/>
      <c r="DK3" s="3"/>
      <c r="DL3" s="17"/>
      <c r="DM3" s="25"/>
      <c r="DN3" s="27" t="s">
        <v>7</v>
      </c>
      <c r="DO3" s="3"/>
      <c r="DP3" s="17"/>
      <c r="DQ3" s="17"/>
      <c r="DR3" s="27"/>
      <c r="DS3" s="3"/>
      <c r="DT3" s="3"/>
      <c r="DV3" s="27"/>
      <c r="DW3" s="27"/>
    </row>
    <row r="4" spans="1:61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27" ht="12.75">
      <c r="A5" s="5" t="s">
        <v>1</v>
      </c>
      <c r="C5" s="46" t="s">
        <v>61</v>
      </c>
      <c r="D5" s="42"/>
      <c r="E5" s="43"/>
      <c r="F5" s="47"/>
      <c r="G5" s="44"/>
      <c r="H5" s="24"/>
      <c r="I5" s="49" t="s">
        <v>58</v>
      </c>
      <c r="J5" s="20"/>
      <c r="K5" s="21"/>
      <c r="L5" s="23"/>
      <c r="M5" s="36"/>
      <c r="N5" s="24"/>
      <c r="O5" s="37" t="s">
        <v>31</v>
      </c>
      <c r="P5" s="20"/>
      <c r="Q5" s="21"/>
      <c r="R5" s="23"/>
      <c r="S5" s="36"/>
      <c r="T5" s="24"/>
      <c r="U5" s="37" t="s">
        <v>32</v>
      </c>
      <c r="V5" s="20"/>
      <c r="W5" s="21"/>
      <c r="X5" s="23"/>
      <c r="Y5" s="36"/>
      <c r="Z5" s="24"/>
      <c r="AA5" s="41" t="s">
        <v>33</v>
      </c>
      <c r="AB5" s="42"/>
      <c r="AC5" s="43"/>
      <c r="AD5" s="23"/>
      <c r="AE5" s="36"/>
      <c r="AF5" s="24"/>
      <c r="AG5" s="41" t="s">
        <v>34</v>
      </c>
      <c r="AH5" s="42"/>
      <c r="AI5" s="43"/>
      <c r="AJ5" s="23"/>
      <c r="AK5" s="36"/>
      <c r="AL5" s="24"/>
      <c r="AM5" s="38" t="s">
        <v>35</v>
      </c>
      <c r="AN5" s="39"/>
      <c r="AO5" s="40"/>
      <c r="AP5" s="23"/>
      <c r="AQ5" s="36"/>
      <c r="AR5" s="24"/>
      <c r="AS5" s="38" t="s">
        <v>36</v>
      </c>
      <c r="AT5" s="39"/>
      <c r="AU5" s="40"/>
      <c r="AV5" s="23"/>
      <c r="AW5" s="36"/>
      <c r="AX5" s="44"/>
      <c r="AY5" s="45" t="s">
        <v>37</v>
      </c>
      <c r="AZ5" s="42"/>
      <c r="BA5" s="43"/>
      <c r="BB5" s="23"/>
      <c r="BC5" s="36"/>
      <c r="BD5" s="24"/>
      <c r="BE5" s="45" t="s">
        <v>38</v>
      </c>
      <c r="BF5" s="42"/>
      <c r="BG5" s="43"/>
      <c r="BH5" s="23"/>
      <c r="BI5" s="36"/>
      <c r="BK5" s="45" t="s">
        <v>39</v>
      </c>
      <c r="BL5" s="42"/>
      <c r="BM5" s="43"/>
      <c r="BN5" s="23"/>
      <c r="BO5" s="36"/>
      <c r="BQ5" s="45" t="s">
        <v>40</v>
      </c>
      <c r="BR5" s="42"/>
      <c r="BS5" s="43"/>
      <c r="BT5" s="23"/>
      <c r="BU5" s="36"/>
      <c r="BW5" s="45" t="s">
        <v>41</v>
      </c>
      <c r="BX5" s="42"/>
      <c r="BY5" s="43"/>
      <c r="BZ5" s="23"/>
      <c r="CA5" s="36"/>
      <c r="CC5" s="45" t="s">
        <v>42</v>
      </c>
      <c r="CD5" s="42"/>
      <c r="CE5" s="43"/>
      <c r="CF5" s="23"/>
      <c r="CG5" s="36"/>
      <c r="CI5" s="45" t="s">
        <v>43</v>
      </c>
      <c r="CJ5" s="42"/>
      <c r="CK5" s="43"/>
      <c r="CL5" s="23"/>
      <c r="CM5" s="36"/>
      <c r="CO5" s="45" t="s">
        <v>44</v>
      </c>
      <c r="CP5" s="42"/>
      <c r="CQ5" s="43"/>
      <c r="CR5" s="23"/>
      <c r="CS5" s="36"/>
      <c r="CU5" s="45" t="s">
        <v>45</v>
      </c>
      <c r="CV5" s="42"/>
      <c r="CW5" s="43"/>
      <c r="CX5" s="23"/>
      <c r="CY5" s="36"/>
      <c r="DA5" s="45" t="s">
        <v>46</v>
      </c>
      <c r="DB5" s="42"/>
      <c r="DC5" s="43"/>
      <c r="DD5" s="23"/>
      <c r="DE5" s="36"/>
      <c r="DG5" s="45" t="s">
        <v>47</v>
      </c>
      <c r="DH5" s="42"/>
      <c r="DI5" s="43"/>
      <c r="DJ5" s="23"/>
      <c r="DK5" s="36"/>
      <c r="DM5" s="45" t="s">
        <v>48</v>
      </c>
      <c r="DN5" s="42"/>
      <c r="DO5" s="43"/>
      <c r="DP5" s="23"/>
      <c r="DQ5" s="36"/>
      <c r="DS5" s="45" t="s">
        <v>49</v>
      </c>
      <c r="DT5" s="42"/>
      <c r="DU5" s="43"/>
      <c r="DV5" s="23"/>
      <c r="DW5" s="36"/>
    </row>
    <row r="6" spans="1:127" s="1" customFormat="1" ht="12.75">
      <c r="A6" s="28" t="s">
        <v>3</v>
      </c>
      <c r="C6" s="48" t="s">
        <v>62</v>
      </c>
      <c r="D6" s="42"/>
      <c r="E6" s="43"/>
      <c r="F6" s="23" t="s">
        <v>51</v>
      </c>
      <c r="G6" s="23" t="s">
        <v>56</v>
      </c>
      <c r="H6" s="24"/>
      <c r="I6" s="22"/>
      <c r="J6" s="35">
        <f>P6+V6+AB6+AH6+AN6+AT6+AZ6+BF6+BL6+BR6+BX6+CD6+CJ6+CP6+CV6+DB6+DH6+DN6+DT6</f>
        <v>0.10100619999999999</v>
      </c>
      <c r="K6" s="21"/>
      <c r="L6" s="23" t="s">
        <v>51</v>
      </c>
      <c r="M6" s="23" t="s">
        <v>56</v>
      </c>
      <c r="N6" s="24"/>
      <c r="O6" s="22"/>
      <c r="P6" s="35">
        <v>0.010918</v>
      </c>
      <c r="Q6" s="21"/>
      <c r="R6" s="23" t="s">
        <v>51</v>
      </c>
      <c r="S6" s="23" t="s">
        <v>56</v>
      </c>
      <c r="T6" s="24"/>
      <c r="U6" s="22"/>
      <c r="V6" s="35">
        <v>0.0227367</v>
      </c>
      <c r="W6" s="21"/>
      <c r="X6" s="23" t="s">
        <v>51</v>
      </c>
      <c r="Y6" s="23" t="s">
        <v>56</v>
      </c>
      <c r="Z6" s="24"/>
      <c r="AA6" s="22"/>
      <c r="AB6" s="35">
        <v>0.0013518</v>
      </c>
      <c r="AC6" s="21"/>
      <c r="AD6" s="23" t="s">
        <v>51</v>
      </c>
      <c r="AE6" s="23" t="s">
        <v>56</v>
      </c>
      <c r="AF6" s="24"/>
      <c r="AG6" s="22"/>
      <c r="AH6" s="35">
        <v>0.00023</v>
      </c>
      <c r="AI6" s="21"/>
      <c r="AJ6" s="23" t="s">
        <v>51</v>
      </c>
      <c r="AK6" s="23" t="s">
        <v>56</v>
      </c>
      <c r="AL6" s="24"/>
      <c r="AM6" s="22"/>
      <c r="AN6" s="35">
        <v>0.045646</v>
      </c>
      <c r="AO6" s="21"/>
      <c r="AP6" s="23" t="s">
        <v>51</v>
      </c>
      <c r="AQ6" s="23" t="s">
        <v>56</v>
      </c>
      <c r="AR6" s="24"/>
      <c r="AS6" s="22"/>
      <c r="AT6" s="35">
        <v>0.0005393</v>
      </c>
      <c r="AU6" s="21"/>
      <c r="AV6" s="23" t="s">
        <v>51</v>
      </c>
      <c r="AW6" s="23" t="s">
        <v>56</v>
      </c>
      <c r="AX6" s="24"/>
      <c r="AY6" s="22"/>
      <c r="AZ6" s="35">
        <v>0.0018469</v>
      </c>
      <c r="BA6" s="21"/>
      <c r="BB6" s="23" t="s">
        <v>51</v>
      </c>
      <c r="BC6" s="23" t="s">
        <v>56</v>
      </c>
      <c r="BD6" s="24"/>
      <c r="BE6" s="22"/>
      <c r="BF6" s="35">
        <v>7.71E-05</v>
      </c>
      <c r="BG6" s="21"/>
      <c r="BH6" s="23" t="s">
        <v>51</v>
      </c>
      <c r="BI6" s="23" t="s">
        <v>56</v>
      </c>
      <c r="BK6" s="22"/>
      <c r="BL6" s="35">
        <v>0.0045607</v>
      </c>
      <c r="BM6" s="21"/>
      <c r="BN6" s="23" t="s">
        <v>51</v>
      </c>
      <c r="BO6" s="23" t="s">
        <v>56</v>
      </c>
      <c r="BQ6" s="22"/>
      <c r="BR6" s="35">
        <v>5.3E-06</v>
      </c>
      <c r="BS6" s="21"/>
      <c r="BT6" s="23" t="s">
        <v>51</v>
      </c>
      <c r="BU6" s="23" t="s">
        <v>56</v>
      </c>
      <c r="BW6" s="22"/>
      <c r="BX6" s="35">
        <v>0.0015032</v>
      </c>
      <c r="BY6" s="21"/>
      <c r="BZ6" s="23" t="s">
        <v>51</v>
      </c>
      <c r="CA6" s="23" t="s">
        <v>56</v>
      </c>
      <c r="CC6" s="22"/>
      <c r="CD6" s="35">
        <v>0.0001676</v>
      </c>
      <c r="CE6" s="21"/>
      <c r="CF6" s="23" t="s">
        <v>51</v>
      </c>
      <c r="CG6" s="23" t="s">
        <v>56</v>
      </c>
      <c r="CI6" s="22"/>
      <c r="CJ6" s="35">
        <v>0.0003019</v>
      </c>
      <c r="CK6" s="21"/>
      <c r="CL6" s="23" t="s">
        <v>51</v>
      </c>
      <c r="CM6" s="23" t="s">
        <v>56</v>
      </c>
      <c r="CO6" s="22"/>
      <c r="CP6" s="35">
        <v>0.0003017</v>
      </c>
      <c r="CQ6" s="21"/>
      <c r="CR6" s="23" t="s">
        <v>51</v>
      </c>
      <c r="CS6" s="23" t="s">
        <v>56</v>
      </c>
      <c r="CU6" s="22"/>
      <c r="CV6" s="35">
        <v>0.00149</v>
      </c>
      <c r="CW6" s="21"/>
      <c r="CX6" s="23" t="s">
        <v>51</v>
      </c>
      <c r="CY6" s="23" t="s">
        <v>56</v>
      </c>
      <c r="DA6" s="22"/>
      <c r="DB6" s="35">
        <v>0.0028098</v>
      </c>
      <c r="DC6" s="21"/>
      <c r="DD6" s="23" t="s">
        <v>51</v>
      </c>
      <c r="DE6" s="23" t="s">
        <v>56</v>
      </c>
      <c r="DG6" s="22"/>
      <c r="DH6" s="35">
        <v>0.0014966</v>
      </c>
      <c r="DI6" s="21"/>
      <c r="DJ6" s="23" t="s">
        <v>51</v>
      </c>
      <c r="DK6" s="23" t="s">
        <v>56</v>
      </c>
      <c r="DM6" s="22"/>
      <c r="DN6" s="35">
        <v>0.0022932</v>
      </c>
      <c r="DO6" s="21"/>
      <c r="DP6" s="23" t="s">
        <v>51</v>
      </c>
      <c r="DQ6" s="23" t="s">
        <v>56</v>
      </c>
      <c r="DS6" s="22"/>
      <c r="DT6" s="35">
        <v>0.0027304</v>
      </c>
      <c r="DU6" s="21"/>
      <c r="DV6" s="23" t="s">
        <v>51</v>
      </c>
      <c r="DW6" s="23" t="s">
        <v>56</v>
      </c>
    </row>
    <row r="7" spans="1:127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T7" s="36"/>
      <c r="U7" s="23" t="s">
        <v>4</v>
      </c>
      <c r="V7" s="23" t="s">
        <v>5</v>
      </c>
      <c r="W7" s="23" t="s">
        <v>0</v>
      </c>
      <c r="X7" s="23" t="s">
        <v>52</v>
      </c>
      <c r="Y7" s="23" t="s">
        <v>57</v>
      </c>
      <c r="Z7" s="36"/>
      <c r="AA7" s="23" t="s">
        <v>4</v>
      </c>
      <c r="AB7" s="23" t="s">
        <v>5</v>
      </c>
      <c r="AC7" s="23" t="s">
        <v>0</v>
      </c>
      <c r="AD7" s="23" t="s">
        <v>52</v>
      </c>
      <c r="AE7" s="23" t="s">
        <v>57</v>
      </c>
      <c r="AF7" s="36"/>
      <c r="AG7" s="23" t="s">
        <v>4</v>
      </c>
      <c r="AH7" s="23" t="s">
        <v>5</v>
      </c>
      <c r="AI7" s="23" t="s">
        <v>0</v>
      </c>
      <c r="AJ7" s="23" t="s">
        <v>52</v>
      </c>
      <c r="AK7" s="23" t="s">
        <v>57</v>
      </c>
      <c r="AL7" s="36"/>
      <c r="AM7" s="23" t="s">
        <v>4</v>
      </c>
      <c r="AN7" s="23" t="s">
        <v>5</v>
      </c>
      <c r="AO7" s="23" t="s">
        <v>0</v>
      </c>
      <c r="AP7" s="23" t="s">
        <v>52</v>
      </c>
      <c r="AQ7" s="23" t="s">
        <v>57</v>
      </c>
      <c r="AR7" s="36"/>
      <c r="AS7" s="23" t="s">
        <v>4</v>
      </c>
      <c r="AT7" s="23" t="s">
        <v>5</v>
      </c>
      <c r="AU7" s="23" t="s">
        <v>0</v>
      </c>
      <c r="AV7" s="23" t="s">
        <v>52</v>
      </c>
      <c r="AW7" s="23" t="s">
        <v>57</v>
      </c>
      <c r="AX7" s="36"/>
      <c r="AY7" s="23" t="s">
        <v>4</v>
      </c>
      <c r="AZ7" s="23" t="s">
        <v>5</v>
      </c>
      <c r="BA7" s="23" t="s">
        <v>0</v>
      </c>
      <c r="BB7" s="23" t="s">
        <v>52</v>
      </c>
      <c r="BC7" s="23" t="s">
        <v>57</v>
      </c>
      <c r="BD7" s="36"/>
      <c r="BE7" s="23" t="s">
        <v>4</v>
      </c>
      <c r="BF7" s="23" t="s">
        <v>5</v>
      </c>
      <c r="BG7" s="23" t="s">
        <v>0</v>
      </c>
      <c r="BH7" s="23" t="s">
        <v>52</v>
      </c>
      <c r="BI7" s="23" t="s">
        <v>57</v>
      </c>
      <c r="BK7" s="23" t="s">
        <v>4</v>
      </c>
      <c r="BL7" s="23" t="s">
        <v>5</v>
      </c>
      <c r="BM7" s="23" t="s">
        <v>0</v>
      </c>
      <c r="BN7" s="23" t="s">
        <v>52</v>
      </c>
      <c r="BO7" s="23" t="s">
        <v>57</v>
      </c>
      <c r="BQ7" s="23" t="s">
        <v>4</v>
      </c>
      <c r="BR7" s="23" t="s">
        <v>5</v>
      </c>
      <c r="BS7" s="23" t="s">
        <v>0</v>
      </c>
      <c r="BT7" s="23" t="s">
        <v>52</v>
      </c>
      <c r="BU7" s="23" t="s">
        <v>57</v>
      </c>
      <c r="BW7" s="23" t="s">
        <v>4</v>
      </c>
      <c r="BX7" s="23" t="s">
        <v>5</v>
      </c>
      <c r="BY7" s="23" t="s">
        <v>0</v>
      </c>
      <c r="BZ7" s="23" t="s">
        <v>52</v>
      </c>
      <c r="CA7" s="23" t="s">
        <v>57</v>
      </c>
      <c r="CC7" s="23" t="s">
        <v>4</v>
      </c>
      <c r="CD7" s="23" t="s">
        <v>5</v>
      </c>
      <c r="CE7" s="23" t="s">
        <v>0</v>
      </c>
      <c r="CF7" s="23" t="s">
        <v>52</v>
      </c>
      <c r="CG7" s="23" t="s">
        <v>57</v>
      </c>
      <c r="CI7" s="23" t="s">
        <v>4</v>
      </c>
      <c r="CJ7" s="23" t="s">
        <v>5</v>
      </c>
      <c r="CK7" s="23" t="s">
        <v>0</v>
      </c>
      <c r="CL7" s="23" t="s">
        <v>52</v>
      </c>
      <c r="CM7" s="23" t="s">
        <v>57</v>
      </c>
      <c r="CO7" s="23" t="s">
        <v>4</v>
      </c>
      <c r="CP7" s="23" t="s">
        <v>5</v>
      </c>
      <c r="CQ7" s="23" t="s">
        <v>0</v>
      </c>
      <c r="CR7" s="23" t="s">
        <v>52</v>
      </c>
      <c r="CS7" s="23" t="s">
        <v>57</v>
      </c>
      <c r="CU7" s="23" t="s">
        <v>4</v>
      </c>
      <c r="CV7" s="23" t="s">
        <v>5</v>
      </c>
      <c r="CW7" s="23" t="s">
        <v>0</v>
      </c>
      <c r="CX7" s="23" t="s">
        <v>52</v>
      </c>
      <c r="CY7" s="23" t="s">
        <v>57</v>
      </c>
      <c r="DA7" s="23" t="s">
        <v>4</v>
      </c>
      <c r="DB7" s="23" t="s">
        <v>5</v>
      </c>
      <c r="DC7" s="23" t="s">
        <v>0</v>
      </c>
      <c r="DD7" s="23" t="s">
        <v>52</v>
      </c>
      <c r="DE7" s="23" t="s">
        <v>57</v>
      </c>
      <c r="DG7" s="23" t="s">
        <v>4</v>
      </c>
      <c r="DH7" s="23" t="s">
        <v>5</v>
      </c>
      <c r="DI7" s="23" t="s">
        <v>0</v>
      </c>
      <c r="DJ7" s="23" t="s">
        <v>52</v>
      </c>
      <c r="DK7" s="23" t="s">
        <v>57</v>
      </c>
      <c r="DM7" s="23" t="s">
        <v>4</v>
      </c>
      <c r="DN7" s="23" t="s">
        <v>5</v>
      </c>
      <c r="DO7" s="23" t="s">
        <v>0</v>
      </c>
      <c r="DP7" s="23" t="s">
        <v>52</v>
      </c>
      <c r="DQ7" s="23" t="s">
        <v>57</v>
      </c>
      <c r="DS7" s="23" t="s">
        <v>4</v>
      </c>
      <c r="DT7" s="23" t="s">
        <v>5</v>
      </c>
      <c r="DU7" s="23" t="s">
        <v>0</v>
      </c>
      <c r="DV7" s="23" t="s">
        <v>52</v>
      </c>
      <c r="DW7" s="23" t="s">
        <v>57</v>
      </c>
    </row>
    <row r="8" spans="1:132" s="34" customFormat="1" ht="12.75">
      <c r="A8" s="33">
        <v>44105</v>
      </c>
      <c r="C8" s="24"/>
      <c r="D8" s="24"/>
      <c r="E8" s="18"/>
      <c r="F8" s="18"/>
      <c r="G8" s="18"/>
      <c r="H8" s="18"/>
      <c r="I8" s="50"/>
      <c r="J8" s="50">
        <f>P8+V8+AB8+AH8+AN8+AT8+AZ8+BF8+BL8+BR8+BX8+CD8+CJ8+CP8+CV8+DB8+DH8+DN8+DT8</f>
        <v>0</v>
      </c>
      <c r="K8" s="50">
        <f>I8+J8</f>
        <v>0</v>
      </c>
      <c r="L8" s="50">
        <f aca="true" t="shared" si="0" ref="L8:M11">R8+X8+AD8+AJ8+AP8+AV8+BB8+BH8+BN8+BT8+BZ8+CF8+CL8+CR8+CX8+DD8+DJ8+DP8+DV8</f>
        <v>0</v>
      </c>
      <c r="M8" s="50">
        <f t="shared" si="0"/>
        <v>0</v>
      </c>
      <c r="N8" s="51"/>
      <c r="O8" s="50">
        <f>P$6*C8</f>
        <v>0</v>
      </c>
      <c r="P8" s="52">
        <f>+P$6*D8</f>
        <v>0</v>
      </c>
      <c r="Q8" s="50">
        <f>O8+P8</f>
        <v>0</v>
      </c>
      <c r="R8" s="50">
        <f>P$6*$F8</f>
        <v>0</v>
      </c>
      <c r="S8" s="50">
        <f>P$6*$G8</f>
        <v>0</v>
      </c>
      <c r="T8" s="50"/>
      <c r="U8" s="50">
        <f>C8*V$6</f>
        <v>0</v>
      </c>
      <c r="V8" s="52">
        <f>V$6*D8</f>
        <v>0</v>
      </c>
      <c r="W8" s="50">
        <f>U8+V8</f>
        <v>0</v>
      </c>
      <c r="X8" s="50">
        <f>V$6*$F8</f>
        <v>0</v>
      </c>
      <c r="Y8" s="50">
        <f>V$6*$G8</f>
        <v>0</v>
      </c>
      <c r="Z8" s="50"/>
      <c r="AA8" s="50">
        <f>AB$6*C8</f>
        <v>0</v>
      </c>
      <c r="AB8" s="52">
        <f>AB$6*D8</f>
        <v>0</v>
      </c>
      <c r="AC8" s="50">
        <f>AA8+AB8</f>
        <v>0</v>
      </c>
      <c r="AD8" s="50">
        <f>AB$6*$F8</f>
        <v>0</v>
      </c>
      <c r="AE8" s="50">
        <f>AB$6*$G8</f>
        <v>0</v>
      </c>
      <c r="AF8" s="50"/>
      <c r="AG8" s="50">
        <f>+AH$6*C8</f>
        <v>0</v>
      </c>
      <c r="AH8" s="52">
        <f>AH$6*D8</f>
        <v>0</v>
      </c>
      <c r="AI8" s="50">
        <f>AG8+AH8</f>
        <v>0</v>
      </c>
      <c r="AJ8" s="50">
        <f>AH$6*$F8</f>
        <v>0</v>
      </c>
      <c r="AK8" s="50">
        <f>AH$6*$G8</f>
        <v>0</v>
      </c>
      <c r="AL8" s="50"/>
      <c r="AM8" s="50">
        <f>AN$6*C8</f>
        <v>0</v>
      </c>
      <c r="AN8" s="52">
        <f>AN$6*D8</f>
        <v>0</v>
      </c>
      <c r="AO8" s="50">
        <f>AM8+AN8</f>
        <v>0</v>
      </c>
      <c r="AP8" s="50">
        <f>AN$6*$F8</f>
        <v>0</v>
      </c>
      <c r="AQ8" s="50">
        <f>AN$6*$G8</f>
        <v>0</v>
      </c>
      <c r="AR8" s="50"/>
      <c r="AS8" s="50">
        <f>AT$6*C8</f>
        <v>0</v>
      </c>
      <c r="AT8" s="52">
        <f>AT$6*D8</f>
        <v>0</v>
      </c>
      <c r="AU8" s="50">
        <f>AS8+AT8</f>
        <v>0</v>
      </c>
      <c r="AV8" s="50">
        <f>AT$6*$F8</f>
        <v>0</v>
      </c>
      <c r="AW8" s="50">
        <f>AT$6*$G8</f>
        <v>0</v>
      </c>
      <c r="AX8" s="50"/>
      <c r="AY8" s="50">
        <f>+AZ$6*C8</f>
        <v>0</v>
      </c>
      <c r="AZ8" s="52">
        <f>AZ$6*D8</f>
        <v>0</v>
      </c>
      <c r="BA8" s="50">
        <f>AY8+AZ8</f>
        <v>0</v>
      </c>
      <c r="BB8" s="50">
        <f>AZ$6*$F8</f>
        <v>0</v>
      </c>
      <c r="BC8" s="50">
        <f>AZ$6*$G8</f>
        <v>0</v>
      </c>
      <c r="BD8" s="50"/>
      <c r="BE8" s="50">
        <f>BF$6*C8</f>
        <v>0</v>
      </c>
      <c r="BF8" s="52">
        <f>BF$6*D8</f>
        <v>0</v>
      </c>
      <c r="BG8" s="50">
        <f>BE8+BF8</f>
        <v>0</v>
      </c>
      <c r="BH8" s="50">
        <f>BF$6*$F8</f>
        <v>0</v>
      </c>
      <c r="BI8" s="50">
        <f>BF$6*$G8</f>
        <v>0</v>
      </c>
      <c r="BJ8" s="51"/>
      <c r="BK8" s="50">
        <f>BL$6*C8</f>
        <v>0</v>
      </c>
      <c r="BL8" s="52">
        <f>BL$6*D8</f>
        <v>0</v>
      </c>
      <c r="BM8" s="50">
        <f>BK8+BL8</f>
        <v>0</v>
      </c>
      <c r="BN8" s="50">
        <f>BL$6*$F8</f>
        <v>0</v>
      </c>
      <c r="BO8" s="50">
        <f>BL$6*$G8</f>
        <v>0</v>
      </c>
      <c r="BP8" s="51"/>
      <c r="BQ8" s="50">
        <f>BR$6*C8</f>
        <v>0</v>
      </c>
      <c r="BR8" s="52">
        <f>BR$6*D8</f>
        <v>0</v>
      </c>
      <c r="BS8" s="50">
        <f>SUM(BQ8:BR8)</f>
        <v>0</v>
      </c>
      <c r="BT8" s="50">
        <f>BR$6*$F8</f>
        <v>0</v>
      </c>
      <c r="BU8" s="50">
        <f>BR$6*$G8</f>
        <v>0</v>
      </c>
      <c r="BV8" s="51"/>
      <c r="BW8" s="50">
        <f>BX$6*C8</f>
        <v>0</v>
      </c>
      <c r="BX8" s="52">
        <f>BX$6*D8</f>
        <v>0</v>
      </c>
      <c r="BY8" s="50">
        <f>BW8+BX8</f>
        <v>0</v>
      </c>
      <c r="BZ8" s="50">
        <f>BX$6*$F8</f>
        <v>0</v>
      </c>
      <c r="CA8" s="50">
        <f>BX$6*$G8</f>
        <v>0</v>
      </c>
      <c r="CB8" s="51"/>
      <c r="CC8" s="50">
        <f>CD$6*C8</f>
        <v>0</v>
      </c>
      <c r="CD8" s="52">
        <f>CD$6*D8</f>
        <v>0</v>
      </c>
      <c r="CE8" s="50">
        <f>CC8+CD8</f>
        <v>0</v>
      </c>
      <c r="CF8" s="50">
        <f>CD$6*$F8</f>
        <v>0</v>
      </c>
      <c r="CG8" s="50">
        <f>CD$6*$G8</f>
        <v>0</v>
      </c>
      <c r="CH8" s="51"/>
      <c r="CI8" s="50">
        <f>CJ$6*C8</f>
        <v>0</v>
      </c>
      <c r="CJ8" s="52">
        <f>CJ$6*D8</f>
        <v>0</v>
      </c>
      <c r="CK8" s="50">
        <f>CI8+CJ8</f>
        <v>0</v>
      </c>
      <c r="CL8" s="50">
        <f>CJ$6*$F8</f>
        <v>0</v>
      </c>
      <c r="CM8" s="50">
        <f>CJ$6*$G8</f>
        <v>0</v>
      </c>
      <c r="CN8" s="51"/>
      <c r="CO8" s="50">
        <f>CP$6*C8</f>
        <v>0</v>
      </c>
      <c r="CP8" s="52">
        <f>CP$6*D8</f>
        <v>0</v>
      </c>
      <c r="CQ8" s="50">
        <f>CO8+CP8</f>
        <v>0</v>
      </c>
      <c r="CR8" s="50">
        <f>CP$6*$F8</f>
        <v>0</v>
      </c>
      <c r="CS8" s="50">
        <f>CP$6*$G8</f>
        <v>0</v>
      </c>
      <c r="CT8" s="51"/>
      <c r="CU8" s="50">
        <f>CV$6*C8</f>
        <v>0</v>
      </c>
      <c r="CV8" s="52">
        <f>CV$6*D8</f>
        <v>0</v>
      </c>
      <c r="CW8" s="50">
        <f>CU8+CV8</f>
        <v>0</v>
      </c>
      <c r="CX8" s="50">
        <f>CV$6*$F8</f>
        <v>0</v>
      </c>
      <c r="CY8" s="50">
        <f>CV$6*$G8</f>
        <v>0</v>
      </c>
      <c r="CZ8" s="51"/>
      <c r="DA8" s="50">
        <f>DB$6*C8</f>
        <v>0</v>
      </c>
      <c r="DB8" s="52">
        <f>DB$6*D8</f>
        <v>0</v>
      </c>
      <c r="DC8" s="50">
        <f>DA8+DB8</f>
        <v>0</v>
      </c>
      <c r="DD8" s="50">
        <f>DB$6*$F8</f>
        <v>0</v>
      </c>
      <c r="DE8" s="50">
        <f>DB$6*$G8</f>
        <v>0</v>
      </c>
      <c r="DF8" s="51"/>
      <c r="DG8" s="50">
        <f>DH$6*C8</f>
        <v>0</v>
      </c>
      <c r="DH8" s="52">
        <f>DH$6*D8</f>
        <v>0</v>
      </c>
      <c r="DI8" s="50">
        <f>DG8+DH8</f>
        <v>0</v>
      </c>
      <c r="DJ8" s="50">
        <f>DH$6*$F8</f>
        <v>0</v>
      </c>
      <c r="DK8" s="50">
        <f>DH$6*$G8</f>
        <v>0</v>
      </c>
      <c r="DL8" s="51"/>
      <c r="DM8" s="50">
        <f>DN$6*C8</f>
        <v>0</v>
      </c>
      <c r="DN8" s="52">
        <f>DN$6*D8</f>
        <v>0</v>
      </c>
      <c r="DO8" s="50">
        <f>DM8+DN8</f>
        <v>0</v>
      </c>
      <c r="DP8" s="50">
        <f>DN$6*$F8</f>
        <v>0</v>
      </c>
      <c r="DQ8" s="50">
        <f>DN$6*$G8</f>
        <v>0</v>
      </c>
      <c r="DR8" s="51"/>
      <c r="DS8" s="50">
        <f>DT$6*C8</f>
        <v>0</v>
      </c>
      <c r="DT8" s="52">
        <f>DT$6*D8</f>
        <v>0</v>
      </c>
      <c r="DU8" s="50">
        <f>DS8+DT8</f>
        <v>0</v>
      </c>
      <c r="DV8" s="50">
        <f>DT$6*$F8</f>
        <v>0</v>
      </c>
      <c r="DW8" s="50">
        <f>DT$6*$G8</f>
        <v>0</v>
      </c>
      <c r="DX8" s="53"/>
      <c r="DY8" s="53"/>
      <c r="DZ8" s="53"/>
      <c r="EA8" s="53"/>
      <c r="EB8" s="53"/>
    </row>
    <row r="9" spans="1:132" s="34" customFormat="1" ht="12.75">
      <c r="A9" s="33">
        <v>44287</v>
      </c>
      <c r="C9" s="24"/>
      <c r="D9" s="24"/>
      <c r="E9" s="18">
        <f>SUM(C9:D9)</f>
        <v>0</v>
      </c>
      <c r="F9" s="18"/>
      <c r="G9" s="18"/>
      <c r="H9" s="18"/>
      <c r="I9" s="50">
        <f>O9+U9+AA9+AG9+AM9+AS9+AY9+BE9+BK9+BQ9+BW9+CC9+CI9+CO9+CU9+DA9+DG9+DM9+DS9</f>
        <v>0</v>
      </c>
      <c r="J9" s="50">
        <f>P9+V9+AB9+AH9+AN9+AT9+AZ9+BF9+BL9+BR9+BX9+CD9+CJ9+CP9+CV9+DB9+DH9+DN9+DT9</f>
        <v>0</v>
      </c>
      <c r="K9" s="50">
        <f>I9+J9</f>
        <v>0</v>
      </c>
      <c r="L9" s="50">
        <f t="shared" si="0"/>
        <v>0</v>
      </c>
      <c r="M9" s="50">
        <f t="shared" si="0"/>
        <v>0</v>
      </c>
      <c r="N9" s="51"/>
      <c r="O9" s="50">
        <f>P$6*C9</f>
        <v>0</v>
      </c>
      <c r="P9" s="52">
        <f>+P$6*D9</f>
        <v>0</v>
      </c>
      <c r="Q9" s="50">
        <f>O9+P9</f>
        <v>0</v>
      </c>
      <c r="R9" s="50">
        <f>P$6*$F9</f>
        <v>0</v>
      </c>
      <c r="S9" s="50">
        <f>P$6*$G9</f>
        <v>0</v>
      </c>
      <c r="T9" s="50"/>
      <c r="U9" s="50">
        <f>C9*V$6</f>
        <v>0</v>
      </c>
      <c r="V9" s="52">
        <f>V$6*D9</f>
        <v>0</v>
      </c>
      <c r="W9" s="50">
        <f>U9+V9</f>
        <v>0</v>
      </c>
      <c r="X9" s="50">
        <f>V$6*$F9</f>
        <v>0</v>
      </c>
      <c r="Y9" s="50">
        <f>V$6*$G9</f>
        <v>0</v>
      </c>
      <c r="Z9" s="50"/>
      <c r="AA9" s="50">
        <f>AB$6*C9</f>
        <v>0</v>
      </c>
      <c r="AB9" s="52">
        <f>AB$6*D9</f>
        <v>0</v>
      </c>
      <c r="AC9" s="50">
        <f>AA9+AB9</f>
        <v>0</v>
      </c>
      <c r="AD9" s="50">
        <f>AB$6*$F9</f>
        <v>0</v>
      </c>
      <c r="AE9" s="50">
        <f>AB$6*$G9</f>
        <v>0</v>
      </c>
      <c r="AF9" s="50"/>
      <c r="AG9" s="50">
        <f>+AH$6*C9</f>
        <v>0</v>
      </c>
      <c r="AH9" s="52">
        <f>AH$6*D9</f>
        <v>0</v>
      </c>
      <c r="AI9" s="50">
        <f>AG9+AH9</f>
        <v>0</v>
      </c>
      <c r="AJ9" s="50">
        <f>AH$6*$F9</f>
        <v>0</v>
      </c>
      <c r="AK9" s="50">
        <f>AH$6*$G9</f>
        <v>0</v>
      </c>
      <c r="AL9" s="50"/>
      <c r="AM9" s="50">
        <f>AN$6*C9</f>
        <v>0</v>
      </c>
      <c r="AN9" s="52">
        <f>AN$6*D9</f>
        <v>0</v>
      </c>
      <c r="AO9" s="50">
        <f>AM9+AN9</f>
        <v>0</v>
      </c>
      <c r="AP9" s="50">
        <f>AN$6*$F9</f>
        <v>0</v>
      </c>
      <c r="AQ9" s="50">
        <f>AN$6*$G9</f>
        <v>0</v>
      </c>
      <c r="AR9" s="50"/>
      <c r="AS9" s="50">
        <f>AT$6*C9</f>
        <v>0</v>
      </c>
      <c r="AT9" s="52">
        <f>AT$6*D9</f>
        <v>0</v>
      </c>
      <c r="AU9" s="50">
        <f>AS9+AT9</f>
        <v>0</v>
      </c>
      <c r="AV9" s="50">
        <f>AT$6*$F9</f>
        <v>0</v>
      </c>
      <c r="AW9" s="50">
        <f>AT$6*$G9</f>
        <v>0</v>
      </c>
      <c r="AX9" s="50"/>
      <c r="AY9" s="50">
        <f>+AZ$6*C9</f>
        <v>0</v>
      </c>
      <c r="AZ9" s="52">
        <f>AZ$6*D9</f>
        <v>0</v>
      </c>
      <c r="BA9" s="50">
        <f>AY9+AZ9</f>
        <v>0</v>
      </c>
      <c r="BB9" s="50">
        <f>AZ$6*$F9</f>
        <v>0</v>
      </c>
      <c r="BC9" s="50">
        <f>AZ$6*$G9</f>
        <v>0</v>
      </c>
      <c r="BD9" s="50"/>
      <c r="BE9" s="50">
        <f>BF$6*C9</f>
        <v>0</v>
      </c>
      <c r="BF9" s="52">
        <f>BF$6*D9</f>
        <v>0</v>
      </c>
      <c r="BG9" s="50">
        <f>BE9+BF9</f>
        <v>0</v>
      </c>
      <c r="BH9" s="50">
        <f>BF$6*$F9</f>
        <v>0</v>
      </c>
      <c r="BI9" s="50">
        <f>BF$6*$G9</f>
        <v>0</v>
      </c>
      <c r="BJ9" s="51"/>
      <c r="BK9" s="50">
        <f>BL$6*C9</f>
        <v>0</v>
      </c>
      <c r="BL9" s="52">
        <f>BL$6*D9</f>
        <v>0</v>
      </c>
      <c r="BM9" s="50">
        <f>BK9+BL9</f>
        <v>0</v>
      </c>
      <c r="BN9" s="50">
        <f>BL$6*$F9</f>
        <v>0</v>
      </c>
      <c r="BO9" s="50">
        <f>BL$6*$G9</f>
        <v>0</v>
      </c>
      <c r="BP9" s="51"/>
      <c r="BQ9" s="50">
        <f>BR$6*C9</f>
        <v>0</v>
      </c>
      <c r="BR9" s="52">
        <f>BR$6*D9</f>
        <v>0</v>
      </c>
      <c r="BS9" s="50">
        <f>SUM(BQ9:BR9)</f>
        <v>0</v>
      </c>
      <c r="BT9" s="50">
        <f>BR$6*$F9</f>
        <v>0</v>
      </c>
      <c r="BU9" s="50">
        <f>BR$6*$G9</f>
        <v>0</v>
      </c>
      <c r="BV9" s="51"/>
      <c r="BW9" s="50">
        <f>BX$6*C9</f>
        <v>0</v>
      </c>
      <c r="BX9" s="52">
        <f>BX$6*D9</f>
        <v>0</v>
      </c>
      <c r="BY9" s="50">
        <f>BW9+BX9</f>
        <v>0</v>
      </c>
      <c r="BZ9" s="50">
        <f>BX$6*$F9</f>
        <v>0</v>
      </c>
      <c r="CA9" s="50">
        <f>BX$6*$G9</f>
        <v>0</v>
      </c>
      <c r="CB9" s="51"/>
      <c r="CC9" s="50">
        <f>CD$6*C9</f>
        <v>0</v>
      </c>
      <c r="CD9" s="52">
        <f>CD$6*D9</f>
        <v>0</v>
      </c>
      <c r="CE9" s="50">
        <f>CC9+CD9</f>
        <v>0</v>
      </c>
      <c r="CF9" s="50">
        <f>CD$6*$F9</f>
        <v>0</v>
      </c>
      <c r="CG9" s="50">
        <f>CD$6*$G9</f>
        <v>0</v>
      </c>
      <c r="CH9" s="51"/>
      <c r="CI9" s="50">
        <f>CJ$6*C9</f>
        <v>0</v>
      </c>
      <c r="CJ9" s="52">
        <f>CJ$6*D9</f>
        <v>0</v>
      </c>
      <c r="CK9" s="50">
        <f>CI9+CJ9</f>
        <v>0</v>
      </c>
      <c r="CL9" s="50">
        <f>CJ$6*$F9</f>
        <v>0</v>
      </c>
      <c r="CM9" s="50">
        <f>CJ$6*$G9</f>
        <v>0</v>
      </c>
      <c r="CN9" s="51"/>
      <c r="CO9" s="50">
        <f>CP$6*C9</f>
        <v>0</v>
      </c>
      <c r="CP9" s="52">
        <f>CP$6*D9</f>
        <v>0</v>
      </c>
      <c r="CQ9" s="50">
        <f>CO9+CP9</f>
        <v>0</v>
      </c>
      <c r="CR9" s="50">
        <f>CP$6*$F9</f>
        <v>0</v>
      </c>
      <c r="CS9" s="50">
        <f>CP$6*$G9</f>
        <v>0</v>
      </c>
      <c r="CT9" s="51"/>
      <c r="CU9" s="50">
        <f>CV$6*C9</f>
        <v>0</v>
      </c>
      <c r="CV9" s="52">
        <f>CV$6*D9</f>
        <v>0</v>
      </c>
      <c r="CW9" s="50">
        <f>CU9+CV9</f>
        <v>0</v>
      </c>
      <c r="CX9" s="50">
        <f>CV$6*$F9</f>
        <v>0</v>
      </c>
      <c r="CY9" s="50">
        <f>CV$6*$G9</f>
        <v>0</v>
      </c>
      <c r="CZ9" s="51"/>
      <c r="DA9" s="50">
        <f>DB$6*C9</f>
        <v>0</v>
      </c>
      <c r="DB9" s="52">
        <f>DB$6*D9</f>
        <v>0</v>
      </c>
      <c r="DC9" s="50">
        <f>DA9+DB9</f>
        <v>0</v>
      </c>
      <c r="DD9" s="50">
        <f>DB$6*$F9</f>
        <v>0</v>
      </c>
      <c r="DE9" s="50">
        <f>DB$6*$G9</f>
        <v>0</v>
      </c>
      <c r="DF9" s="51"/>
      <c r="DG9" s="50">
        <f>DH$6*C9</f>
        <v>0</v>
      </c>
      <c r="DH9" s="52">
        <f>DH$6*D9</f>
        <v>0</v>
      </c>
      <c r="DI9" s="50">
        <f>DG9+DH9</f>
        <v>0</v>
      </c>
      <c r="DJ9" s="50">
        <f>DH$6*$F9</f>
        <v>0</v>
      </c>
      <c r="DK9" s="50">
        <f>DH$6*$G9</f>
        <v>0</v>
      </c>
      <c r="DL9" s="51"/>
      <c r="DM9" s="50">
        <f>DN$6*C9</f>
        <v>0</v>
      </c>
      <c r="DN9" s="52">
        <f>DN$6*D9</f>
        <v>0</v>
      </c>
      <c r="DO9" s="50">
        <f>DM9+DN9</f>
        <v>0</v>
      </c>
      <c r="DP9" s="50">
        <f>DN$6*$F9</f>
        <v>0</v>
      </c>
      <c r="DQ9" s="50">
        <f>DN$6*$G9</f>
        <v>0</v>
      </c>
      <c r="DR9" s="51"/>
      <c r="DS9" s="50">
        <f>DT$6*C9</f>
        <v>0</v>
      </c>
      <c r="DT9" s="52">
        <f>DT$6*D9</f>
        <v>0</v>
      </c>
      <c r="DU9" s="50">
        <f>DS9+DT9</f>
        <v>0</v>
      </c>
      <c r="DV9" s="50">
        <f>DT$6*$F9</f>
        <v>0</v>
      </c>
      <c r="DW9" s="50">
        <f>DT$6*$G9</f>
        <v>0</v>
      </c>
      <c r="DX9" s="53"/>
      <c r="DY9" s="53"/>
      <c r="DZ9" s="53"/>
      <c r="EA9" s="53"/>
      <c r="EB9" s="53"/>
    </row>
    <row r="10" spans="1:132" s="34" customFormat="1" ht="12.75">
      <c r="A10" s="33">
        <v>44470</v>
      </c>
      <c r="C10" s="18"/>
      <c r="D10" s="18">
        <v>58017</v>
      </c>
      <c r="E10" s="18">
        <f>SUM(C10:D10)</f>
        <v>58017</v>
      </c>
      <c r="F10" s="18">
        <v>186009</v>
      </c>
      <c r="G10" s="18">
        <v>114075</v>
      </c>
      <c r="H10" s="18"/>
      <c r="I10" s="50"/>
      <c r="J10" s="50">
        <f>P10+V10+AB10+AH10+AN10+AT10+AZ10+BF10+BL10+BR10+BX10+CD10+CJ10+CP10+CV10+DB10+DH10+DN10+DT10</f>
        <v>5860.0767054</v>
      </c>
      <c r="K10" s="50">
        <f>I10+J10</f>
        <v>5860.0767054</v>
      </c>
      <c r="L10" s="50">
        <f t="shared" si="0"/>
        <v>18788.062255799996</v>
      </c>
      <c r="M10" s="50">
        <f t="shared" si="0"/>
        <v>11522.282265</v>
      </c>
      <c r="N10" s="51"/>
      <c r="O10" s="50">
        <f>P$6*C10</f>
        <v>0</v>
      </c>
      <c r="P10" s="52">
        <f>+P$6*D10</f>
        <v>633.429606</v>
      </c>
      <c r="Q10" s="50">
        <f>O10+P10</f>
        <v>633.429606</v>
      </c>
      <c r="R10" s="50">
        <f>P$6*$F10</f>
        <v>2030.846262</v>
      </c>
      <c r="S10" s="50">
        <f>P$6*$G10</f>
        <v>1245.4708500000002</v>
      </c>
      <c r="T10" s="50"/>
      <c r="U10" s="50">
        <f>C10*V$6</f>
        <v>0</v>
      </c>
      <c r="V10" s="52">
        <f>V$6*D10</f>
        <v>1319.1151238999998</v>
      </c>
      <c r="W10" s="50">
        <f>U10+V10</f>
        <v>1319.1151238999998</v>
      </c>
      <c r="X10" s="50">
        <f>V$6*$F10</f>
        <v>4229.2308303</v>
      </c>
      <c r="Y10" s="50">
        <f>V$6*$G10</f>
        <v>2593.6890525</v>
      </c>
      <c r="Z10" s="50"/>
      <c r="AA10" s="50">
        <f>AB$6*C10</f>
        <v>0</v>
      </c>
      <c r="AB10" s="52">
        <f>AB$6*D10</f>
        <v>78.4273806</v>
      </c>
      <c r="AC10" s="50">
        <f>AA10+AB10</f>
        <v>78.4273806</v>
      </c>
      <c r="AD10" s="50">
        <f>AB$6*$F10</f>
        <v>251.4469662</v>
      </c>
      <c r="AE10" s="50">
        <f>AB$6*$G10</f>
        <v>154.206585</v>
      </c>
      <c r="AF10" s="50"/>
      <c r="AG10" s="50">
        <f>+AH$6*C10</f>
        <v>0</v>
      </c>
      <c r="AH10" s="52">
        <f>AH$6*D10</f>
        <v>13.343910000000001</v>
      </c>
      <c r="AI10" s="50">
        <f>AG10+AH10</f>
        <v>13.343910000000001</v>
      </c>
      <c r="AJ10" s="50">
        <f>AH$6*$F10</f>
        <v>42.782070000000004</v>
      </c>
      <c r="AK10" s="50">
        <f>AH$6*$G10</f>
        <v>26.23725</v>
      </c>
      <c r="AL10" s="50"/>
      <c r="AM10" s="50">
        <f>AN$6*C10</f>
        <v>0</v>
      </c>
      <c r="AN10" s="52">
        <f>AN$6*D10</f>
        <v>2648.243982</v>
      </c>
      <c r="AO10" s="50">
        <f>AM10+AN10</f>
        <v>2648.243982</v>
      </c>
      <c r="AP10" s="50">
        <f>AN$6*$F10</f>
        <v>8490.566814</v>
      </c>
      <c r="AQ10" s="50">
        <f>AN$6*$G10</f>
        <v>5207.06745</v>
      </c>
      <c r="AR10" s="50"/>
      <c r="AS10" s="50">
        <f>AT$6*C10</f>
        <v>0</v>
      </c>
      <c r="AT10" s="52">
        <f>AT$6*D10</f>
        <v>31.288568100000003</v>
      </c>
      <c r="AU10" s="50">
        <f>AS10+AT10</f>
        <v>31.288568100000003</v>
      </c>
      <c r="AV10" s="50">
        <f>AT$6*$F10</f>
        <v>100.31465370000001</v>
      </c>
      <c r="AW10" s="50">
        <f>AT$6*$G10</f>
        <v>61.5206475</v>
      </c>
      <c r="AX10" s="50"/>
      <c r="AY10" s="50">
        <f>+AZ$6*C10</f>
        <v>0</v>
      </c>
      <c r="AZ10" s="52">
        <f>AZ$6*D10</f>
        <v>107.1515973</v>
      </c>
      <c r="BA10" s="50">
        <f>AY10+AZ10</f>
        <v>107.1515973</v>
      </c>
      <c r="BB10" s="50">
        <f>AZ$6*$F10</f>
        <v>343.5400221</v>
      </c>
      <c r="BC10" s="50">
        <f>AZ$6*$G10</f>
        <v>210.68511750000002</v>
      </c>
      <c r="BD10" s="50"/>
      <c r="BE10" s="50">
        <f>BF$6*C10</f>
        <v>0</v>
      </c>
      <c r="BF10" s="52">
        <f>BF$6*D10</f>
        <v>4.4731107</v>
      </c>
      <c r="BG10" s="50">
        <f>BE10+BF10</f>
        <v>4.4731107</v>
      </c>
      <c r="BH10" s="50">
        <f>BF$6*$F10</f>
        <v>14.3412939</v>
      </c>
      <c r="BI10" s="50">
        <f>BF$6*$G10</f>
        <v>8.795182500000001</v>
      </c>
      <c r="BJ10" s="51"/>
      <c r="BK10" s="50">
        <f>BL$6*C10</f>
        <v>0</v>
      </c>
      <c r="BL10" s="52">
        <f>BL$6*D10</f>
        <v>264.5981319</v>
      </c>
      <c r="BM10" s="50">
        <f>BK10+BL10</f>
        <v>264.5981319</v>
      </c>
      <c r="BN10" s="50">
        <f>BL$6*$F10</f>
        <v>848.3312463</v>
      </c>
      <c r="BO10" s="50">
        <f>BL$6*$G10</f>
        <v>520.2618525</v>
      </c>
      <c r="BP10" s="51"/>
      <c r="BQ10" s="50">
        <f>BR$6*C10</f>
        <v>0</v>
      </c>
      <c r="BR10" s="52">
        <f>BR$6*D10</f>
        <v>0.3074901</v>
      </c>
      <c r="BS10" s="50">
        <f>SUM(BQ10:BR10)</f>
        <v>0.3074901</v>
      </c>
      <c r="BT10" s="50">
        <f>BR$6*$F10</f>
        <v>0.9858477</v>
      </c>
      <c r="BU10" s="50">
        <f>BR$6*$G10</f>
        <v>0.6045975</v>
      </c>
      <c r="BV10" s="51"/>
      <c r="BW10" s="50">
        <f>BX$6*C10</f>
        <v>0</v>
      </c>
      <c r="BX10" s="52">
        <f>BX$6*D10</f>
        <v>87.2111544</v>
      </c>
      <c r="BY10" s="50">
        <f>BW10+BX10</f>
        <v>87.2111544</v>
      </c>
      <c r="BZ10" s="50">
        <f>BX$6*$F10</f>
        <v>279.6087288</v>
      </c>
      <c r="CA10" s="50">
        <f>BX$6*$G10</f>
        <v>171.47753999999998</v>
      </c>
      <c r="CB10" s="51"/>
      <c r="CC10" s="50">
        <f>CD$6*C10</f>
        <v>0</v>
      </c>
      <c r="CD10" s="52">
        <f>CD$6*D10</f>
        <v>9.7236492</v>
      </c>
      <c r="CE10" s="50">
        <f>CC10+CD10</f>
        <v>9.7236492</v>
      </c>
      <c r="CF10" s="50">
        <f>CD$6*$F10</f>
        <v>31.175108400000003</v>
      </c>
      <c r="CG10" s="50">
        <f>CD$6*$G10</f>
        <v>19.11897</v>
      </c>
      <c r="CH10" s="51"/>
      <c r="CI10" s="50">
        <f>CJ$6*C10</f>
        <v>0</v>
      </c>
      <c r="CJ10" s="52">
        <f>CJ$6*D10</f>
        <v>17.5153323</v>
      </c>
      <c r="CK10" s="50">
        <f>CI10+CJ10</f>
        <v>17.5153323</v>
      </c>
      <c r="CL10" s="50">
        <f>CJ$6*$F10</f>
        <v>56.1561171</v>
      </c>
      <c r="CM10" s="50">
        <f>CJ$6*$G10</f>
        <v>34.4392425</v>
      </c>
      <c r="CN10" s="51"/>
      <c r="CO10" s="50">
        <f>CP$6*C10</f>
        <v>0</v>
      </c>
      <c r="CP10" s="52">
        <f>CP$6*D10</f>
        <v>17.503728900000002</v>
      </c>
      <c r="CQ10" s="50">
        <f>CO10+CP10</f>
        <v>17.503728900000002</v>
      </c>
      <c r="CR10" s="50">
        <f>CP$6*$F10</f>
        <v>56.118915300000005</v>
      </c>
      <c r="CS10" s="50">
        <f>CP$6*$G10</f>
        <v>34.416427500000005</v>
      </c>
      <c r="CT10" s="51"/>
      <c r="CU10" s="50">
        <f>CV$6*C10</f>
        <v>0</v>
      </c>
      <c r="CV10" s="52">
        <f>CV$6*D10</f>
        <v>86.44533</v>
      </c>
      <c r="CW10" s="50">
        <f>CU10+CV10</f>
        <v>86.44533</v>
      </c>
      <c r="CX10" s="50">
        <f>CV$6*$F10</f>
        <v>277.15341</v>
      </c>
      <c r="CY10" s="50">
        <f>CV$6*$G10</f>
        <v>169.97175000000001</v>
      </c>
      <c r="CZ10" s="51"/>
      <c r="DA10" s="50">
        <f>DB$6*C10</f>
        <v>0</v>
      </c>
      <c r="DB10" s="52">
        <f>DB$6*D10</f>
        <v>163.0161666</v>
      </c>
      <c r="DC10" s="50">
        <f>DA10+DB10</f>
        <v>163.0161666</v>
      </c>
      <c r="DD10" s="50">
        <f>DB$6*$F10</f>
        <v>522.6480882</v>
      </c>
      <c r="DE10" s="50">
        <f>DB$6*$G10</f>
        <v>320.527935</v>
      </c>
      <c r="DF10" s="51"/>
      <c r="DG10" s="50">
        <f>DH$6*C10</f>
        <v>0</v>
      </c>
      <c r="DH10" s="52">
        <f>DH$6*D10</f>
        <v>86.8282422</v>
      </c>
      <c r="DI10" s="50">
        <f>DG10+DH10</f>
        <v>86.8282422</v>
      </c>
      <c r="DJ10" s="50">
        <f>DH$6*$F10</f>
        <v>278.3810694</v>
      </c>
      <c r="DK10" s="50">
        <f>DH$6*$G10</f>
        <v>170.724645</v>
      </c>
      <c r="DL10" s="51"/>
      <c r="DM10" s="50">
        <f>DN$6*C10</f>
        <v>0</v>
      </c>
      <c r="DN10" s="52">
        <f>DN$6*D10</f>
        <v>133.0445844</v>
      </c>
      <c r="DO10" s="50">
        <f>DM10+DN10</f>
        <v>133.0445844</v>
      </c>
      <c r="DP10" s="50">
        <f>DN$6*$F10</f>
        <v>426.5558388</v>
      </c>
      <c r="DQ10" s="50">
        <f>DN$6*$G10</f>
        <v>261.59679</v>
      </c>
      <c r="DR10" s="51"/>
      <c r="DS10" s="50">
        <f>DT$6*C10</f>
        <v>0</v>
      </c>
      <c r="DT10" s="52">
        <f>DT$6*D10</f>
        <v>158.4096168</v>
      </c>
      <c r="DU10" s="50">
        <f>DS10+DT10</f>
        <v>158.4096168</v>
      </c>
      <c r="DV10" s="50">
        <f>DT$6*$F10</f>
        <v>507.8789736</v>
      </c>
      <c r="DW10" s="50">
        <f>DT$6*$G10</f>
        <v>311.47038</v>
      </c>
      <c r="DX10" s="53"/>
      <c r="DY10" s="53"/>
      <c r="DZ10" s="53"/>
      <c r="EA10" s="53"/>
      <c r="EB10" s="53"/>
    </row>
    <row r="11" spans="1:132" s="34" customFormat="1" ht="12.75">
      <c r="A11" s="33">
        <v>44652</v>
      </c>
      <c r="C11" s="18">
        <v>1925000</v>
      </c>
      <c r="D11" s="18">
        <v>48125</v>
      </c>
      <c r="E11" s="18">
        <f>SUM(C11:D11)</f>
        <v>1973125</v>
      </c>
      <c r="F11" s="18">
        <v>186009</v>
      </c>
      <c r="G11" s="18">
        <v>114075</v>
      </c>
      <c r="H11" s="18"/>
      <c r="I11" s="50">
        <f>O11+U11+AA11+AG11+AM11+AS11+AY11+BE11+BK11+BQ11+BW11+CC11+CI11+CO11+CU11+DA11+DG11+DM11+DS11</f>
        <v>194436.935</v>
      </c>
      <c r="J11" s="50">
        <f>P11+V11+AB11+AH11+AN11+AT11+AZ11+BF11+BL11+BR11+BX11+CD11+CJ11+CP11+CV11+DB11+DH11+DN11+DT11</f>
        <v>4860.9233749999985</v>
      </c>
      <c r="K11" s="50">
        <f>I11+J11</f>
        <v>199297.858375</v>
      </c>
      <c r="L11" s="50">
        <f t="shared" si="0"/>
        <v>18788.062255799996</v>
      </c>
      <c r="M11" s="50">
        <f t="shared" si="0"/>
        <v>11522.282265</v>
      </c>
      <c r="N11" s="51"/>
      <c r="O11" s="50">
        <f>P$6*C11</f>
        <v>21017.15</v>
      </c>
      <c r="P11" s="52">
        <f>+P$6*D11</f>
        <v>525.42875</v>
      </c>
      <c r="Q11" s="50">
        <f>O11+P11</f>
        <v>21542.57875</v>
      </c>
      <c r="R11" s="50">
        <f>P$6*$F11</f>
        <v>2030.846262</v>
      </c>
      <c r="S11" s="50">
        <f>P$6*$G11</f>
        <v>1245.4708500000002</v>
      </c>
      <c r="T11" s="50"/>
      <c r="U11" s="50">
        <f>C11*V$6</f>
        <v>43768.1475</v>
      </c>
      <c r="V11" s="52">
        <f>V$6*D11</f>
        <v>1094.2036875</v>
      </c>
      <c r="W11" s="50">
        <f>U11+V11</f>
        <v>44862.3511875</v>
      </c>
      <c r="X11" s="50">
        <f>V$6*$F11</f>
        <v>4229.2308303</v>
      </c>
      <c r="Y11" s="50">
        <f>V$6*$G11</f>
        <v>2593.6890525</v>
      </c>
      <c r="Z11" s="50"/>
      <c r="AA11" s="50">
        <f>AB$6*C11</f>
        <v>2602.215</v>
      </c>
      <c r="AB11" s="52">
        <f>AB$6*D11</f>
        <v>65.055375</v>
      </c>
      <c r="AC11" s="50">
        <f>AA11+AB11</f>
        <v>2667.270375</v>
      </c>
      <c r="AD11" s="50">
        <f>AB$6*$F11</f>
        <v>251.4469662</v>
      </c>
      <c r="AE11" s="50">
        <f>AB$6*$G11</f>
        <v>154.206585</v>
      </c>
      <c r="AF11" s="50"/>
      <c r="AG11" s="50">
        <f>+AH$6*C11</f>
        <v>442.75</v>
      </c>
      <c r="AH11" s="52">
        <f>AH$6*D11</f>
        <v>11.06875</v>
      </c>
      <c r="AI11" s="50">
        <f>AG11+AH11</f>
        <v>453.81875</v>
      </c>
      <c r="AJ11" s="50">
        <f>AH$6*$F11</f>
        <v>42.782070000000004</v>
      </c>
      <c r="AK11" s="50">
        <f>AH$6*$G11</f>
        <v>26.23725</v>
      </c>
      <c r="AL11" s="50"/>
      <c r="AM11" s="50">
        <f>AN$6*C11</f>
        <v>87868.55</v>
      </c>
      <c r="AN11" s="52">
        <f>AN$6*D11</f>
        <v>2196.71375</v>
      </c>
      <c r="AO11" s="50">
        <f>AM11+AN11</f>
        <v>90065.26375</v>
      </c>
      <c r="AP11" s="50">
        <f>AN$6*$F11</f>
        <v>8490.566814</v>
      </c>
      <c r="AQ11" s="50">
        <f>AN$6*$G11</f>
        <v>5207.06745</v>
      </c>
      <c r="AR11" s="50"/>
      <c r="AS11" s="50">
        <f>AT$6*C11</f>
        <v>1038.1525000000001</v>
      </c>
      <c r="AT11" s="52">
        <f>AT$6*D11</f>
        <v>25.9538125</v>
      </c>
      <c r="AU11" s="50">
        <f>AS11+AT11</f>
        <v>1064.1063125</v>
      </c>
      <c r="AV11" s="50">
        <f>AT$6*$F11</f>
        <v>100.31465370000001</v>
      </c>
      <c r="AW11" s="50">
        <f>AT$6*$G11</f>
        <v>61.5206475</v>
      </c>
      <c r="AX11" s="50"/>
      <c r="AY11" s="50">
        <f>+AZ$6*C11</f>
        <v>3555.2825000000003</v>
      </c>
      <c r="AZ11" s="52">
        <f>AZ$6*D11</f>
        <v>88.8820625</v>
      </c>
      <c r="BA11" s="50">
        <f>AY11+AZ11</f>
        <v>3644.1645625</v>
      </c>
      <c r="BB11" s="50">
        <f>AZ$6*$F11</f>
        <v>343.5400221</v>
      </c>
      <c r="BC11" s="50">
        <f>AZ$6*$G11</f>
        <v>210.68511750000002</v>
      </c>
      <c r="BD11" s="50"/>
      <c r="BE11" s="50">
        <f>BF$6*C11</f>
        <v>148.41750000000002</v>
      </c>
      <c r="BF11" s="52">
        <f>BF$6*D11</f>
        <v>3.7104375000000003</v>
      </c>
      <c r="BG11" s="50">
        <f>BE11+BF11</f>
        <v>152.12793750000003</v>
      </c>
      <c r="BH11" s="50">
        <f>BF$6*$F11</f>
        <v>14.3412939</v>
      </c>
      <c r="BI11" s="50">
        <f>BF$6*$G11</f>
        <v>8.795182500000001</v>
      </c>
      <c r="BJ11" s="51"/>
      <c r="BK11" s="50">
        <f>BL$6*C11</f>
        <v>8779.3475</v>
      </c>
      <c r="BL11" s="52">
        <f>BL$6*D11</f>
        <v>219.4836875</v>
      </c>
      <c r="BM11" s="50">
        <f>BK11+BL11</f>
        <v>8998.8311875</v>
      </c>
      <c r="BN11" s="50">
        <f>BL$6*$F11</f>
        <v>848.3312463</v>
      </c>
      <c r="BO11" s="50">
        <f>BL$6*$G11</f>
        <v>520.2618525</v>
      </c>
      <c r="BP11" s="51"/>
      <c r="BQ11" s="50">
        <f>BR$6*C11</f>
        <v>10.2025</v>
      </c>
      <c r="BR11" s="52">
        <f>BR$6*D11</f>
        <v>0.2550625</v>
      </c>
      <c r="BS11" s="50">
        <f>SUM(BQ11:BR11)</f>
        <v>10.4575625</v>
      </c>
      <c r="BT11" s="50">
        <f>BR$6*$F11</f>
        <v>0.9858477</v>
      </c>
      <c r="BU11" s="50">
        <f>BR$6*$G11</f>
        <v>0.6045975</v>
      </c>
      <c r="BV11" s="51"/>
      <c r="BW11" s="50">
        <f>BX$6*C11</f>
        <v>2893.66</v>
      </c>
      <c r="BX11" s="52">
        <f>BX$6*D11</f>
        <v>72.3415</v>
      </c>
      <c r="BY11" s="50">
        <f>BW11+BX11</f>
        <v>2966.0015</v>
      </c>
      <c r="BZ11" s="50">
        <f>BX$6*$F11</f>
        <v>279.6087288</v>
      </c>
      <c r="CA11" s="50">
        <f>BX$6*$G11</f>
        <v>171.47753999999998</v>
      </c>
      <c r="CB11" s="51"/>
      <c r="CC11" s="50">
        <f>CD$6*C11</f>
        <v>322.63</v>
      </c>
      <c r="CD11" s="52">
        <f>CD$6*D11</f>
        <v>8.06575</v>
      </c>
      <c r="CE11" s="50">
        <f>CC11+CD11</f>
        <v>330.69575</v>
      </c>
      <c r="CF11" s="50">
        <f>CD$6*$F11</f>
        <v>31.175108400000003</v>
      </c>
      <c r="CG11" s="50">
        <f>CD$6*$G11</f>
        <v>19.11897</v>
      </c>
      <c r="CH11" s="51"/>
      <c r="CI11" s="50">
        <f>CJ$6*C11</f>
        <v>581.1575</v>
      </c>
      <c r="CJ11" s="52">
        <f>CJ$6*D11</f>
        <v>14.528937500000001</v>
      </c>
      <c r="CK11" s="50">
        <f>CI11+CJ11</f>
        <v>595.6864375</v>
      </c>
      <c r="CL11" s="50">
        <f>CJ$6*$F11</f>
        <v>56.1561171</v>
      </c>
      <c r="CM11" s="50">
        <f>CJ$6*$G11</f>
        <v>34.4392425</v>
      </c>
      <c r="CN11" s="51"/>
      <c r="CO11" s="50">
        <f>CP$6*C11</f>
        <v>580.7725</v>
      </c>
      <c r="CP11" s="52">
        <f>CP$6*D11</f>
        <v>14.5193125</v>
      </c>
      <c r="CQ11" s="50">
        <f>CO11+CP11</f>
        <v>595.2918125</v>
      </c>
      <c r="CR11" s="50">
        <f>CP$6*$F11</f>
        <v>56.118915300000005</v>
      </c>
      <c r="CS11" s="50">
        <f>CP$6*$G11</f>
        <v>34.416427500000005</v>
      </c>
      <c r="CT11" s="51"/>
      <c r="CU11" s="50">
        <f>CV$6*C11</f>
        <v>2868.25</v>
      </c>
      <c r="CV11" s="52">
        <f>CV$6*D11</f>
        <v>71.70625</v>
      </c>
      <c r="CW11" s="50">
        <f>CU11+CV11</f>
        <v>2939.95625</v>
      </c>
      <c r="CX11" s="50">
        <f>CV$6*$F11</f>
        <v>277.15341</v>
      </c>
      <c r="CY11" s="50">
        <f>CV$6*$G11</f>
        <v>169.97175000000001</v>
      </c>
      <c r="CZ11" s="51"/>
      <c r="DA11" s="50">
        <f>DB$6*C11</f>
        <v>5408.865</v>
      </c>
      <c r="DB11" s="52">
        <f>DB$6*D11</f>
        <v>135.221625</v>
      </c>
      <c r="DC11" s="50">
        <f>DA11+DB11</f>
        <v>5544.086625</v>
      </c>
      <c r="DD11" s="50">
        <f>DB$6*$F11</f>
        <v>522.6480882</v>
      </c>
      <c r="DE11" s="50">
        <f>DB$6*$G11</f>
        <v>320.527935</v>
      </c>
      <c r="DF11" s="51"/>
      <c r="DG11" s="50">
        <f>DH$6*C11</f>
        <v>2880.955</v>
      </c>
      <c r="DH11" s="52">
        <f>DH$6*D11</f>
        <v>72.023875</v>
      </c>
      <c r="DI11" s="50">
        <f>DG11+DH11</f>
        <v>2952.978875</v>
      </c>
      <c r="DJ11" s="50">
        <f>DH$6*$F11</f>
        <v>278.3810694</v>
      </c>
      <c r="DK11" s="50">
        <f>DH$6*$G11</f>
        <v>170.724645</v>
      </c>
      <c r="DL11" s="51"/>
      <c r="DM11" s="50">
        <f>DN$6*C11</f>
        <v>4414.41</v>
      </c>
      <c r="DN11" s="52">
        <f>DN$6*D11</f>
        <v>110.36025</v>
      </c>
      <c r="DO11" s="50">
        <f>DM11+DN11</f>
        <v>4524.77025</v>
      </c>
      <c r="DP11" s="50">
        <f>DN$6*$F11</f>
        <v>426.5558388</v>
      </c>
      <c r="DQ11" s="50">
        <f>DN$6*$G11</f>
        <v>261.59679</v>
      </c>
      <c r="DR11" s="51"/>
      <c r="DS11" s="50">
        <f>DT$6*C11</f>
        <v>5256.02</v>
      </c>
      <c r="DT11" s="52">
        <f>DT$6*D11</f>
        <v>131.4005</v>
      </c>
      <c r="DU11" s="50">
        <f>DS11+DT11</f>
        <v>5387.4205</v>
      </c>
      <c r="DV11" s="50">
        <f>DT$6*$F11</f>
        <v>507.8789736</v>
      </c>
      <c r="DW11" s="50">
        <f>DT$6*$G11</f>
        <v>311.47038</v>
      </c>
      <c r="DX11" s="53"/>
      <c r="DY11" s="53"/>
      <c r="DZ11" s="53"/>
      <c r="EA11" s="53"/>
      <c r="EB11" s="53"/>
    </row>
    <row r="12" spans="3:132" ht="12.75">
      <c r="C12" s="24"/>
      <c r="D12" s="24"/>
      <c r="E12" s="24"/>
      <c r="F12" s="24"/>
      <c r="G12" s="24"/>
      <c r="H12" s="24"/>
      <c r="I12" s="52"/>
      <c r="J12" s="52"/>
      <c r="K12" s="52"/>
      <c r="L12" s="52"/>
      <c r="M12" s="52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1"/>
      <c r="BK12" s="52"/>
      <c r="BL12" s="52"/>
      <c r="BM12" s="52"/>
      <c r="BN12" s="52"/>
      <c r="BO12" s="52"/>
      <c r="BP12" s="51"/>
      <c r="BQ12" s="52"/>
      <c r="BR12" s="52"/>
      <c r="BS12" s="52"/>
      <c r="BT12" s="52"/>
      <c r="BU12" s="52"/>
      <c r="BV12" s="51"/>
      <c r="BW12" s="52"/>
      <c r="BX12" s="52"/>
      <c r="BY12" s="52"/>
      <c r="BZ12" s="52"/>
      <c r="CA12" s="52"/>
      <c r="CB12" s="51"/>
      <c r="CC12" s="52"/>
      <c r="CD12" s="52"/>
      <c r="CE12" s="52"/>
      <c r="CF12" s="52"/>
      <c r="CG12" s="52"/>
      <c r="CH12" s="51"/>
      <c r="CI12" s="52"/>
      <c r="CJ12" s="52"/>
      <c r="CK12" s="52"/>
      <c r="CL12" s="52"/>
      <c r="CM12" s="52"/>
      <c r="CN12" s="51"/>
      <c r="CO12" s="52"/>
      <c r="CP12" s="52"/>
      <c r="CQ12" s="52"/>
      <c r="CR12" s="52"/>
      <c r="CS12" s="52"/>
      <c r="CT12" s="51"/>
      <c r="CU12" s="52"/>
      <c r="CV12" s="52"/>
      <c r="CW12" s="52"/>
      <c r="CX12" s="52"/>
      <c r="CY12" s="52"/>
      <c r="CZ12" s="51"/>
      <c r="DA12" s="52"/>
      <c r="DB12" s="52"/>
      <c r="DC12" s="52"/>
      <c r="DD12" s="52"/>
      <c r="DE12" s="52"/>
      <c r="DF12" s="51"/>
      <c r="DG12" s="52"/>
      <c r="DH12" s="52"/>
      <c r="DI12" s="52"/>
      <c r="DJ12" s="52"/>
      <c r="DK12" s="52"/>
      <c r="DL12" s="51"/>
      <c r="DM12" s="52"/>
      <c r="DN12" s="52"/>
      <c r="DO12" s="52"/>
      <c r="DP12" s="52"/>
      <c r="DQ12" s="52"/>
      <c r="DR12" s="51"/>
      <c r="DS12" s="52"/>
      <c r="DT12" s="52"/>
      <c r="DU12" s="52"/>
      <c r="DV12" s="52"/>
      <c r="DW12" s="52"/>
      <c r="DX12" s="51"/>
      <c r="DY12" s="51"/>
      <c r="DZ12" s="51"/>
      <c r="EA12" s="51"/>
      <c r="EB12" s="51"/>
    </row>
    <row r="13" spans="1:132" ht="13.5" thickBot="1">
      <c r="A13" s="15" t="s">
        <v>0</v>
      </c>
      <c r="C13" s="31">
        <f>SUM(C8:C12)</f>
        <v>1925000</v>
      </c>
      <c r="D13" s="31">
        <f>SUM(D8:D12)</f>
        <v>106142</v>
      </c>
      <c r="E13" s="31">
        <f>SUM(E8:E12)</f>
        <v>2031142</v>
      </c>
      <c r="F13" s="31">
        <f>SUM(F8:F12)</f>
        <v>372018</v>
      </c>
      <c r="G13" s="31">
        <f>SUM(G8:G12)</f>
        <v>228150</v>
      </c>
      <c r="H13" s="24"/>
      <c r="I13" s="54">
        <f>SUM(I8:I12)</f>
        <v>194436.935</v>
      </c>
      <c r="J13" s="54">
        <f>SUM(J8:J12)</f>
        <v>10721.000080399997</v>
      </c>
      <c r="K13" s="54">
        <f>SUM(K8:K12)</f>
        <v>205157.9350804</v>
      </c>
      <c r="L13" s="54">
        <f>SUM(L8:L12)</f>
        <v>37576.12451159999</v>
      </c>
      <c r="M13" s="54">
        <f>SUM(M8:M12)</f>
        <v>23044.56453</v>
      </c>
      <c r="N13" s="51"/>
      <c r="O13" s="54">
        <f>SUM(O8:O12)</f>
        <v>21017.15</v>
      </c>
      <c r="P13" s="54">
        <f>SUM(P8:P12)</f>
        <v>1158.8583560000002</v>
      </c>
      <c r="Q13" s="54">
        <f>SUM(Q8:Q12)</f>
        <v>22176.008356000002</v>
      </c>
      <c r="R13" s="54">
        <f>SUM(R8:R12)</f>
        <v>4061.692524</v>
      </c>
      <c r="S13" s="54">
        <f>SUM(S8:S12)</f>
        <v>2490.9417000000003</v>
      </c>
      <c r="T13" s="52"/>
      <c r="U13" s="54">
        <f>SUM(U8:U12)</f>
        <v>43768.1475</v>
      </c>
      <c r="V13" s="54">
        <f>SUM(V8:V12)</f>
        <v>2413.3188113999995</v>
      </c>
      <c r="W13" s="54">
        <f>SUM(W8:W12)</f>
        <v>46181.4663114</v>
      </c>
      <c r="X13" s="54">
        <f>SUM(X8:X12)</f>
        <v>8458.4616606</v>
      </c>
      <c r="Y13" s="54">
        <f>SUM(Y8:Y12)</f>
        <v>5187.378105</v>
      </c>
      <c r="Z13" s="52"/>
      <c r="AA13" s="54">
        <f>SUM(AA8:AA12)</f>
        <v>2602.215</v>
      </c>
      <c r="AB13" s="54">
        <f>SUM(AB8:AB12)</f>
        <v>143.48275560000002</v>
      </c>
      <c r="AC13" s="54">
        <f>SUM(AC8:AC12)</f>
        <v>2745.6977556</v>
      </c>
      <c r="AD13" s="54">
        <f>SUM(AD8:AD12)</f>
        <v>502.8939324</v>
      </c>
      <c r="AE13" s="54">
        <f>SUM(AE8:AE12)</f>
        <v>308.41317</v>
      </c>
      <c r="AF13" s="52"/>
      <c r="AG13" s="54">
        <f>SUM(AG8:AG12)</f>
        <v>442.75</v>
      </c>
      <c r="AH13" s="54">
        <f>SUM(AH8:AH12)</f>
        <v>24.412660000000002</v>
      </c>
      <c r="AI13" s="54">
        <f>SUM(AI8:AI12)</f>
        <v>467.16266</v>
      </c>
      <c r="AJ13" s="54">
        <f>SUM(AJ8:AJ12)</f>
        <v>85.56414000000001</v>
      </c>
      <c r="AK13" s="54">
        <f>SUM(AK8:AK12)</f>
        <v>52.4745</v>
      </c>
      <c r="AL13" s="52"/>
      <c r="AM13" s="54">
        <f>SUM(AM8:AM12)</f>
        <v>87868.55</v>
      </c>
      <c r="AN13" s="54">
        <f>SUM(AN8:AN12)</f>
        <v>4844.957732</v>
      </c>
      <c r="AO13" s="54">
        <f>SUM(AO8:AO12)</f>
        <v>92713.507732</v>
      </c>
      <c r="AP13" s="54">
        <f>SUM(AP8:AP12)</f>
        <v>16981.133628</v>
      </c>
      <c r="AQ13" s="54">
        <f>SUM(AQ8:AQ12)</f>
        <v>10414.1349</v>
      </c>
      <c r="AR13" s="52"/>
      <c r="AS13" s="54">
        <f>SUM(AS8:AS12)</f>
        <v>1038.1525000000001</v>
      </c>
      <c r="AT13" s="54">
        <f>SUM(AT8:AT12)</f>
        <v>57.242380600000004</v>
      </c>
      <c r="AU13" s="54">
        <f>SUM(AU8:AU12)</f>
        <v>1095.3948806</v>
      </c>
      <c r="AV13" s="54">
        <f>SUM(AV8:AV12)</f>
        <v>200.62930740000002</v>
      </c>
      <c r="AW13" s="54">
        <f>SUM(AW8:AW12)</f>
        <v>123.041295</v>
      </c>
      <c r="AX13" s="52"/>
      <c r="AY13" s="54">
        <f>SUM(AY8:AY12)</f>
        <v>3555.2825000000003</v>
      </c>
      <c r="AZ13" s="54">
        <f>SUM(AZ8:AZ12)</f>
        <v>196.0336598</v>
      </c>
      <c r="BA13" s="54">
        <f>SUM(BA8:BA12)</f>
        <v>3751.3161598</v>
      </c>
      <c r="BB13" s="54">
        <f>SUM(BB8:BB12)</f>
        <v>687.0800442</v>
      </c>
      <c r="BC13" s="54">
        <f>SUM(BC8:BC12)</f>
        <v>421.37023500000004</v>
      </c>
      <c r="BD13" s="52"/>
      <c r="BE13" s="54">
        <f>SUM(BE8:BE12)</f>
        <v>148.41750000000002</v>
      </c>
      <c r="BF13" s="54">
        <f>SUM(BF8:BF12)</f>
        <v>8.1835482</v>
      </c>
      <c r="BG13" s="54">
        <f>SUM(BG8:BG12)</f>
        <v>156.60104820000004</v>
      </c>
      <c r="BH13" s="54">
        <f>SUM(BH8:BH12)</f>
        <v>28.6825878</v>
      </c>
      <c r="BI13" s="54">
        <f>SUM(BI8:BI12)</f>
        <v>17.590365000000002</v>
      </c>
      <c r="BJ13" s="51"/>
      <c r="BK13" s="54">
        <f>SUM(BK8:BK12)</f>
        <v>8779.3475</v>
      </c>
      <c r="BL13" s="54">
        <f>SUM(BL8:BL12)</f>
        <v>484.0818194</v>
      </c>
      <c r="BM13" s="54">
        <f>SUM(BM8:BM12)</f>
        <v>9263.4293194</v>
      </c>
      <c r="BN13" s="54">
        <f>SUM(BN8:BN12)</f>
        <v>1696.6624926</v>
      </c>
      <c r="BO13" s="54">
        <f>SUM(BO8:BO12)</f>
        <v>1040.523705</v>
      </c>
      <c r="BP13" s="51"/>
      <c r="BQ13" s="54">
        <f>SUM(BQ8:BQ12)</f>
        <v>10.2025</v>
      </c>
      <c r="BR13" s="54">
        <f>SUM(BR8:BR12)</f>
        <v>0.5625526000000001</v>
      </c>
      <c r="BS13" s="54">
        <f>SUM(BS8:BS12)</f>
        <v>10.7650526</v>
      </c>
      <c r="BT13" s="54">
        <f>SUM(BT8:BT12)</f>
        <v>1.9716954</v>
      </c>
      <c r="BU13" s="54">
        <f>SUM(BU8:BU12)</f>
        <v>1.209195</v>
      </c>
      <c r="BV13" s="51"/>
      <c r="BW13" s="54">
        <f>SUM(BW8:BW12)</f>
        <v>2893.66</v>
      </c>
      <c r="BX13" s="54">
        <f>SUM(BX8:BX12)</f>
        <v>159.5526544</v>
      </c>
      <c r="BY13" s="54">
        <f>SUM(BY8:BY12)</f>
        <v>3053.2126544</v>
      </c>
      <c r="BZ13" s="54">
        <f>SUM(BZ8:BZ12)</f>
        <v>559.2174576</v>
      </c>
      <c r="CA13" s="54">
        <f>SUM(CA8:CA12)</f>
        <v>342.95507999999995</v>
      </c>
      <c r="CB13" s="51"/>
      <c r="CC13" s="54">
        <f>SUM(CC8:CC12)</f>
        <v>322.63</v>
      </c>
      <c r="CD13" s="54">
        <f>SUM(CD8:CD12)</f>
        <v>17.7893992</v>
      </c>
      <c r="CE13" s="54">
        <f>SUM(CE8:CE12)</f>
        <v>340.4193992</v>
      </c>
      <c r="CF13" s="54">
        <f>SUM(CF8:CF12)</f>
        <v>62.350216800000005</v>
      </c>
      <c r="CG13" s="54">
        <f>SUM(CG8:CG12)</f>
        <v>38.23794</v>
      </c>
      <c r="CH13" s="51"/>
      <c r="CI13" s="54">
        <f>SUM(CI8:CI12)</f>
        <v>581.1575</v>
      </c>
      <c r="CJ13" s="54">
        <f>SUM(CJ8:CJ12)</f>
        <v>32.0442698</v>
      </c>
      <c r="CK13" s="54">
        <f>SUM(CK8:CK12)</f>
        <v>613.2017698</v>
      </c>
      <c r="CL13" s="54">
        <f>SUM(CL8:CL12)</f>
        <v>112.3122342</v>
      </c>
      <c r="CM13" s="54">
        <f>SUM(CM8:CM12)</f>
        <v>68.878485</v>
      </c>
      <c r="CN13" s="51"/>
      <c r="CO13" s="54">
        <f>SUM(CO8:CO12)</f>
        <v>580.7725</v>
      </c>
      <c r="CP13" s="54">
        <f>SUM(CP8:CP12)</f>
        <v>32.023041400000004</v>
      </c>
      <c r="CQ13" s="54">
        <f>SUM(CQ8:CQ12)</f>
        <v>612.7955414</v>
      </c>
      <c r="CR13" s="54">
        <f>SUM(CR8:CR12)</f>
        <v>112.23783060000001</v>
      </c>
      <c r="CS13" s="54">
        <f>SUM(CS8:CS12)</f>
        <v>68.83285500000001</v>
      </c>
      <c r="CT13" s="51"/>
      <c r="CU13" s="54">
        <f>SUM(CU8:CU12)</f>
        <v>2868.25</v>
      </c>
      <c r="CV13" s="54">
        <f>SUM(CV8:CV12)</f>
        <v>158.15158</v>
      </c>
      <c r="CW13" s="54">
        <f>SUM(CW8:CW12)</f>
        <v>3026.40158</v>
      </c>
      <c r="CX13" s="54">
        <f>SUM(CX8:CX12)</f>
        <v>554.30682</v>
      </c>
      <c r="CY13" s="54">
        <f>SUM(CY8:CY12)</f>
        <v>339.94350000000003</v>
      </c>
      <c r="CZ13" s="51"/>
      <c r="DA13" s="54">
        <f>SUM(DA8:DA12)</f>
        <v>5408.865</v>
      </c>
      <c r="DB13" s="54">
        <f>SUM(DB8:DB12)</f>
        <v>298.2377916</v>
      </c>
      <c r="DC13" s="54">
        <f>SUM(DC8:DC12)</f>
        <v>5707.1027916</v>
      </c>
      <c r="DD13" s="54">
        <f>SUM(DD8:DD12)</f>
        <v>1045.2961764</v>
      </c>
      <c r="DE13" s="54">
        <f>SUM(DE8:DE12)</f>
        <v>641.05587</v>
      </c>
      <c r="DF13" s="51"/>
      <c r="DG13" s="54">
        <f>SUM(DG8:DG12)</f>
        <v>2880.955</v>
      </c>
      <c r="DH13" s="54">
        <f>SUM(DH8:DH12)</f>
        <v>158.8521172</v>
      </c>
      <c r="DI13" s="54">
        <f>SUM(DI8:DI12)</f>
        <v>3039.8071172</v>
      </c>
      <c r="DJ13" s="54">
        <f>SUM(DJ8:DJ12)</f>
        <v>556.7621388</v>
      </c>
      <c r="DK13" s="54">
        <f>SUM(DK8:DK12)</f>
        <v>341.44929</v>
      </c>
      <c r="DL13" s="51"/>
      <c r="DM13" s="54">
        <f>SUM(DM8:DM12)</f>
        <v>4414.41</v>
      </c>
      <c r="DN13" s="54">
        <f>SUM(DN8:DN12)</f>
        <v>243.40483439999997</v>
      </c>
      <c r="DO13" s="54">
        <f>SUM(DO8:DO12)</f>
        <v>4657.814834399999</v>
      </c>
      <c r="DP13" s="54">
        <f>SUM(DP8:DP12)</f>
        <v>853.1116776</v>
      </c>
      <c r="DQ13" s="54">
        <f>SUM(DQ8:DQ12)</f>
        <v>523.19358</v>
      </c>
      <c r="DR13" s="51"/>
      <c r="DS13" s="54">
        <f>SUM(DS8:DS12)</f>
        <v>5256.02</v>
      </c>
      <c r="DT13" s="54">
        <f>SUM(DT8:DT12)</f>
        <v>289.8101168</v>
      </c>
      <c r="DU13" s="54">
        <f>SUM(DU8:DU12)</f>
        <v>5545.8301168</v>
      </c>
      <c r="DV13" s="54">
        <f>SUM(DV8:DV12)</f>
        <v>1015.7579472</v>
      </c>
      <c r="DW13" s="54">
        <f>SUM(DW8:DW12)</f>
        <v>622.94076</v>
      </c>
      <c r="DX13" s="51"/>
      <c r="DY13" s="51"/>
      <c r="DZ13" s="51"/>
      <c r="EA13" s="51"/>
      <c r="EB13" s="51"/>
    </row>
    <row r="14" spans="63:127" ht="13.5" thickTop="1">
      <c r="BK14" s="17"/>
      <c r="BL14" s="17"/>
      <c r="BM14" s="17"/>
      <c r="BN14" s="17"/>
      <c r="BO14" s="17"/>
      <c r="BQ14" s="17"/>
      <c r="BR14" s="17"/>
      <c r="BS14" s="17"/>
      <c r="BT14" s="17"/>
      <c r="BU14" s="17"/>
      <c r="BW14" s="17"/>
      <c r="BX14" s="17"/>
      <c r="BY14" s="17"/>
      <c r="BZ14" s="17"/>
      <c r="CA14" s="17"/>
      <c r="CC14" s="17"/>
      <c r="CD14" s="17"/>
      <c r="CE14" s="17"/>
      <c r="CF14" s="17"/>
      <c r="CG14" s="17"/>
      <c r="CI14" s="17"/>
      <c r="CJ14" s="17"/>
      <c r="CK14" s="17"/>
      <c r="CL14" s="17"/>
      <c r="CM14" s="17"/>
      <c r="CO14" s="17"/>
      <c r="CP14" s="17"/>
      <c r="CQ14" s="17"/>
      <c r="CR14" s="17"/>
      <c r="CS14" s="17"/>
      <c r="CU14" s="17"/>
      <c r="CV14" s="17"/>
      <c r="CW14" s="17"/>
      <c r="CX14" s="17"/>
      <c r="CY14" s="17"/>
      <c r="DA14" s="17"/>
      <c r="DB14" s="17"/>
      <c r="DC14" s="17"/>
      <c r="DD14" s="17"/>
      <c r="DE14" s="17"/>
      <c r="DG14" s="17"/>
      <c r="DH14" s="17"/>
      <c r="DI14" s="17"/>
      <c r="DJ14" s="17"/>
      <c r="DK14" s="17"/>
      <c r="DM14" s="17"/>
      <c r="DN14" s="17"/>
      <c r="DO14" s="17"/>
      <c r="DP14" s="17"/>
      <c r="DQ14" s="17"/>
      <c r="DS14" s="17"/>
      <c r="DT14" s="17"/>
      <c r="DU14" s="17"/>
      <c r="DV14" s="17"/>
      <c r="DW14" s="17"/>
    </row>
    <row r="15" spans="1:115" ht="12.75">
      <c r="A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K15" s="17"/>
      <c r="BL15" s="17"/>
      <c r="BM15" s="17"/>
      <c r="BN15" s="17"/>
      <c r="BO15" s="17"/>
      <c r="BQ15" s="17"/>
      <c r="BR15" s="17"/>
      <c r="BS15" s="17"/>
      <c r="BT15" s="17"/>
      <c r="BU15" s="17"/>
      <c r="BW15" s="17"/>
      <c r="BX15" s="17"/>
      <c r="BY15" s="17"/>
      <c r="BZ15" s="17"/>
      <c r="CA15" s="17"/>
      <c r="CC15" s="17"/>
      <c r="CD15" s="17"/>
      <c r="CE15" s="17"/>
      <c r="CF15" s="17"/>
      <c r="CG15" s="17"/>
      <c r="CI15" s="17"/>
      <c r="CJ15" s="17"/>
      <c r="CK15" s="17"/>
      <c r="CL15" s="17"/>
      <c r="CM15" s="17"/>
      <c r="CO15" s="17"/>
      <c r="CP15" s="17"/>
      <c r="CQ15" s="17"/>
      <c r="CR15" s="17"/>
      <c r="CS15" s="17"/>
      <c r="CU15" s="17"/>
      <c r="CV15" s="17"/>
      <c r="CW15" s="17"/>
      <c r="CX15" s="17"/>
      <c r="CY15" s="17"/>
      <c r="DA15" s="17"/>
      <c r="DB15" s="17"/>
      <c r="DC15" s="17"/>
      <c r="DD15" s="17"/>
      <c r="DE15" s="17"/>
      <c r="DG15" s="17"/>
      <c r="DH15" s="17"/>
      <c r="DI15" s="17"/>
      <c r="DJ15" s="17"/>
      <c r="DK15" s="17"/>
    </row>
    <row r="16" spans="1:115" ht="12.75">
      <c r="A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K16" s="17"/>
      <c r="BL16" s="17"/>
      <c r="BM16" s="17"/>
      <c r="BN16" s="17"/>
      <c r="BO16" s="17"/>
      <c r="BQ16" s="17"/>
      <c r="BR16" s="17"/>
      <c r="BS16" s="17"/>
      <c r="BT16" s="17"/>
      <c r="BU16" s="17"/>
      <c r="BW16" s="17"/>
      <c r="BX16" s="17"/>
      <c r="BY16" s="17"/>
      <c r="BZ16" s="17"/>
      <c r="CA16" s="17"/>
      <c r="CC16" s="17"/>
      <c r="CD16" s="17"/>
      <c r="CE16" s="17"/>
      <c r="CF16" s="17"/>
      <c r="CG16" s="17"/>
      <c r="CI16" s="17"/>
      <c r="CJ16" s="17"/>
      <c r="CK16" s="17"/>
      <c r="CL16" s="17"/>
      <c r="CM16" s="17"/>
      <c r="CO16" s="17"/>
      <c r="CP16" s="17"/>
      <c r="CQ16" s="17"/>
      <c r="CR16" s="17"/>
      <c r="CS16" s="17"/>
      <c r="CU16" s="17"/>
      <c r="CV16" s="17"/>
      <c r="CW16" s="17"/>
      <c r="CX16" s="17"/>
      <c r="CY16" s="17"/>
      <c r="DA16" s="17"/>
      <c r="DB16" s="17"/>
      <c r="DC16" s="17"/>
      <c r="DD16" s="17"/>
      <c r="DE16" s="17"/>
      <c r="DG16" s="17"/>
      <c r="DH16" s="17"/>
      <c r="DI16" s="17"/>
      <c r="DJ16" s="17"/>
      <c r="DK16" s="17"/>
    </row>
    <row r="17" spans="1:115" ht="12.75">
      <c r="A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K17" s="17"/>
      <c r="BL17" s="17"/>
      <c r="BM17" s="17"/>
      <c r="BN17" s="17"/>
      <c r="BO17" s="17"/>
      <c r="BQ17" s="17"/>
      <c r="BR17" s="17"/>
      <c r="BS17" s="17"/>
      <c r="BT17" s="17"/>
      <c r="BU17" s="17"/>
      <c r="BW17" s="17"/>
      <c r="BX17" s="17"/>
      <c r="BY17" s="17"/>
      <c r="BZ17" s="17"/>
      <c r="CA17" s="17"/>
      <c r="CC17" s="17"/>
      <c r="CD17" s="17"/>
      <c r="CE17" s="17"/>
      <c r="CF17" s="17"/>
      <c r="CG17" s="17"/>
      <c r="CI17" s="17"/>
      <c r="CJ17" s="17"/>
      <c r="CK17" s="17"/>
      <c r="CL17" s="17"/>
      <c r="CM17" s="17"/>
      <c r="CO17" s="17"/>
      <c r="CP17" s="17"/>
      <c r="CQ17" s="17"/>
      <c r="CR17" s="17"/>
      <c r="CS17" s="17"/>
      <c r="CU17" s="17"/>
      <c r="CV17" s="17"/>
      <c r="CW17" s="17"/>
      <c r="CX17" s="17"/>
      <c r="CY17" s="17"/>
      <c r="DA17" s="17"/>
      <c r="DB17" s="17"/>
      <c r="DC17" s="17"/>
      <c r="DD17" s="17"/>
      <c r="DE17" s="17"/>
      <c r="DG17" s="17"/>
      <c r="DH17" s="17"/>
      <c r="DI17" s="17"/>
      <c r="DJ17" s="17"/>
      <c r="DK17" s="17"/>
    </row>
    <row r="18" spans="1:115" ht="12.75">
      <c r="A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K18" s="17"/>
      <c r="BL18" s="17"/>
      <c r="BM18" s="17"/>
      <c r="BN18" s="17"/>
      <c r="BO18" s="17"/>
      <c r="BQ18" s="17"/>
      <c r="BR18" s="17"/>
      <c r="BS18" s="17"/>
      <c r="BT18" s="17"/>
      <c r="BU18" s="17"/>
      <c r="BW18" s="17"/>
      <c r="BX18" s="17"/>
      <c r="BY18" s="17"/>
      <c r="BZ18" s="17"/>
      <c r="CA18" s="17"/>
      <c r="CC18" s="17"/>
      <c r="CD18" s="17"/>
      <c r="CE18" s="17"/>
      <c r="CF18" s="17"/>
      <c r="CG18" s="17"/>
      <c r="CI18" s="17"/>
      <c r="CJ18" s="17"/>
      <c r="CK18" s="17"/>
      <c r="CL18" s="17"/>
      <c r="CM18" s="17"/>
      <c r="CO18" s="17"/>
      <c r="CP18" s="17"/>
      <c r="CQ18" s="17"/>
      <c r="CR18" s="17"/>
      <c r="CS18" s="17"/>
      <c r="CU18" s="17"/>
      <c r="CV18" s="17"/>
      <c r="CW18" s="17"/>
      <c r="CX18" s="17"/>
      <c r="CY18" s="17"/>
      <c r="DA18" s="17"/>
      <c r="DB18" s="17"/>
      <c r="DC18" s="17"/>
      <c r="DD18" s="17"/>
      <c r="DE18" s="17"/>
      <c r="DG18" s="17"/>
      <c r="DH18" s="17"/>
      <c r="DI18" s="17"/>
      <c r="DJ18" s="17"/>
      <c r="DK18" s="17"/>
    </row>
    <row r="19" spans="1:115" ht="12.75">
      <c r="A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K19" s="17"/>
      <c r="BL19" s="17"/>
      <c r="BM19" s="17"/>
      <c r="BN19" s="17"/>
      <c r="BO19" s="17"/>
      <c r="BQ19" s="17"/>
      <c r="BR19" s="17"/>
      <c r="BS19" s="17"/>
      <c r="BT19" s="17"/>
      <c r="BU19" s="17"/>
      <c r="BW19" s="17"/>
      <c r="BX19" s="17"/>
      <c r="BY19" s="17"/>
      <c r="BZ19" s="17"/>
      <c r="CA19" s="17"/>
      <c r="CC19" s="17"/>
      <c r="CD19" s="17"/>
      <c r="CE19" s="17"/>
      <c r="CF19" s="17"/>
      <c r="CG19" s="17"/>
      <c r="CI19" s="17"/>
      <c r="CJ19" s="17"/>
      <c r="CK19" s="17"/>
      <c r="CL19" s="17"/>
      <c r="CM19" s="17"/>
      <c r="CO19" s="17"/>
      <c r="CP19" s="17"/>
      <c r="CQ19" s="17"/>
      <c r="CR19" s="17"/>
      <c r="CS19" s="17"/>
      <c r="CU19" s="17"/>
      <c r="CV19" s="17"/>
      <c r="CW19" s="17"/>
      <c r="CX19" s="17"/>
      <c r="CY19" s="17"/>
      <c r="DA19" s="17"/>
      <c r="DB19" s="17"/>
      <c r="DC19" s="17"/>
      <c r="DD19" s="17"/>
      <c r="DE19" s="17"/>
      <c r="DG19" s="17"/>
      <c r="DH19" s="17"/>
      <c r="DI19" s="17"/>
      <c r="DJ19" s="17"/>
      <c r="DK19" s="17"/>
    </row>
    <row r="20" spans="1:115" ht="12.75">
      <c r="A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K20" s="17"/>
      <c r="BL20" s="17"/>
      <c r="BM20" s="17"/>
      <c r="BN20" s="17"/>
      <c r="BO20" s="17"/>
      <c r="BQ20" s="17"/>
      <c r="BR20" s="17"/>
      <c r="BS20" s="17"/>
      <c r="BT20" s="17"/>
      <c r="BU20" s="17"/>
      <c r="BW20" s="17"/>
      <c r="BX20" s="17"/>
      <c r="BY20" s="17"/>
      <c r="BZ20" s="17"/>
      <c r="CA20" s="17"/>
      <c r="CC20" s="17"/>
      <c r="CD20" s="17"/>
      <c r="CE20" s="17"/>
      <c r="CF20" s="17"/>
      <c r="CG20" s="17"/>
      <c r="CI20" s="17"/>
      <c r="CJ20" s="17"/>
      <c r="CK20" s="17"/>
      <c r="CL20" s="17"/>
      <c r="CM20" s="17"/>
      <c r="CO20" s="17"/>
      <c r="CP20" s="17"/>
      <c r="CQ20" s="17"/>
      <c r="CR20" s="17"/>
      <c r="CS20" s="17"/>
      <c r="CU20" s="17"/>
      <c r="CV20" s="17"/>
      <c r="CW20" s="17"/>
      <c r="CX20" s="17"/>
      <c r="CY20" s="17"/>
      <c r="DA20" s="17"/>
      <c r="DB20" s="17"/>
      <c r="DC20" s="17"/>
      <c r="DD20" s="17"/>
      <c r="DE20" s="17"/>
      <c r="DG20" s="17"/>
      <c r="DH20" s="17"/>
      <c r="DI20" s="17"/>
      <c r="DJ20" s="17"/>
      <c r="DK20" s="17"/>
    </row>
    <row r="21" spans="1:115" ht="12.75">
      <c r="A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K21" s="17"/>
      <c r="BL21" s="17"/>
      <c r="BM21" s="17"/>
      <c r="BN21" s="17"/>
      <c r="BO21" s="17"/>
      <c r="BQ21" s="17"/>
      <c r="BR21" s="17"/>
      <c r="BS21" s="17"/>
      <c r="BT21" s="17"/>
      <c r="BU21" s="17"/>
      <c r="BW21" s="17"/>
      <c r="BX21" s="17"/>
      <c r="BY21" s="17"/>
      <c r="BZ21" s="17"/>
      <c r="CA21" s="17"/>
      <c r="CC21" s="17"/>
      <c r="CD21" s="17"/>
      <c r="CE21" s="17"/>
      <c r="CF21" s="17"/>
      <c r="CG21" s="17"/>
      <c r="CI21" s="17"/>
      <c r="CJ21" s="17"/>
      <c r="CK21" s="17"/>
      <c r="CL21" s="17"/>
      <c r="CM21" s="17"/>
      <c r="CO21" s="17"/>
      <c r="CP21" s="17"/>
      <c r="CQ21" s="17"/>
      <c r="CR21" s="17"/>
      <c r="CS21" s="17"/>
      <c r="CU21" s="17"/>
      <c r="CV21" s="17"/>
      <c r="CW21" s="17"/>
      <c r="CX21" s="17"/>
      <c r="CY21" s="17"/>
      <c r="DA21" s="17"/>
      <c r="DB21" s="17"/>
      <c r="DC21" s="17"/>
      <c r="DD21" s="17"/>
      <c r="DE21" s="17"/>
      <c r="DG21" s="17"/>
      <c r="DH21" s="17"/>
      <c r="DI21" s="17"/>
      <c r="DJ21" s="17"/>
      <c r="DK21" s="17"/>
    </row>
    <row r="22" spans="1:115" ht="12.75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K22" s="17"/>
      <c r="BL22" s="17"/>
      <c r="BM22" s="17"/>
      <c r="BN22" s="17"/>
      <c r="BO22" s="17"/>
      <c r="BQ22" s="17"/>
      <c r="BR22" s="17"/>
      <c r="BS22" s="17"/>
      <c r="BT22" s="17"/>
      <c r="BU22" s="17"/>
      <c r="BW22" s="17"/>
      <c r="BX22" s="17"/>
      <c r="BY22" s="17"/>
      <c r="BZ22" s="17"/>
      <c r="CA22" s="17"/>
      <c r="CC22" s="17"/>
      <c r="CD22" s="17"/>
      <c r="CE22" s="17"/>
      <c r="CF22" s="17"/>
      <c r="CG22" s="17"/>
      <c r="CI22" s="17"/>
      <c r="CJ22" s="17"/>
      <c r="CK22" s="17"/>
      <c r="CL22" s="17"/>
      <c r="CM22" s="17"/>
      <c r="CO22" s="17"/>
      <c r="CP22" s="17"/>
      <c r="CQ22" s="17"/>
      <c r="CR22" s="17"/>
      <c r="CS22" s="17"/>
      <c r="CU22" s="17"/>
      <c r="CV22" s="17"/>
      <c r="CW22" s="17"/>
      <c r="CX22" s="17"/>
      <c r="CY22" s="17"/>
      <c r="DA22" s="17"/>
      <c r="DB22" s="17"/>
      <c r="DC22" s="17"/>
      <c r="DD22" s="17"/>
      <c r="DE22" s="17"/>
      <c r="DG22" s="17"/>
      <c r="DH22" s="17"/>
      <c r="DI22" s="17"/>
      <c r="DJ22" s="17"/>
      <c r="DK22" s="17"/>
    </row>
    <row r="23" spans="1:115" ht="12.7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K23" s="17"/>
      <c r="BL23" s="17"/>
      <c r="BM23" s="17"/>
      <c r="BN23" s="17"/>
      <c r="BO23" s="17"/>
      <c r="BQ23" s="17"/>
      <c r="BR23" s="17"/>
      <c r="BS23" s="17"/>
      <c r="BT23" s="17"/>
      <c r="BU23" s="17"/>
      <c r="BW23" s="17"/>
      <c r="BX23" s="17"/>
      <c r="BY23" s="17"/>
      <c r="BZ23" s="17"/>
      <c r="CA23" s="17"/>
      <c r="CC23" s="17"/>
      <c r="CD23" s="17"/>
      <c r="CE23" s="17"/>
      <c r="CF23" s="17"/>
      <c r="CG23" s="17"/>
      <c r="CI23" s="17"/>
      <c r="CJ23" s="17"/>
      <c r="CK23" s="17"/>
      <c r="CL23" s="17"/>
      <c r="CM23" s="17"/>
      <c r="CO23" s="17"/>
      <c r="CP23" s="17"/>
      <c r="CQ23" s="17"/>
      <c r="CR23" s="17"/>
      <c r="CS23" s="17"/>
      <c r="CU23" s="17"/>
      <c r="CV23" s="17"/>
      <c r="CW23" s="17"/>
      <c r="CX23" s="17"/>
      <c r="CY23" s="17"/>
      <c r="DA23" s="17"/>
      <c r="DB23" s="17"/>
      <c r="DC23" s="17"/>
      <c r="DD23" s="17"/>
      <c r="DE23" s="17"/>
      <c r="DG23" s="17"/>
      <c r="DH23" s="17"/>
      <c r="DI23" s="17"/>
      <c r="DJ23" s="17"/>
      <c r="DK23" s="17"/>
    </row>
    <row r="24" spans="1:115" ht="12.7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K24" s="17"/>
      <c r="BL24" s="17"/>
      <c r="BM24" s="17"/>
      <c r="BN24" s="17"/>
      <c r="BO24" s="17"/>
      <c r="BQ24" s="17"/>
      <c r="BR24" s="17"/>
      <c r="BS24" s="17"/>
      <c r="BT24" s="17"/>
      <c r="BU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I24" s="17"/>
      <c r="CJ24" s="17"/>
      <c r="CK24" s="17"/>
      <c r="CL24" s="17"/>
      <c r="CM24" s="17"/>
      <c r="CO24" s="17"/>
      <c r="CP24" s="17"/>
      <c r="CQ24" s="17"/>
      <c r="CR24" s="17"/>
      <c r="CS24" s="17"/>
      <c r="CU24" s="17"/>
      <c r="CV24" s="17"/>
      <c r="CW24" s="17"/>
      <c r="CX24" s="17"/>
      <c r="CY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</row>
    <row r="25" spans="1:11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K25" s="17"/>
      <c r="BL25" s="17"/>
      <c r="BM25" s="17"/>
      <c r="BN25" s="17"/>
      <c r="BO25" s="17"/>
      <c r="BQ25" s="17"/>
      <c r="BR25" s="17"/>
      <c r="BS25" s="17"/>
      <c r="BT25" s="17"/>
      <c r="BU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I25" s="17"/>
      <c r="CJ25" s="17"/>
      <c r="CK25" s="17"/>
      <c r="CL25" s="17"/>
      <c r="CM25" s="17"/>
      <c r="CO25" s="17"/>
      <c r="CP25" s="17"/>
      <c r="CQ25" s="17"/>
      <c r="CR25" s="17"/>
      <c r="CS25" s="17"/>
      <c r="CU25" s="17"/>
      <c r="CV25" s="17"/>
      <c r="CW25" s="17"/>
      <c r="CX25" s="17"/>
      <c r="CY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</row>
    <row r="26" spans="1:11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K26" s="17"/>
      <c r="BL26" s="17"/>
      <c r="BM26" s="17"/>
      <c r="BN26" s="17"/>
      <c r="BO26" s="17"/>
      <c r="BQ26" s="17"/>
      <c r="BR26" s="17"/>
      <c r="BS26" s="17"/>
      <c r="BT26" s="17"/>
      <c r="BU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I26" s="17"/>
      <c r="CJ26" s="17"/>
      <c r="CK26" s="17"/>
      <c r="CL26" s="17"/>
      <c r="CM26" s="17"/>
      <c r="CO26" s="17"/>
      <c r="CP26" s="17"/>
      <c r="CQ26" s="17"/>
      <c r="CR26" s="17"/>
      <c r="CS26" s="17"/>
      <c r="CU26" s="17"/>
      <c r="CV26" s="17"/>
      <c r="CW26" s="17"/>
      <c r="CX26" s="17"/>
      <c r="CY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</row>
    <row r="27" spans="1:97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 s="17"/>
      <c r="BL27" s="17"/>
      <c r="BM27" s="17"/>
      <c r="BN27" s="17"/>
      <c r="BO27" s="17"/>
      <c r="BQ27" s="17"/>
      <c r="BR27" s="17"/>
      <c r="BS27" s="17"/>
      <c r="BT27" s="17"/>
      <c r="BU27" s="17"/>
      <c r="BW27" s="17"/>
      <c r="BX27" s="17"/>
      <c r="BY27" s="17"/>
      <c r="BZ27" s="17"/>
      <c r="CA27" s="17"/>
      <c r="CC27" s="17"/>
      <c r="CD27" s="17"/>
      <c r="CE27" s="17"/>
      <c r="CF27" s="17"/>
      <c r="CG27" s="17"/>
      <c r="CI27" s="17"/>
      <c r="CJ27" s="17"/>
      <c r="CK27" s="17"/>
      <c r="CL27" s="17"/>
      <c r="CM27" s="17"/>
      <c r="CO27" s="17"/>
      <c r="CP27" s="17"/>
      <c r="CQ27" s="17"/>
      <c r="CR27" s="17"/>
      <c r="CS27" s="17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2021-06-15T17:44:08Z</cp:lastPrinted>
  <dcterms:created xsi:type="dcterms:W3CDTF">1998-02-23T20:58:01Z</dcterms:created>
  <dcterms:modified xsi:type="dcterms:W3CDTF">2021-06-15T17:44:11Z</dcterms:modified>
  <cp:category/>
  <cp:version/>
  <cp:contentType/>
  <cp:contentStatus/>
</cp:coreProperties>
</file>