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ln\debt\FY22\"/>
    </mc:Choice>
  </mc:AlternateContent>
  <xr:revisionPtr revIDLastSave="0" documentId="8_{2A34EF8E-4D0E-4D74-B429-7EE25439BF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ebt Service" sheetId="1" r:id="rId1"/>
    <sheet name="Inst~Payment" sheetId="2" r:id="rId2"/>
    <sheet name="UMCP" sheetId="3" r:id="rId3"/>
    <sheet name="UMB" sheetId="4" r:id="rId4"/>
    <sheet name="UMES" sheetId="5" r:id="rId5"/>
    <sheet name="FSU" sheetId="9" r:id="rId6"/>
    <sheet name="UB" sheetId="10" r:id="rId7"/>
  </sheets>
  <externalReferences>
    <externalReference r:id="rId8"/>
    <externalReference r:id="rId9"/>
  </externalReferences>
  <definedNames>
    <definedName name="_xlnm.Print_Area" localSheetId="3">UMB!$A$1:$AF$48</definedName>
    <definedName name="_xlnm.Print_Titles" localSheetId="3">UMB!$1:$7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7" i="2" l="1"/>
  <c r="M7" i="2"/>
  <c r="F7" i="2"/>
  <c r="D7" i="2"/>
  <c r="C7" i="2"/>
  <c r="E8" i="10"/>
  <c r="Y8" i="10"/>
  <c r="E9" i="10"/>
  <c r="Y9" i="10"/>
  <c r="E10" i="10"/>
  <c r="Y10" i="10"/>
  <c r="Y12" i="10"/>
  <c r="E14" i="10"/>
  <c r="Y14" i="10"/>
  <c r="Y16" i="10"/>
  <c r="Y18" i="10"/>
  <c r="Y20" i="10"/>
  <c r="U8" i="10"/>
  <c r="U9" i="10"/>
  <c r="U10" i="10"/>
  <c r="U12" i="10"/>
  <c r="U14" i="10"/>
  <c r="U16" i="10"/>
  <c r="U18" i="10"/>
  <c r="X12" i="10"/>
  <c r="X14" i="10"/>
  <c r="X16" i="10"/>
  <c r="X18" i="10"/>
  <c r="X20" i="10"/>
  <c r="T12" i="10"/>
  <c r="T16" i="10"/>
  <c r="T18" i="10"/>
  <c r="W12" i="10"/>
  <c r="W16" i="10"/>
  <c r="W18" i="10"/>
  <c r="W20" i="10"/>
  <c r="S12" i="10"/>
  <c r="S16" i="10"/>
  <c r="S18" i="10"/>
  <c r="V12" i="10"/>
  <c r="V16" i="10"/>
  <c r="V18" i="10"/>
  <c r="V20" i="10"/>
  <c r="R16" i="10"/>
  <c r="Q16" i="10"/>
  <c r="P16" i="10"/>
  <c r="O16" i="10"/>
  <c r="N16" i="10"/>
  <c r="M16" i="10"/>
  <c r="L16" i="10"/>
  <c r="K16" i="10"/>
  <c r="J16" i="10"/>
  <c r="I14" i="10"/>
  <c r="I16" i="10"/>
  <c r="E16" i="10"/>
  <c r="D16" i="10"/>
  <c r="C16" i="10"/>
  <c r="R12" i="10"/>
  <c r="Q12" i="10"/>
  <c r="P12" i="10"/>
  <c r="O12" i="10"/>
  <c r="N12" i="10"/>
  <c r="M12" i="10"/>
  <c r="L12" i="10"/>
  <c r="K12" i="10"/>
  <c r="J12" i="10"/>
  <c r="I8" i="10"/>
  <c r="I9" i="10"/>
  <c r="I10" i="10"/>
  <c r="I12" i="10"/>
  <c r="E12" i="10"/>
  <c r="D12" i="10"/>
  <c r="C12" i="10"/>
  <c r="E8" i="9"/>
  <c r="Y8" i="9"/>
  <c r="Y10" i="9"/>
  <c r="Y12" i="9"/>
  <c r="Y14" i="9"/>
  <c r="U8" i="9"/>
  <c r="U10" i="9"/>
  <c r="U12" i="9"/>
  <c r="X8" i="9"/>
  <c r="X10" i="9"/>
  <c r="X12" i="9"/>
  <c r="X14" i="9"/>
  <c r="T10" i="9"/>
  <c r="T12" i="9"/>
  <c r="W10" i="9"/>
  <c r="W12" i="9"/>
  <c r="W14" i="9"/>
  <c r="S10" i="9"/>
  <c r="S12" i="9"/>
  <c r="V10" i="9"/>
  <c r="V12" i="9"/>
  <c r="V14" i="9"/>
  <c r="R10" i="9"/>
  <c r="Q10" i="9"/>
  <c r="P10" i="9"/>
  <c r="O10" i="9"/>
  <c r="N10" i="9"/>
  <c r="M10" i="9"/>
  <c r="L10" i="9"/>
  <c r="K10" i="9"/>
  <c r="J10" i="9"/>
  <c r="I8" i="9"/>
  <c r="I10" i="9"/>
  <c r="E10" i="9"/>
  <c r="D10" i="9"/>
  <c r="C10" i="9"/>
  <c r="E13" i="5"/>
  <c r="Z13" i="5"/>
  <c r="Z15" i="5"/>
  <c r="E17" i="5"/>
  <c r="Z17" i="5"/>
  <c r="Z19" i="5"/>
  <c r="Z21" i="5"/>
  <c r="Z23" i="5"/>
  <c r="V13" i="5"/>
  <c r="V15" i="5"/>
  <c r="V17" i="5"/>
  <c r="V19" i="5"/>
  <c r="V21" i="5"/>
  <c r="Y15" i="5"/>
  <c r="Y17" i="5"/>
  <c r="Y19" i="5"/>
  <c r="Y21" i="5"/>
  <c r="Y23" i="5"/>
  <c r="U15" i="5"/>
  <c r="U19" i="5"/>
  <c r="U21" i="5"/>
  <c r="X15" i="5"/>
  <c r="X19" i="5"/>
  <c r="X21" i="5"/>
  <c r="X23" i="5"/>
  <c r="T15" i="5"/>
  <c r="T19" i="5"/>
  <c r="T21" i="5"/>
  <c r="W15" i="5"/>
  <c r="W19" i="5"/>
  <c r="W21" i="5"/>
  <c r="W23" i="5"/>
  <c r="S19" i="5"/>
  <c r="R19" i="5"/>
  <c r="Q19" i="5"/>
  <c r="P19" i="5"/>
  <c r="O19" i="5"/>
  <c r="N19" i="5"/>
  <c r="M19" i="5"/>
  <c r="L19" i="5"/>
  <c r="K19" i="5"/>
  <c r="J19" i="5"/>
  <c r="I17" i="5"/>
  <c r="I19" i="5"/>
  <c r="E19" i="5"/>
  <c r="D19" i="5"/>
  <c r="C19" i="5"/>
  <c r="S15" i="5"/>
  <c r="R15" i="5"/>
  <c r="Q15" i="5"/>
  <c r="P15" i="5"/>
  <c r="O15" i="5"/>
  <c r="N15" i="5"/>
  <c r="M15" i="5"/>
  <c r="L15" i="5"/>
  <c r="K15" i="5"/>
  <c r="J15" i="5"/>
  <c r="E8" i="5"/>
  <c r="I8" i="5"/>
  <c r="E9" i="5"/>
  <c r="I9" i="5"/>
  <c r="E10" i="5"/>
  <c r="I10" i="5"/>
  <c r="E11" i="5"/>
  <c r="I11" i="5"/>
  <c r="E12" i="5"/>
  <c r="I12" i="5"/>
  <c r="I13" i="5"/>
  <c r="I15" i="5"/>
  <c r="E15" i="5"/>
  <c r="D15" i="5"/>
  <c r="C15" i="5"/>
  <c r="AF10" i="4"/>
  <c r="E24" i="4"/>
  <c r="AF24" i="4"/>
  <c r="E25" i="4"/>
  <c r="AF25" i="4"/>
  <c r="E26" i="4"/>
  <c r="AF26" i="4"/>
  <c r="E27" i="4"/>
  <c r="AF27" i="4"/>
  <c r="AF29" i="4"/>
  <c r="E31" i="4"/>
  <c r="AF31" i="4"/>
  <c r="E32" i="4"/>
  <c r="AF32" i="4"/>
  <c r="E33" i="4"/>
  <c r="AF33" i="4"/>
  <c r="E34" i="4"/>
  <c r="AF34" i="4"/>
  <c r="E35" i="4"/>
  <c r="AF35" i="4"/>
  <c r="E36" i="4"/>
  <c r="AF36" i="4"/>
  <c r="E37" i="4"/>
  <c r="AF37" i="4"/>
  <c r="E38" i="4"/>
  <c r="AF38" i="4"/>
  <c r="E39" i="4"/>
  <c r="AF39" i="4"/>
  <c r="E40" i="4"/>
  <c r="AF40" i="4"/>
  <c r="AF42" i="4"/>
  <c r="AF44" i="4"/>
  <c r="AF46" i="4"/>
  <c r="AB10" i="4"/>
  <c r="AB24" i="4"/>
  <c r="AB25" i="4"/>
  <c r="AB26" i="4"/>
  <c r="AB27" i="4"/>
  <c r="AB29" i="4"/>
  <c r="AB31" i="4"/>
  <c r="AB32" i="4"/>
  <c r="AB33" i="4"/>
  <c r="AB34" i="4"/>
  <c r="AB35" i="4"/>
  <c r="AB36" i="4"/>
  <c r="AB37" i="4"/>
  <c r="AB38" i="4"/>
  <c r="AB39" i="4"/>
  <c r="AB40" i="4"/>
  <c r="AB42" i="4"/>
  <c r="AB44" i="4"/>
  <c r="AE10" i="4"/>
  <c r="AE29" i="4"/>
  <c r="AE31" i="4"/>
  <c r="AE32" i="4"/>
  <c r="AE33" i="4"/>
  <c r="AE34" i="4"/>
  <c r="AE35" i="4"/>
  <c r="AE36" i="4"/>
  <c r="AE37" i="4"/>
  <c r="AE38" i="4"/>
  <c r="AE39" i="4"/>
  <c r="AE40" i="4"/>
  <c r="AE42" i="4"/>
  <c r="AE44" i="4"/>
  <c r="AE46" i="4"/>
  <c r="AA10" i="4"/>
  <c r="AA29" i="4"/>
  <c r="AA42" i="4"/>
  <c r="AA44" i="4"/>
  <c r="AD10" i="4"/>
  <c r="AD29" i="4"/>
  <c r="AD42" i="4"/>
  <c r="AD44" i="4"/>
  <c r="AD46" i="4"/>
  <c r="Z10" i="4"/>
  <c r="Z29" i="4"/>
  <c r="Z42" i="4"/>
  <c r="Z44" i="4"/>
  <c r="AC10" i="4"/>
  <c r="AC29" i="4"/>
  <c r="AC42" i="4"/>
  <c r="AC44" i="4"/>
  <c r="AC46" i="4"/>
  <c r="U42" i="4"/>
  <c r="T42" i="4"/>
  <c r="S42" i="4"/>
  <c r="R42" i="4"/>
  <c r="Q42" i="4"/>
  <c r="P42" i="4"/>
  <c r="O42" i="4"/>
  <c r="N42" i="4"/>
  <c r="M42" i="4"/>
  <c r="L42" i="4"/>
  <c r="K42" i="4"/>
  <c r="J42" i="4"/>
  <c r="I31" i="4"/>
  <c r="I32" i="4"/>
  <c r="I33" i="4"/>
  <c r="I34" i="4"/>
  <c r="I35" i="4"/>
  <c r="I37" i="4"/>
  <c r="I38" i="4"/>
  <c r="I39" i="4"/>
  <c r="I40" i="4"/>
  <c r="I42" i="4"/>
  <c r="E42" i="4"/>
  <c r="D42" i="4"/>
  <c r="C42" i="4"/>
  <c r="Y29" i="4"/>
  <c r="X29" i="4"/>
  <c r="W29" i="4"/>
  <c r="V29" i="4"/>
  <c r="U29" i="4"/>
  <c r="T29" i="4"/>
  <c r="S29" i="4"/>
  <c r="R29" i="4"/>
  <c r="Q29" i="4"/>
  <c r="P29" i="4"/>
  <c r="O29" i="4"/>
  <c r="N29" i="4"/>
  <c r="M29" i="4"/>
  <c r="L29" i="4"/>
  <c r="K29" i="4"/>
  <c r="J29" i="4"/>
  <c r="C13" i="4"/>
  <c r="E13" i="4"/>
  <c r="I13" i="4"/>
  <c r="E14" i="4"/>
  <c r="I14" i="4"/>
  <c r="E15" i="4"/>
  <c r="I15" i="4"/>
  <c r="C16" i="4"/>
  <c r="E16" i="4"/>
  <c r="I16" i="4"/>
  <c r="E17" i="4"/>
  <c r="I17" i="4"/>
  <c r="E18" i="4"/>
  <c r="I18" i="4"/>
  <c r="E19" i="4"/>
  <c r="I19" i="4"/>
  <c r="E20" i="4"/>
  <c r="I20" i="4"/>
  <c r="E21" i="4"/>
  <c r="I21" i="4"/>
  <c r="E22" i="4"/>
  <c r="I22" i="4"/>
  <c r="I24" i="4"/>
  <c r="I25" i="4"/>
  <c r="I26" i="4"/>
  <c r="I29" i="4"/>
  <c r="E12" i="4"/>
  <c r="E23" i="4"/>
  <c r="E29" i="4"/>
  <c r="D29" i="4"/>
  <c r="C29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E8" i="4"/>
  <c r="E10" i="4"/>
  <c r="D10" i="4"/>
  <c r="C10" i="4"/>
  <c r="E8" i="3"/>
  <c r="Z8" i="3"/>
  <c r="E9" i="3"/>
  <c r="Z9" i="3"/>
  <c r="E10" i="3"/>
  <c r="Z10" i="3"/>
  <c r="Z12" i="3"/>
  <c r="E14" i="3"/>
  <c r="Z14" i="3"/>
  <c r="E15" i="3"/>
  <c r="Z15" i="3"/>
  <c r="E16" i="3"/>
  <c r="Z16" i="3"/>
  <c r="Z18" i="3"/>
  <c r="Z20" i="3"/>
  <c r="Z22" i="3"/>
  <c r="V8" i="3"/>
  <c r="V9" i="3"/>
  <c r="V10" i="3"/>
  <c r="V12" i="3"/>
  <c r="V14" i="3"/>
  <c r="V15" i="3"/>
  <c r="V16" i="3"/>
  <c r="V18" i="3"/>
  <c r="V20" i="3"/>
  <c r="Y8" i="3"/>
  <c r="Y9" i="3"/>
  <c r="Y10" i="3"/>
  <c r="Y12" i="3"/>
  <c r="Y14" i="3"/>
  <c r="Y15" i="3"/>
  <c r="Y16" i="3"/>
  <c r="Y18" i="3"/>
  <c r="Y20" i="3"/>
  <c r="Y22" i="3"/>
  <c r="U12" i="3"/>
  <c r="U18" i="3"/>
  <c r="U20" i="3"/>
  <c r="X12" i="3"/>
  <c r="X18" i="3"/>
  <c r="X20" i="3"/>
  <c r="X22" i="3"/>
  <c r="T12" i="3"/>
  <c r="T18" i="3"/>
  <c r="T20" i="3"/>
  <c r="W12" i="3"/>
  <c r="W18" i="3"/>
  <c r="W20" i="3"/>
  <c r="W22" i="3"/>
  <c r="S18" i="3"/>
  <c r="R18" i="3"/>
  <c r="Q18" i="3"/>
  <c r="P18" i="3"/>
  <c r="O18" i="3"/>
  <c r="N18" i="3"/>
  <c r="M18" i="3"/>
  <c r="L18" i="3"/>
  <c r="K18" i="3"/>
  <c r="J18" i="3"/>
  <c r="I14" i="3"/>
  <c r="I15" i="3"/>
  <c r="I16" i="3"/>
  <c r="I18" i="3"/>
  <c r="E18" i="3"/>
  <c r="D18" i="3"/>
  <c r="C18" i="3"/>
  <c r="S12" i="3"/>
  <c r="R12" i="3"/>
  <c r="Q12" i="3"/>
  <c r="P12" i="3"/>
  <c r="O12" i="3"/>
  <c r="N12" i="3"/>
  <c r="M12" i="3"/>
  <c r="L12" i="3"/>
  <c r="K12" i="3"/>
  <c r="J12" i="3"/>
  <c r="I8" i="3"/>
  <c r="I9" i="3"/>
  <c r="I10" i="3"/>
  <c r="I12" i="3"/>
  <c r="E12" i="3"/>
  <c r="D12" i="3"/>
  <c r="C12" i="3"/>
  <c r="Q7" i="1"/>
  <c r="Q18" i="1"/>
  <c r="P7" i="1"/>
  <c r="P18" i="1"/>
  <c r="O18" i="1"/>
  <c r="N18" i="1"/>
  <c r="M7" i="1"/>
  <c r="M18" i="1"/>
  <c r="L7" i="1"/>
  <c r="L18" i="1"/>
  <c r="K18" i="1"/>
  <c r="J18" i="1"/>
  <c r="I7" i="1"/>
  <c r="I18" i="1"/>
  <c r="H18" i="1"/>
  <c r="G7" i="1"/>
  <c r="G18" i="1"/>
  <c r="F7" i="1"/>
  <c r="F18" i="1"/>
  <c r="E18" i="1"/>
  <c r="D7" i="1"/>
  <c r="D18" i="1"/>
  <c r="C7" i="1"/>
  <c r="C18" i="1"/>
  <c r="B7" i="1"/>
  <c r="B9" i="1"/>
  <c r="B11" i="1"/>
  <c r="B15" i="1"/>
  <c r="B18" i="1"/>
  <c r="P17" i="2"/>
  <c r="P19" i="2"/>
  <c r="P23" i="2"/>
  <c r="O17" i="2"/>
  <c r="O23" i="2"/>
  <c r="N17" i="2"/>
  <c r="N23" i="2"/>
  <c r="M17" i="2"/>
  <c r="M19" i="2"/>
  <c r="M23" i="2"/>
  <c r="L17" i="2"/>
  <c r="L19" i="2"/>
  <c r="L23" i="2"/>
  <c r="K17" i="2"/>
  <c r="K23" i="2"/>
  <c r="J17" i="2"/>
  <c r="J23" i="2"/>
  <c r="I17" i="2"/>
  <c r="I19" i="2"/>
  <c r="I23" i="2"/>
  <c r="H17" i="2"/>
  <c r="H23" i="2"/>
  <c r="G17" i="2"/>
  <c r="G19" i="2"/>
  <c r="G23" i="2"/>
  <c r="F17" i="2"/>
  <c r="F19" i="2"/>
  <c r="F23" i="2"/>
  <c r="E17" i="2"/>
  <c r="E23" i="2"/>
  <c r="D17" i="2"/>
  <c r="D19" i="2"/>
  <c r="D23" i="2"/>
  <c r="C17" i="2"/>
  <c r="C19" i="2"/>
  <c r="C23" i="2"/>
  <c r="B23" i="2"/>
  <c r="B21" i="2"/>
  <c r="B19" i="2"/>
  <c r="B17" i="2"/>
  <c r="B15" i="2"/>
  <c r="B13" i="2"/>
  <c r="B11" i="2"/>
  <c r="B9" i="2"/>
  <c r="B7" i="2"/>
</calcChain>
</file>

<file path=xl/sharedStrings.xml><?xml version="1.0" encoding="utf-8"?>
<sst xmlns="http://schemas.openxmlformats.org/spreadsheetml/2006/main" count="354" uniqueCount="95">
  <si>
    <t>Revolving Equipment Loan Program</t>
  </si>
  <si>
    <t>Debt Services</t>
  </si>
  <si>
    <t>Total</t>
  </si>
  <si>
    <t>UMCP</t>
  </si>
  <si>
    <t>UMB</t>
  </si>
  <si>
    <t>UMES</t>
  </si>
  <si>
    <t>USM Office</t>
  </si>
  <si>
    <t>BSU</t>
  </si>
  <si>
    <t>FSU</t>
  </si>
  <si>
    <t>SU</t>
  </si>
  <si>
    <t>TU</t>
  </si>
  <si>
    <t>UB</t>
  </si>
  <si>
    <t>Cost of Issue</t>
  </si>
  <si>
    <t>Prior Loans</t>
  </si>
  <si>
    <t>New Loans</t>
  </si>
  <si>
    <t>Adjustments</t>
  </si>
  <si>
    <t>Down Payment</t>
  </si>
  <si>
    <t>Repayments of Principal</t>
  </si>
  <si>
    <t>Loans Outstanding</t>
  </si>
  <si>
    <t>Budget Stabilization</t>
  </si>
  <si>
    <t>Gross Debt Service</t>
  </si>
  <si>
    <t>Principal</t>
  </si>
  <si>
    <t>Interest</t>
  </si>
  <si>
    <t>Ammortization of COI</t>
  </si>
  <si>
    <t>Prior Budget Stabilization</t>
  </si>
  <si>
    <t>Pay back to Institutions</t>
  </si>
  <si>
    <t>1995 Revolving Equipment</t>
  </si>
  <si>
    <t>Debt Services Schedule</t>
  </si>
  <si>
    <t>Principal &amp; Interest Collection from Institutions</t>
  </si>
  <si>
    <t>6 month Interest Rate</t>
  </si>
  <si>
    <t>Inst.</t>
  </si>
  <si>
    <t>Cert #</t>
  </si>
  <si>
    <t>Loan Amount</t>
  </si>
  <si>
    <t>Pre-Paid</t>
  </si>
  <si>
    <t>Amt Financed</t>
  </si>
  <si>
    <t>Years</t>
  </si>
  <si>
    <t>Fin Date</t>
  </si>
  <si>
    <t>Int Rate</t>
  </si>
  <si>
    <t>Pre-Int</t>
  </si>
  <si>
    <t>1/1/15-Prin</t>
  </si>
  <si>
    <t>7/1/15-Prin</t>
  </si>
  <si>
    <t>1/1/16-Prin</t>
  </si>
  <si>
    <t>7/1/16-Prin</t>
  </si>
  <si>
    <t>1/1/17-Prin</t>
  </si>
  <si>
    <t>7/1/17-Prin</t>
  </si>
  <si>
    <t>1/1/18-Prin</t>
  </si>
  <si>
    <t>7/1/18-Prin</t>
  </si>
  <si>
    <t>1/1/19-Prin</t>
  </si>
  <si>
    <t>7/1/19-Prin</t>
  </si>
  <si>
    <t>1/1/20-Prin</t>
  </si>
  <si>
    <t>Actual</t>
  </si>
  <si>
    <t>Collected</t>
  </si>
  <si>
    <t>COI</t>
  </si>
  <si>
    <t>FY17 Total</t>
  </si>
  <si>
    <t>181-1</t>
  </si>
  <si>
    <t>FY18 Total</t>
  </si>
  <si>
    <t>Collected Int</t>
  </si>
  <si>
    <t>Actual Int</t>
  </si>
  <si>
    <t>Rate</t>
  </si>
  <si>
    <t>185-1</t>
  </si>
  <si>
    <t>178-1</t>
  </si>
  <si>
    <t>1/1/14-Prin</t>
  </si>
  <si>
    <t>7/1/14-Prin</t>
  </si>
  <si>
    <t>137-1</t>
  </si>
  <si>
    <t>169-2</t>
  </si>
  <si>
    <t>171-1</t>
  </si>
  <si>
    <t>172-1</t>
  </si>
  <si>
    <t>172-2</t>
  </si>
  <si>
    <t>172-3</t>
  </si>
  <si>
    <t>173-1</t>
  </si>
  <si>
    <t>173-2</t>
  </si>
  <si>
    <t>176-1</t>
  </si>
  <si>
    <t>184-1</t>
  </si>
  <si>
    <t>187-1</t>
  </si>
  <si>
    <t>189-1</t>
  </si>
  <si>
    <t>7/1/20-Prin</t>
  </si>
  <si>
    <t>1/1/21-Prin</t>
  </si>
  <si>
    <t>Adjustment</t>
  </si>
  <si>
    <t>FY2022</t>
  </si>
  <si>
    <t>June 30, 2021 Balance</t>
  </si>
  <si>
    <t>Payment From Institutions - FY22</t>
  </si>
  <si>
    <t>FY 2022</t>
  </si>
  <si>
    <t>Balance as of 12/31/2021</t>
  </si>
  <si>
    <t>7/1/21-Prin</t>
  </si>
  <si>
    <t>7/1/21-Int</t>
  </si>
  <si>
    <t>1/1/22-Prin</t>
  </si>
  <si>
    <t>1/1/22-Int</t>
  </si>
  <si>
    <t>FY22</t>
  </si>
  <si>
    <t xml:space="preserve">COI </t>
  </si>
  <si>
    <t>UMBI</t>
  </si>
  <si>
    <t>UMBC</t>
  </si>
  <si>
    <t>UMUC</t>
  </si>
  <si>
    <t>CEES</t>
  </si>
  <si>
    <t>CSU</t>
  </si>
  <si>
    <t>Balance as of June 30,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</si>
</sst>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"/>
    <numFmt numFmtId="165" formatCode="#,##0.0_);[Red]\(#,##0.0\)"/>
    <numFmt numFmtId="166" formatCode="0.000%"/>
    <numFmt numFmtId="167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69FFFF"/>
        <bgColor rgb="FF69FFFF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40" fontId="1" fillId="2" borderId="1" xfId="0" applyNumberFormat="1" applyFont="1" applyFill="1" applyBorder="1" applyAlignment="1">
      <alignment horizontal="center"/>
    </xf>
    <xf numFmtId="40" fontId="1" fillId="2" borderId="2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0" fontId="0" fillId="0" borderId="0" xfId="0" applyNumberFormat="1"/>
    <xf numFmtId="40" fontId="3" fillId="0" borderId="0" xfId="0" quotePrefix="1" applyNumberFormat="1" applyFont="1" applyAlignment="1">
      <alignment horizontal="left"/>
    </xf>
    <xf numFmtId="0" fontId="3" fillId="0" borderId="0" xfId="0" quotePrefix="1" applyFont="1" applyAlignment="1">
      <alignment horizontal="left"/>
    </xf>
    <xf numFmtId="0" fontId="0" fillId="0" borderId="0" xfId="0" applyAlignment="1">
      <alignment horizontal="center"/>
    </xf>
    <xf numFmtId="40" fontId="0" fillId="3" borderId="3" xfId="0" applyNumberFormat="1" applyFill="1" applyBorder="1" applyAlignment="1">
      <alignment horizontal="center"/>
    </xf>
    <xf numFmtId="40" fontId="0" fillId="3" borderId="3" xfId="0" quotePrefix="1" applyNumberFormat="1" applyFill="1" applyBorder="1" applyAlignment="1">
      <alignment horizontal="center"/>
    </xf>
    <xf numFmtId="40" fontId="0" fillId="0" borderId="0" xfId="0" applyNumberFormat="1" applyAlignment="1">
      <alignment horizontal="center"/>
    </xf>
    <xf numFmtId="0" fontId="0" fillId="0" borderId="0" xfId="0" quotePrefix="1" applyAlignment="1">
      <alignment horizontal="left"/>
    </xf>
    <xf numFmtId="40" fontId="0" fillId="4" borderId="0" xfId="0" applyNumberFormat="1" applyFill="1"/>
    <xf numFmtId="0" fontId="3" fillId="0" borderId="0" xfId="0" applyFont="1"/>
    <xf numFmtId="0" fontId="3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165" fontId="0" fillId="0" borderId="0" xfId="0" applyNumberFormat="1"/>
    <xf numFmtId="164" fontId="0" fillId="0" borderId="0" xfId="0" applyNumberFormat="1"/>
    <xf numFmtId="166" fontId="0" fillId="0" borderId="0" xfId="0" applyNumberFormat="1"/>
    <xf numFmtId="166" fontId="0" fillId="0" borderId="0" xfId="0" applyNumberFormat="1" applyAlignment="1">
      <alignment horizontal="center"/>
    </xf>
    <xf numFmtId="0" fontId="0" fillId="5" borderId="4" xfId="0" applyFill="1" applyBorder="1" applyAlignment="1">
      <alignment horizontal="center"/>
    </xf>
    <xf numFmtId="1" fontId="0" fillId="5" borderId="4" xfId="0" applyNumberFormat="1" applyFill="1" applyBorder="1" applyAlignment="1">
      <alignment horizontal="center"/>
    </xf>
    <xf numFmtId="40" fontId="0" fillId="5" borderId="4" xfId="0" applyNumberFormat="1" applyFill="1" applyBorder="1" applyAlignment="1">
      <alignment horizontal="center"/>
    </xf>
    <xf numFmtId="165" fontId="0" fillId="5" borderId="4" xfId="0" applyNumberFormat="1" applyFill="1" applyBorder="1" applyAlignment="1">
      <alignment horizontal="center"/>
    </xf>
    <xf numFmtId="164" fontId="0" fillId="5" borderId="4" xfId="0" applyNumberFormat="1" applyFill="1" applyBorder="1" applyAlignment="1">
      <alignment horizontal="center"/>
    </xf>
    <xf numFmtId="166" fontId="0" fillId="5" borderId="4" xfId="0" applyNumberFormat="1" applyFill="1" applyBorder="1" applyAlignment="1">
      <alignment horizontal="center"/>
    </xf>
    <xf numFmtId="164" fontId="0" fillId="5" borderId="4" xfId="0" quotePrefix="1" applyNumberForma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1" fontId="0" fillId="5" borderId="5" xfId="0" applyNumberFormat="1" applyFill="1" applyBorder="1" applyAlignment="1">
      <alignment horizontal="center"/>
    </xf>
    <xf numFmtId="40" fontId="0" fillId="5" borderId="5" xfId="0" applyNumberFormat="1" applyFill="1" applyBorder="1" applyAlignment="1">
      <alignment horizontal="center"/>
    </xf>
    <xf numFmtId="165" fontId="0" fillId="5" borderId="5" xfId="0" applyNumberFormat="1" applyFill="1" applyBorder="1" applyAlignment="1">
      <alignment horizontal="center"/>
    </xf>
    <xf numFmtId="164" fontId="0" fillId="5" borderId="5" xfId="0" applyNumberFormat="1" applyFill="1" applyBorder="1" applyAlignment="1">
      <alignment horizontal="center"/>
    </xf>
    <xf numFmtId="166" fontId="0" fillId="5" borderId="5" xfId="0" applyNumberFormat="1" applyFill="1" applyBorder="1" applyAlignment="1">
      <alignment horizontal="center"/>
    </xf>
    <xf numFmtId="164" fontId="0" fillId="5" borderId="5" xfId="0" quotePrefix="1" applyNumberFormat="1" applyFill="1" applyBorder="1" applyAlignment="1">
      <alignment horizontal="center"/>
    </xf>
    <xf numFmtId="0" fontId="0" fillId="0" borderId="6" xfId="0" applyBorder="1"/>
    <xf numFmtId="1" fontId="0" fillId="0" borderId="6" xfId="0" applyNumberFormat="1" applyBorder="1" applyAlignment="1">
      <alignment horizontal="center"/>
    </xf>
    <xf numFmtId="40" fontId="0" fillId="0" borderId="6" xfId="0" applyNumberFormat="1" applyBorder="1"/>
    <xf numFmtId="165" fontId="0" fillId="0" borderId="6" xfId="0" applyNumberFormat="1" applyBorder="1"/>
    <xf numFmtId="164" fontId="0" fillId="0" borderId="6" xfId="0" applyNumberFormat="1" applyBorder="1"/>
    <xf numFmtId="166" fontId="0" fillId="0" borderId="6" xfId="0" applyNumberFormat="1" applyBorder="1"/>
    <xf numFmtId="40" fontId="0" fillId="0" borderId="7" xfId="0" applyNumberFormat="1" applyBorder="1"/>
    <xf numFmtId="40" fontId="3" fillId="0" borderId="0" xfId="0" applyNumberFormat="1" applyFont="1" applyAlignment="1">
      <alignment horizontal="center"/>
    </xf>
    <xf numFmtId="167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5" borderId="8" xfId="0" applyFill="1" applyBorder="1" applyAlignment="1">
      <alignment horizontal="center"/>
    </xf>
    <xf numFmtId="1" fontId="0" fillId="5" borderId="8" xfId="0" applyNumberFormat="1" applyFill="1" applyBorder="1" applyAlignment="1">
      <alignment horizontal="center"/>
    </xf>
    <xf numFmtId="40" fontId="0" fillId="5" borderId="8" xfId="0" applyNumberFormat="1" applyFill="1" applyBorder="1" applyAlignment="1">
      <alignment horizontal="center"/>
    </xf>
    <xf numFmtId="167" fontId="0" fillId="5" borderId="8" xfId="0" applyNumberFormat="1" applyFill="1" applyBorder="1" applyAlignment="1">
      <alignment horizontal="center"/>
    </xf>
    <xf numFmtId="164" fontId="0" fillId="5" borderId="8" xfId="0" applyNumberFormat="1" applyFill="1" applyBorder="1" applyAlignment="1">
      <alignment horizontal="center"/>
    </xf>
    <xf numFmtId="166" fontId="0" fillId="5" borderId="8" xfId="0" applyNumberFormat="1" applyFill="1" applyBorder="1" applyAlignment="1">
      <alignment horizontal="center"/>
    </xf>
    <xf numFmtId="167" fontId="0" fillId="5" borderId="5" xfId="0" applyNumberFormat="1" applyFill="1" applyBorder="1" applyAlignment="1">
      <alignment horizontal="center"/>
    </xf>
    <xf numFmtId="40" fontId="3" fillId="5" borderId="5" xfId="0" quotePrefix="1" applyNumberFormat="1" applyFont="1" applyFill="1" applyBorder="1" applyAlignment="1">
      <alignment horizontal="center"/>
    </xf>
    <xf numFmtId="167" fontId="0" fillId="0" borderId="6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40" fontId="0" fillId="0" borderId="9" xfId="0" applyNumberFormat="1" applyBorder="1"/>
    <xf numFmtId="167" fontId="0" fillId="0" borderId="0" xfId="0" applyNumberFormat="1"/>
    <xf numFmtId="40" fontId="3" fillId="5" borderId="8" xfId="0" applyNumberFormat="1" applyFont="1" applyFill="1" applyBorder="1" applyAlignment="1">
      <alignment horizontal="center"/>
    </xf>
    <xf numFmtId="40" fontId="3" fillId="5" borderId="5" xfId="0" applyNumberFormat="1" applyFont="1" applyFill="1" applyBorder="1" applyAlignment="1">
      <alignment horizontal="center"/>
    </xf>
    <xf numFmtId="1" fontId="3" fillId="0" borderId="0" xfId="0" applyNumberFormat="1" applyFont="1" applyAlignment="1">
      <alignment horizontal="center"/>
    </xf>
    <xf numFmtId="0" fontId="3" fillId="0" borderId="6" xfId="0" applyFont="1" applyBorder="1"/>
    <xf numFmtId="167" fontId="0" fillId="0" borderId="6" xfId="0" applyNumberFormat="1" applyBorder="1"/>
    <xf numFmtId="167" fontId="0" fillId="5" borderId="4" xfId="0" applyNumberFormat="1" applyFill="1" applyBorder="1" applyAlignment="1">
      <alignment horizontal="center"/>
    </xf>
    <xf numFmtId="38" fontId="3" fillId="5" borderId="4" xfId="0" applyNumberFormat="1" applyFont="1" applyFill="1" applyBorder="1" applyAlignment="1">
      <alignment horizontal="center"/>
    </xf>
    <xf numFmtId="38" fontId="0" fillId="5" borderId="5" xfId="0" applyNumberFormat="1" applyFill="1" applyBorder="1" applyAlignment="1">
      <alignment horizontal="center"/>
    </xf>
    <xf numFmtId="38" fontId="3" fillId="5" borderId="5" xfId="0" applyNumberFormat="1" applyFont="1" applyFill="1" applyBorder="1" applyAlignment="1">
      <alignment horizontal="center"/>
    </xf>
    <xf numFmtId="166" fontId="0" fillId="0" borderId="0" xfId="0" applyNumberFormat="1" applyAlignment="1">
      <alignment horizontal="left"/>
    </xf>
    <xf numFmtId="40" fontId="3" fillId="5" borderId="4" xfId="0" applyNumberFormat="1" applyFont="1" applyFill="1" applyBorder="1" applyAlignment="1">
      <alignment horizontal="center"/>
    </xf>
    <xf numFmtId="164" fontId="1" fillId="0" borderId="0" xfId="0" applyNumberFormat="1" applyFont="1"/>
    <xf numFmtId="40" fontId="1" fillId="0" borderId="0" xfId="0" applyNumberFormat="1" applyFont="1"/>
    <xf numFmtId="0" fontId="3" fillId="4" borderId="0" xfId="0" quotePrefix="1" applyFont="1" applyFill="1" applyAlignment="1">
      <alignment horizontal="left"/>
    </xf>
    <xf numFmtId="38" fontId="3" fillId="5" borderId="4" xfId="0" quotePrefix="1" applyNumberFormat="1" applyFont="1" applyFill="1" applyBorder="1" applyAlignment="1">
      <alignment horizontal="center"/>
    </xf>
    <xf numFmtId="38" fontId="3" fillId="5" borderId="5" xfId="0" quotePrefix="1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40" fontId="3" fillId="5" borderId="4" xfId="0" quotePrefix="1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smd-my.sharepoint.com/personal/mcyang_usmd_edu/Documents/Bonds/Debt%20Service/Revolving%20Equipment/Budget%20Stabilization/DEBTSV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usmd-my.sharepoint.com/personal/mcyang_usmd_edu/Documents/Bonds/Debt%20Service/Revolving%20Equipment/Budget%20Stabilization/INST~PM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Y95"/>
      <sheetName val="FY96"/>
      <sheetName val="FY97"/>
      <sheetName val="FY98"/>
      <sheetName val="FY99"/>
      <sheetName val="FY00"/>
      <sheetName val="FY01"/>
      <sheetName val="FY02"/>
      <sheetName val="FY03"/>
      <sheetName val="FY04"/>
      <sheetName val="FY05"/>
      <sheetName val="FY06"/>
      <sheetName val="FY07"/>
      <sheetName val="FY08"/>
      <sheetName val="FY09"/>
      <sheetName val="FY10"/>
      <sheetName val="FY11"/>
      <sheetName val="FY12"/>
      <sheetName val="FY13"/>
      <sheetName val="FY14"/>
      <sheetName val="FY15"/>
      <sheetName val="FY16"/>
      <sheetName val="FY17"/>
      <sheetName val="FY18"/>
      <sheetName val="FY19"/>
      <sheetName val="FY20"/>
      <sheetName val="FY21"/>
      <sheetName val="FY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8">
          <cell r="C18">
            <v>2194868.89</v>
          </cell>
          <cell r="D18">
            <v>1041927.5099999998</v>
          </cell>
          <cell r="F18">
            <v>94396</v>
          </cell>
          <cell r="G18">
            <v>0</v>
          </cell>
          <cell r="I18">
            <v>0</v>
          </cell>
          <cell r="L18">
            <v>0</v>
          </cell>
          <cell r="M18">
            <v>10310.86</v>
          </cell>
          <cell r="P18">
            <v>495807.47</v>
          </cell>
          <cell r="Q18">
            <v>1018397.6</v>
          </cell>
        </row>
      </sheetData>
      <sheetData sheetId="2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Y95"/>
      <sheetName val="FY96"/>
      <sheetName val="FY97"/>
      <sheetName val="FY98"/>
      <sheetName val="FY99"/>
      <sheetName val="FY00"/>
      <sheetName val="FY01"/>
      <sheetName val="FY02"/>
      <sheetName val="FY03"/>
      <sheetName val="FY04"/>
      <sheetName val="FY05"/>
      <sheetName val="FY06"/>
      <sheetName val="FY07"/>
      <sheetName val="FY08"/>
      <sheetName val="FY09"/>
      <sheetName val="FY10"/>
      <sheetName val="FY11"/>
      <sheetName val="FY12"/>
      <sheetName val="FY13"/>
      <sheetName val="FY14"/>
      <sheetName val="FY15"/>
      <sheetName val="FY16"/>
      <sheetName val="FY17"/>
      <sheetName val="FY18"/>
      <sheetName val="FY19"/>
      <sheetName val="FY20"/>
      <sheetName val="FY21"/>
      <sheetName val="FY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23">
          <cell r="C23">
            <v>345480.86000000004</v>
          </cell>
          <cell r="D23">
            <v>371701.57000000007</v>
          </cell>
          <cell r="F23">
            <v>234952.25</v>
          </cell>
          <cell r="G23">
            <v>-1.4097167877480388E-11</v>
          </cell>
          <cell r="I23">
            <v>6.5483729549953296E-13</v>
          </cell>
          <cell r="L23">
            <v>61147.4</v>
          </cell>
          <cell r="M23">
            <v>1622.4800000000002</v>
          </cell>
          <cell r="P23">
            <v>92981.8</v>
          </cell>
        </row>
      </sheetData>
      <sheetData sheetId="2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00"/>
  <sheetViews>
    <sheetView tabSelected="1" zoomScaleNormal="100" workbookViewId="0">
      <selection activeCell="D12" sqref="D12"/>
    </sheetView>
  </sheetViews>
  <sheetFormatPr defaultColWidth="14.44140625" defaultRowHeight="14.4" x14ac:dyDescent="0.3"/>
  <cols>
    <col min="1" max="1" width="29.44140625" customWidth="1"/>
    <col min="2" max="4" width="12.6640625" customWidth="1"/>
    <col min="5" max="5" width="12.6640625" hidden="1" customWidth="1"/>
    <col min="6" max="6" width="12.6640625" customWidth="1"/>
    <col min="7" max="12" width="12.6640625" hidden="1" customWidth="1"/>
    <col min="13" max="13" width="12.6640625" customWidth="1"/>
    <col min="14" max="15" width="12.6640625" hidden="1" customWidth="1"/>
    <col min="16" max="17" width="12.6640625" customWidth="1"/>
    <col min="18" max="37" width="8" customWidth="1"/>
    <col min="257" max="257" width="29.44140625" customWidth="1"/>
    <col min="258" max="258" width="14.6640625" customWidth="1"/>
    <col min="259" max="259" width="13.5546875" customWidth="1"/>
    <col min="260" max="260" width="12.88671875" customWidth="1"/>
    <col min="261" max="261" width="0" hidden="1" customWidth="1"/>
    <col min="262" max="262" width="13" customWidth="1"/>
    <col min="263" max="263" width="9.44140625" customWidth="1"/>
    <col min="264" max="264" width="0" hidden="1" customWidth="1"/>
    <col min="265" max="265" width="6.88671875" customWidth="1"/>
    <col min="266" max="267" width="0" hidden="1" customWidth="1"/>
    <col min="268" max="268" width="11.88671875" customWidth="1"/>
    <col min="269" max="269" width="10" customWidth="1"/>
    <col min="270" max="271" width="0" hidden="1" customWidth="1"/>
    <col min="272" max="272" width="11.109375" customWidth="1"/>
    <col min="273" max="273" width="12.44140625" customWidth="1"/>
    <col min="274" max="293" width="8" customWidth="1"/>
    <col min="513" max="513" width="29.44140625" customWidth="1"/>
    <col min="514" max="514" width="14.6640625" customWidth="1"/>
    <col min="515" max="515" width="13.5546875" customWidth="1"/>
    <col min="516" max="516" width="12.88671875" customWidth="1"/>
    <col min="517" max="517" width="0" hidden="1" customWidth="1"/>
    <col min="518" max="518" width="13" customWidth="1"/>
    <col min="519" max="519" width="9.44140625" customWidth="1"/>
    <col min="520" max="520" width="0" hidden="1" customWidth="1"/>
    <col min="521" max="521" width="6.88671875" customWidth="1"/>
    <col min="522" max="523" width="0" hidden="1" customWidth="1"/>
    <col min="524" max="524" width="11.88671875" customWidth="1"/>
    <col min="525" max="525" width="10" customWidth="1"/>
    <col min="526" max="527" width="0" hidden="1" customWidth="1"/>
    <col min="528" max="528" width="11.109375" customWidth="1"/>
    <col min="529" max="529" width="12.44140625" customWidth="1"/>
    <col min="530" max="549" width="8" customWidth="1"/>
    <col min="769" max="769" width="29.44140625" customWidth="1"/>
    <col min="770" max="770" width="14.6640625" customWidth="1"/>
    <col min="771" max="771" width="13.5546875" customWidth="1"/>
    <col min="772" max="772" width="12.88671875" customWidth="1"/>
    <col min="773" max="773" width="0" hidden="1" customWidth="1"/>
    <col min="774" max="774" width="13" customWidth="1"/>
    <col min="775" max="775" width="9.44140625" customWidth="1"/>
    <col min="776" max="776" width="0" hidden="1" customWidth="1"/>
    <col min="777" max="777" width="6.88671875" customWidth="1"/>
    <col min="778" max="779" width="0" hidden="1" customWidth="1"/>
    <col min="780" max="780" width="11.88671875" customWidth="1"/>
    <col min="781" max="781" width="10" customWidth="1"/>
    <col min="782" max="783" width="0" hidden="1" customWidth="1"/>
    <col min="784" max="784" width="11.109375" customWidth="1"/>
    <col min="785" max="785" width="12.44140625" customWidth="1"/>
    <col min="786" max="805" width="8" customWidth="1"/>
    <col min="1025" max="1025" width="29.44140625" customWidth="1"/>
    <col min="1026" max="1026" width="14.6640625" customWidth="1"/>
    <col min="1027" max="1027" width="13.5546875" customWidth="1"/>
    <col min="1028" max="1028" width="12.88671875" customWidth="1"/>
    <col min="1029" max="1029" width="0" hidden="1" customWidth="1"/>
    <col min="1030" max="1030" width="13" customWidth="1"/>
    <col min="1031" max="1031" width="9.44140625" customWidth="1"/>
    <col min="1032" max="1032" width="0" hidden="1" customWidth="1"/>
    <col min="1033" max="1033" width="6.88671875" customWidth="1"/>
    <col min="1034" max="1035" width="0" hidden="1" customWidth="1"/>
    <col min="1036" max="1036" width="11.88671875" customWidth="1"/>
    <col min="1037" max="1037" width="10" customWidth="1"/>
    <col min="1038" max="1039" width="0" hidden="1" customWidth="1"/>
    <col min="1040" max="1040" width="11.109375" customWidth="1"/>
    <col min="1041" max="1041" width="12.44140625" customWidth="1"/>
    <col min="1042" max="1061" width="8" customWidth="1"/>
    <col min="1281" max="1281" width="29.44140625" customWidth="1"/>
    <col min="1282" max="1282" width="14.6640625" customWidth="1"/>
    <col min="1283" max="1283" width="13.5546875" customWidth="1"/>
    <col min="1284" max="1284" width="12.88671875" customWidth="1"/>
    <col min="1285" max="1285" width="0" hidden="1" customWidth="1"/>
    <col min="1286" max="1286" width="13" customWidth="1"/>
    <col min="1287" max="1287" width="9.44140625" customWidth="1"/>
    <col min="1288" max="1288" width="0" hidden="1" customWidth="1"/>
    <col min="1289" max="1289" width="6.88671875" customWidth="1"/>
    <col min="1290" max="1291" width="0" hidden="1" customWidth="1"/>
    <col min="1292" max="1292" width="11.88671875" customWidth="1"/>
    <col min="1293" max="1293" width="10" customWidth="1"/>
    <col min="1294" max="1295" width="0" hidden="1" customWidth="1"/>
    <col min="1296" max="1296" width="11.109375" customWidth="1"/>
    <col min="1297" max="1297" width="12.44140625" customWidth="1"/>
    <col min="1298" max="1317" width="8" customWidth="1"/>
    <col min="1537" max="1537" width="29.44140625" customWidth="1"/>
    <col min="1538" max="1538" width="14.6640625" customWidth="1"/>
    <col min="1539" max="1539" width="13.5546875" customWidth="1"/>
    <col min="1540" max="1540" width="12.88671875" customWidth="1"/>
    <col min="1541" max="1541" width="0" hidden="1" customWidth="1"/>
    <col min="1542" max="1542" width="13" customWidth="1"/>
    <col min="1543" max="1543" width="9.44140625" customWidth="1"/>
    <col min="1544" max="1544" width="0" hidden="1" customWidth="1"/>
    <col min="1545" max="1545" width="6.88671875" customWidth="1"/>
    <col min="1546" max="1547" width="0" hidden="1" customWidth="1"/>
    <col min="1548" max="1548" width="11.88671875" customWidth="1"/>
    <col min="1549" max="1549" width="10" customWidth="1"/>
    <col min="1550" max="1551" width="0" hidden="1" customWidth="1"/>
    <col min="1552" max="1552" width="11.109375" customWidth="1"/>
    <col min="1553" max="1553" width="12.44140625" customWidth="1"/>
    <col min="1554" max="1573" width="8" customWidth="1"/>
    <col min="1793" max="1793" width="29.44140625" customWidth="1"/>
    <col min="1794" max="1794" width="14.6640625" customWidth="1"/>
    <col min="1795" max="1795" width="13.5546875" customWidth="1"/>
    <col min="1796" max="1796" width="12.88671875" customWidth="1"/>
    <col min="1797" max="1797" width="0" hidden="1" customWidth="1"/>
    <col min="1798" max="1798" width="13" customWidth="1"/>
    <col min="1799" max="1799" width="9.44140625" customWidth="1"/>
    <col min="1800" max="1800" width="0" hidden="1" customWidth="1"/>
    <col min="1801" max="1801" width="6.88671875" customWidth="1"/>
    <col min="1802" max="1803" width="0" hidden="1" customWidth="1"/>
    <col min="1804" max="1804" width="11.88671875" customWidth="1"/>
    <col min="1805" max="1805" width="10" customWidth="1"/>
    <col min="1806" max="1807" width="0" hidden="1" customWidth="1"/>
    <col min="1808" max="1808" width="11.109375" customWidth="1"/>
    <col min="1809" max="1809" width="12.44140625" customWidth="1"/>
    <col min="1810" max="1829" width="8" customWidth="1"/>
    <col min="2049" max="2049" width="29.44140625" customWidth="1"/>
    <col min="2050" max="2050" width="14.6640625" customWidth="1"/>
    <col min="2051" max="2051" width="13.5546875" customWidth="1"/>
    <col min="2052" max="2052" width="12.88671875" customWidth="1"/>
    <col min="2053" max="2053" width="0" hidden="1" customWidth="1"/>
    <col min="2054" max="2054" width="13" customWidth="1"/>
    <col min="2055" max="2055" width="9.44140625" customWidth="1"/>
    <col min="2056" max="2056" width="0" hidden="1" customWidth="1"/>
    <col min="2057" max="2057" width="6.88671875" customWidth="1"/>
    <col min="2058" max="2059" width="0" hidden="1" customWidth="1"/>
    <col min="2060" max="2060" width="11.88671875" customWidth="1"/>
    <col min="2061" max="2061" width="10" customWidth="1"/>
    <col min="2062" max="2063" width="0" hidden="1" customWidth="1"/>
    <col min="2064" max="2064" width="11.109375" customWidth="1"/>
    <col min="2065" max="2065" width="12.44140625" customWidth="1"/>
    <col min="2066" max="2085" width="8" customWidth="1"/>
    <col min="2305" max="2305" width="29.44140625" customWidth="1"/>
    <col min="2306" max="2306" width="14.6640625" customWidth="1"/>
    <col min="2307" max="2307" width="13.5546875" customWidth="1"/>
    <col min="2308" max="2308" width="12.88671875" customWidth="1"/>
    <col min="2309" max="2309" width="0" hidden="1" customWidth="1"/>
    <col min="2310" max="2310" width="13" customWidth="1"/>
    <col min="2311" max="2311" width="9.44140625" customWidth="1"/>
    <col min="2312" max="2312" width="0" hidden="1" customWidth="1"/>
    <col min="2313" max="2313" width="6.88671875" customWidth="1"/>
    <col min="2314" max="2315" width="0" hidden="1" customWidth="1"/>
    <col min="2316" max="2316" width="11.88671875" customWidth="1"/>
    <col min="2317" max="2317" width="10" customWidth="1"/>
    <col min="2318" max="2319" width="0" hidden="1" customWidth="1"/>
    <col min="2320" max="2320" width="11.109375" customWidth="1"/>
    <col min="2321" max="2321" width="12.44140625" customWidth="1"/>
    <col min="2322" max="2341" width="8" customWidth="1"/>
    <col min="2561" max="2561" width="29.44140625" customWidth="1"/>
    <col min="2562" max="2562" width="14.6640625" customWidth="1"/>
    <col min="2563" max="2563" width="13.5546875" customWidth="1"/>
    <col min="2564" max="2564" width="12.88671875" customWidth="1"/>
    <col min="2565" max="2565" width="0" hidden="1" customWidth="1"/>
    <col min="2566" max="2566" width="13" customWidth="1"/>
    <col min="2567" max="2567" width="9.44140625" customWidth="1"/>
    <col min="2568" max="2568" width="0" hidden="1" customWidth="1"/>
    <col min="2569" max="2569" width="6.88671875" customWidth="1"/>
    <col min="2570" max="2571" width="0" hidden="1" customWidth="1"/>
    <col min="2572" max="2572" width="11.88671875" customWidth="1"/>
    <col min="2573" max="2573" width="10" customWidth="1"/>
    <col min="2574" max="2575" width="0" hidden="1" customWidth="1"/>
    <col min="2576" max="2576" width="11.109375" customWidth="1"/>
    <col min="2577" max="2577" width="12.44140625" customWidth="1"/>
    <col min="2578" max="2597" width="8" customWidth="1"/>
    <col min="2817" max="2817" width="29.44140625" customWidth="1"/>
    <col min="2818" max="2818" width="14.6640625" customWidth="1"/>
    <col min="2819" max="2819" width="13.5546875" customWidth="1"/>
    <col min="2820" max="2820" width="12.88671875" customWidth="1"/>
    <col min="2821" max="2821" width="0" hidden="1" customWidth="1"/>
    <col min="2822" max="2822" width="13" customWidth="1"/>
    <col min="2823" max="2823" width="9.44140625" customWidth="1"/>
    <col min="2824" max="2824" width="0" hidden="1" customWidth="1"/>
    <col min="2825" max="2825" width="6.88671875" customWidth="1"/>
    <col min="2826" max="2827" width="0" hidden="1" customWidth="1"/>
    <col min="2828" max="2828" width="11.88671875" customWidth="1"/>
    <col min="2829" max="2829" width="10" customWidth="1"/>
    <col min="2830" max="2831" width="0" hidden="1" customWidth="1"/>
    <col min="2832" max="2832" width="11.109375" customWidth="1"/>
    <col min="2833" max="2833" width="12.44140625" customWidth="1"/>
    <col min="2834" max="2853" width="8" customWidth="1"/>
    <col min="3073" max="3073" width="29.44140625" customWidth="1"/>
    <col min="3074" max="3074" width="14.6640625" customWidth="1"/>
    <col min="3075" max="3075" width="13.5546875" customWidth="1"/>
    <col min="3076" max="3076" width="12.88671875" customWidth="1"/>
    <col min="3077" max="3077" width="0" hidden="1" customWidth="1"/>
    <col min="3078" max="3078" width="13" customWidth="1"/>
    <col min="3079" max="3079" width="9.44140625" customWidth="1"/>
    <col min="3080" max="3080" width="0" hidden="1" customWidth="1"/>
    <col min="3081" max="3081" width="6.88671875" customWidth="1"/>
    <col min="3082" max="3083" width="0" hidden="1" customWidth="1"/>
    <col min="3084" max="3084" width="11.88671875" customWidth="1"/>
    <col min="3085" max="3085" width="10" customWidth="1"/>
    <col min="3086" max="3087" width="0" hidden="1" customWidth="1"/>
    <col min="3088" max="3088" width="11.109375" customWidth="1"/>
    <col min="3089" max="3089" width="12.44140625" customWidth="1"/>
    <col min="3090" max="3109" width="8" customWidth="1"/>
    <col min="3329" max="3329" width="29.44140625" customWidth="1"/>
    <col min="3330" max="3330" width="14.6640625" customWidth="1"/>
    <col min="3331" max="3331" width="13.5546875" customWidth="1"/>
    <col min="3332" max="3332" width="12.88671875" customWidth="1"/>
    <col min="3333" max="3333" width="0" hidden="1" customWidth="1"/>
    <col min="3334" max="3334" width="13" customWidth="1"/>
    <col min="3335" max="3335" width="9.44140625" customWidth="1"/>
    <col min="3336" max="3336" width="0" hidden="1" customWidth="1"/>
    <col min="3337" max="3337" width="6.88671875" customWidth="1"/>
    <col min="3338" max="3339" width="0" hidden="1" customWidth="1"/>
    <col min="3340" max="3340" width="11.88671875" customWidth="1"/>
    <col min="3341" max="3341" width="10" customWidth="1"/>
    <col min="3342" max="3343" width="0" hidden="1" customWidth="1"/>
    <col min="3344" max="3344" width="11.109375" customWidth="1"/>
    <col min="3345" max="3345" width="12.44140625" customWidth="1"/>
    <col min="3346" max="3365" width="8" customWidth="1"/>
    <col min="3585" max="3585" width="29.44140625" customWidth="1"/>
    <col min="3586" max="3586" width="14.6640625" customWidth="1"/>
    <col min="3587" max="3587" width="13.5546875" customWidth="1"/>
    <col min="3588" max="3588" width="12.88671875" customWidth="1"/>
    <col min="3589" max="3589" width="0" hidden="1" customWidth="1"/>
    <col min="3590" max="3590" width="13" customWidth="1"/>
    <col min="3591" max="3591" width="9.44140625" customWidth="1"/>
    <col min="3592" max="3592" width="0" hidden="1" customWidth="1"/>
    <col min="3593" max="3593" width="6.88671875" customWidth="1"/>
    <col min="3594" max="3595" width="0" hidden="1" customWidth="1"/>
    <col min="3596" max="3596" width="11.88671875" customWidth="1"/>
    <col min="3597" max="3597" width="10" customWidth="1"/>
    <col min="3598" max="3599" width="0" hidden="1" customWidth="1"/>
    <col min="3600" max="3600" width="11.109375" customWidth="1"/>
    <col min="3601" max="3601" width="12.44140625" customWidth="1"/>
    <col min="3602" max="3621" width="8" customWidth="1"/>
    <col min="3841" max="3841" width="29.44140625" customWidth="1"/>
    <col min="3842" max="3842" width="14.6640625" customWidth="1"/>
    <col min="3843" max="3843" width="13.5546875" customWidth="1"/>
    <col min="3844" max="3844" width="12.88671875" customWidth="1"/>
    <col min="3845" max="3845" width="0" hidden="1" customWidth="1"/>
    <col min="3846" max="3846" width="13" customWidth="1"/>
    <col min="3847" max="3847" width="9.44140625" customWidth="1"/>
    <col min="3848" max="3848" width="0" hidden="1" customWidth="1"/>
    <col min="3849" max="3849" width="6.88671875" customWidth="1"/>
    <col min="3850" max="3851" width="0" hidden="1" customWidth="1"/>
    <col min="3852" max="3852" width="11.88671875" customWidth="1"/>
    <col min="3853" max="3853" width="10" customWidth="1"/>
    <col min="3854" max="3855" width="0" hidden="1" customWidth="1"/>
    <col min="3856" max="3856" width="11.109375" customWidth="1"/>
    <col min="3857" max="3857" width="12.44140625" customWidth="1"/>
    <col min="3858" max="3877" width="8" customWidth="1"/>
    <col min="4097" max="4097" width="29.44140625" customWidth="1"/>
    <col min="4098" max="4098" width="14.6640625" customWidth="1"/>
    <col min="4099" max="4099" width="13.5546875" customWidth="1"/>
    <col min="4100" max="4100" width="12.88671875" customWidth="1"/>
    <col min="4101" max="4101" width="0" hidden="1" customWidth="1"/>
    <col min="4102" max="4102" width="13" customWidth="1"/>
    <col min="4103" max="4103" width="9.44140625" customWidth="1"/>
    <col min="4104" max="4104" width="0" hidden="1" customWidth="1"/>
    <col min="4105" max="4105" width="6.88671875" customWidth="1"/>
    <col min="4106" max="4107" width="0" hidden="1" customWidth="1"/>
    <col min="4108" max="4108" width="11.88671875" customWidth="1"/>
    <col min="4109" max="4109" width="10" customWidth="1"/>
    <col min="4110" max="4111" width="0" hidden="1" customWidth="1"/>
    <col min="4112" max="4112" width="11.109375" customWidth="1"/>
    <col min="4113" max="4113" width="12.44140625" customWidth="1"/>
    <col min="4114" max="4133" width="8" customWidth="1"/>
    <col min="4353" max="4353" width="29.44140625" customWidth="1"/>
    <col min="4354" max="4354" width="14.6640625" customWidth="1"/>
    <col min="4355" max="4355" width="13.5546875" customWidth="1"/>
    <col min="4356" max="4356" width="12.88671875" customWidth="1"/>
    <col min="4357" max="4357" width="0" hidden="1" customWidth="1"/>
    <col min="4358" max="4358" width="13" customWidth="1"/>
    <col min="4359" max="4359" width="9.44140625" customWidth="1"/>
    <col min="4360" max="4360" width="0" hidden="1" customWidth="1"/>
    <col min="4361" max="4361" width="6.88671875" customWidth="1"/>
    <col min="4362" max="4363" width="0" hidden="1" customWidth="1"/>
    <col min="4364" max="4364" width="11.88671875" customWidth="1"/>
    <col min="4365" max="4365" width="10" customWidth="1"/>
    <col min="4366" max="4367" width="0" hidden="1" customWidth="1"/>
    <col min="4368" max="4368" width="11.109375" customWidth="1"/>
    <col min="4369" max="4369" width="12.44140625" customWidth="1"/>
    <col min="4370" max="4389" width="8" customWidth="1"/>
    <col min="4609" max="4609" width="29.44140625" customWidth="1"/>
    <col min="4610" max="4610" width="14.6640625" customWidth="1"/>
    <col min="4611" max="4611" width="13.5546875" customWidth="1"/>
    <col min="4612" max="4612" width="12.88671875" customWidth="1"/>
    <col min="4613" max="4613" width="0" hidden="1" customWidth="1"/>
    <col min="4614" max="4614" width="13" customWidth="1"/>
    <col min="4615" max="4615" width="9.44140625" customWidth="1"/>
    <col min="4616" max="4616" width="0" hidden="1" customWidth="1"/>
    <col min="4617" max="4617" width="6.88671875" customWidth="1"/>
    <col min="4618" max="4619" width="0" hidden="1" customWidth="1"/>
    <col min="4620" max="4620" width="11.88671875" customWidth="1"/>
    <col min="4621" max="4621" width="10" customWidth="1"/>
    <col min="4622" max="4623" width="0" hidden="1" customWidth="1"/>
    <col min="4624" max="4624" width="11.109375" customWidth="1"/>
    <col min="4625" max="4625" width="12.44140625" customWidth="1"/>
    <col min="4626" max="4645" width="8" customWidth="1"/>
    <col min="4865" max="4865" width="29.44140625" customWidth="1"/>
    <col min="4866" max="4866" width="14.6640625" customWidth="1"/>
    <col min="4867" max="4867" width="13.5546875" customWidth="1"/>
    <col min="4868" max="4868" width="12.88671875" customWidth="1"/>
    <col min="4869" max="4869" width="0" hidden="1" customWidth="1"/>
    <col min="4870" max="4870" width="13" customWidth="1"/>
    <col min="4871" max="4871" width="9.44140625" customWidth="1"/>
    <col min="4872" max="4872" width="0" hidden="1" customWidth="1"/>
    <col min="4873" max="4873" width="6.88671875" customWidth="1"/>
    <col min="4874" max="4875" width="0" hidden="1" customWidth="1"/>
    <col min="4876" max="4876" width="11.88671875" customWidth="1"/>
    <col min="4877" max="4877" width="10" customWidth="1"/>
    <col min="4878" max="4879" width="0" hidden="1" customWidth="1"/>
    <col min="4880" max="4880" width="11.109375" customWidth="1"/>
    <col min="4881" max="4881" width="12.44140625" customWidth="1"/>
    <col min="4882" max="4901" width="8" customWidth="1"/>
    <col min="5121" max="5121" width="29.44140625" customWidth="1"/>
    <col min="5122" max="5122" width="14.6640625" customWidth="1"/>
    <col min="5123" max="5123" width="13.5546875" customWidth="1"/>
    <col min="5124" max="5124" width="12.88671875" customWidth="1"/>
    <col min="5125" max="5125" width="0" hidden="1" customWidth="1"/>
    <col min="5126" max="5126" width="13" customWidth="1"/>
    <col min="5127" max="5127" width="9.44140625" customWidth="1"/>
    <col min="5128" max="5128" width="0" hidden="1" customWidth="1"/>
    <col min="5129" max="5129" width="6.88671875" customWidth="1"/>
    <col min="5130" max="5131" width="0" hidden="1" customWidth="1"/>
    <col min="5132" max="5132" width="11.88671875" customWidth="1"/>
    <col min="5133" max="5133" width="10" customWidth="1"/>
    <col min="5134" max="5135" width="0" hidden="1" customWidth="1"/>
    <col min="5136" max="5136" width="11.109375" customWidth="1"/>
    <col min="5137" max="5137" width="12.44140625" customWidth="1"/>
    <col min="5138" max="5157" width="8" customWidth="1"/>
    <col min="5377" max="5377" width="29.44140625" customWidth="1"/>
    <col min="5378" max="5378" width="14.6640625" customWidth="1"/>
    <col min="5379" max="5379" width="13.5546875" customWidth="1"/>
    <col min="5380" max="5380" width="12.88671875" customWidth="1"/>
    <col min="5381" max="5381" width="0" hidden="1" customWidth="1"/>
    <col min="5382" max="5382" width="13" customWidth="1"/>
    <col min="5383" max="5383" width="9.44140625" customWidth="1"/>
    <col min="5384" max="5384" width="0" hidden="1" customWidth="1"/>
    <col min="5385" max="5385" width="6.88671875" customWidth="1"/>
    <col min="5386" max="5387" width="0" hidden="1" customWidth="1"/>
    <col min="5388" max="5388" width="11.88671875" customWidth="1"/>
    <col min="5389" max="5389" width="10" customWidth="1"/>
    <col min="5390" max="5391" width="0" hidden="1" customWidth="1"/>
    <col min="5392" max="5392" width="11.109375" customWidth="1"/>
    <col min="5393" max="5393" width="12.44140625" customWidth="1"/>
    <col min="5394" max="5413" width="8" customWidth="1"/>
    <col min="5633" max="5633" width="29.44140625" customWidth="1"/>
    <col min="5634" max="5634" width="14.6640625" customWidth="1"/>
    <col min="5635" max="5635" width="13.5546875" customWidth="1"/>
    <col min="5636" max="5636" width="12.88671875" customWidth="1"/>
    <col min="5637" max="5637" width="0" hidden="1" customWidth="1"/>
    <col min="5638" max="5638" width="13" customWidth="1"/>
    <col min="5639" max="5639" width="9.44140625" customWidth="1"/>
    <col min="5640" max="5640" width="0" hidden="1" customWidth="1"/>
    <col min="5641" max="5641" width="6.88671875" customWidth="1"/>
    <col min="5642" max="5643" width="0" hidden="1" customWidth="1"/>
    <col min="5644" max="5644" width="11.88671875" customWidth="1"/>
    <col min="5645" max="5645" width="10" customWidth="1"/>
    <col min="5646" max="5647" width="0" hidden="1" customWidth="1"/>
    <col min="5648" max="5648" width="11.109375" customWidth="1"/>
    <col min="5649" max="5649" width="12.44140625" customWidth="1"/>
    <col min="5650" max="5669" width="8" customWidth="1"/>
    <col min="5889" max="5889" width="29.44140625" customWidth="1"/>
    <col min="5890" max="5890" width="14.6640625" customWidth="1"/>
    <col min="5891" max="5891" width="13.5546875" customWidth="1"/>
    <col min="5892" max="5892" width="12.88671875" customWidth="1"/>
    <col min="5893" max="5893" width="0" hidden="1" customWidth="1"/>
    <col min="5894" max="5894" width="13" customWidth="1"/>
    <col min="5895" max="5895" width="9.44140625" customWidth="1"/>
    <col min="5896" max="5896" width="0" hidden="1" customWidth="1"/>
    <col min="5897" max="5897" width="6.88671875" customWidth="1"/>
    <col min="5898" max="5899" width="0" hidden="1" customWidth="1"/>
    <col min="5900" max="5900" width="11.88671875" customWidth="1"/>
    <col min="5901" max="5901" width="10" customWidth="1"/>
    <col min="5902" max="5903" width="0" hidden="1" customWidth="1"/>
    <col min="5904" max="5904" width="11.109375" customWidth="1"/>
    <col min="5905" max="5905" width="12.44140625" customWidth="1"/>
    <col min="5906" max="5925" width="8" customWidth="1"/>
    <col min="6145" max="6145" width="29.44140625" customWidth="1"/>
    <col min="6146" max="6146" width="14.6640625" customWidth="1"/>
    <col min="6147" max="6147" width="13.5546875" customWidth="1"/>
    <col min="6148" max="6148" width="12.88671875" customWidth="1"/>
    <col min="6149" max="6149" width="0" hidden="1" customWidth="1"/>
    <col min="6150" max="6150" width="13" customWidth="1"/>
    <col min="6151" max="6151" width="9.44140625" customWidth="1"/>
    <col min="6152" max="6152" width="0" hidden="1" customWidth="1"/>
    <col min="6153" max="6153" width="6.88671875" customWidth="1"/>
    <col min="6154" max="6155" width="0" hidden="1" customWidth="1"/>
    <col min="6156" max="6156" width="11.88671875" customWidth="1"/>
    <col min="6157" max="6157" width="10" customWidth="1"/>
    <col min="6158" max="6159" width="0" hidden="1" customWidth="1"/>
    <col min="6160" max="6160" width="11.109375" customWidth="1"/>
    <col min="6161" max="6161" width="12.44140625" customWidth="1"/>
    <col min="6162" max="6181" width="8" customWidth="1"/>
    <col min="6401" max="6401" width="29.44140625" customWidth="1"/>
    <col min="6402" max="6402" width="14.6640625" customWidth="1"/>
    <col min="6403" max="6403" width="13.5546875" customWidth="1"/>
    <col min="6404" max="6404" width="12.88671875" customWidth="1"/>
    <col min="6405" max="6405" width="0" hidden="1" customWidth="1"/>
    <col min="6406" max="6406" width="13" customWidth="1"/>
    <col min="6407" max="6407" width="9.44140625" customWidth="1"/>
    <col min="6408" max="6408" width="0" hidden="1" customWidth="1"/>
    <col min="6409" max="6409" width="6.88671875" customWidth="1"/>
    <col min="6410" max="6411" width="0" hidden="1" customWidth="1"/>
    <col min="6412" max="6412" width="11.88671875" customWidth="1"/>
    <col min="6413" max="6413" width="10" customWidth="1"/>
    <col min="6414" max="6415" width="0" hidden="1" customWidth="1"/>
    <col min="6416" max="6416" width="11.109375" customWidth="1"/>
    <col min="6417" max="6417" width="12.44140625" customWidth="1"/>
    <col min="6418" max="6437" width="8" customWidth="1"/>
    <col min="6657" max="6657" width="29.44140625" customWidth="1"/>
    <col min="6658" max="6658" width="14.6640625" customWidth="1"/>
    <col min="6659" max="6659" width="13.5546875" customWidth="1"/>
    <col min="6660" max="6660" width="12.88671875" customWidth="1"/>
    <col min="6661" max="6661" width="0" hidden="1" customWidth="1"/>
    <col min="6662" max="6662" width="13" customWidth="1"/>
    <col min="6663" max="6663" width="9.44140625" customWidth="1"/>
    <col min="6664" max="6664" width="0" hidden="1" customWidth="1"/>
    <col min="6665" max="6665" width="6.88671875" customWidth="1"/>
    <col min="6666" max="6667" width="0" hidden="1" customWidth="1"/>
    <col min="6668" max="6668" width="11.88671875" customWidth="1"/>
    <col min="6669" max="6669" width="10" customWidth="1"/>
    <col min="6670" max="6671" width="0" hidden="1" customWidth="1"/>
    <col min="6672" max="6672" width="11.109375" customWidth="1"/>
    <col min="6673" max="6673" width="12.44140625" customWidth="1"/>
    <col min="6674" max="6693" width="8" customWidth="1"/>
    <col min="6913" max="6913" width="29.44140625" customWidth="1"/>
    <col min="6914" max="6914" width="14.6640625" customWidth="1"/>
    <col min="6915" max="6915" width="13.5546875" customWidth="1"/>
    <col min="6916" max="6916" width="12.88671875" customWidth="1"/>
    <col min="6917" max="6917" width="0" hidden="1" customWidth="1"/>
    <col min="6918" max="6918" width="13" customWidth="1"/>
    <col min="6919" max="6919" width="9.44140625" customWidth="1"/>
    <col min="6920" max="6920" width="0" hidden="1" customWidth="1"/>
    <col min="6921" max="6921" width="6.88671875" customWidth="1"/>
    <col min="6922" max="6923" width="0" hidden="1" customWidth="1"/>
    <col min="6924" max="6924" width="11.88671875" customWidth="1"/>
    <col min="6925" max="6925" width="10" customWidth="1"/>
    <col min="6926" max="6927" width="0" hidden="1" customWidth="1"/>
    <col min="6928" max="6928" width="11.109375" customWidth="1"/>
    <col min="6929" max="6929" width="12.44140625" customWidth="1"/>
    <col min="6930" max="6949" width="8" customWidth="1"/>
    <col min="7169" max="7169" width="29.44140625" customWidth="1"/>
    <col min="7170" max="7170" width="14.6640625" customWidth="1"/>
    <col min="7171" max="7171" width="13.5546875" customWidth="1"/>
    <col min="7172" max="7172" width="12.88671875" customWidth="1"/>
    <col min="7173" max="7173" width="0" hidden="1" customWidth="1"/>
    <col min="7174" max="7174" width="13" customWidth="1"/>
    <col min="7175" max="7175" width="9.44140625" customWidth="1"/>
    <col min="7176" max="7176" width="0" hidden="1" customWidth="1"/>
    <col min="7177" max="7177" width="6.88671875" customWidth="1"/>
    <col min="7178" max="7179" width="0" hidden="1" customWidth="1"/>
    <col min="7180" max="7180" width="11.88671875" customWidth="1"/>
    <col min="7181" max="7181" width="10" customWidth="1"/>
    <col min="7182" max="7183" width="0" hidden="1" customWidth="1"/>
    <col min="7184" max="7184" width="11.109375" customWidth="1"/>
    <col min="7185" max="7185" width="12.44140625" customWidth="1"/>
    <col min="7186" max="7205" width="8" customWidth="1"/>
    <col min="7425" max="7425" width="29.44140625" customWidth="1"/>
    <col min="7426" max="7426" width="14.6640625" customWidth="1"/>
    <col min="7427" max="7427" width="13.5546875" customWidth="1"/>
    <col min="7428" max="7428" width="12.88671875" customWidth="1"/>
    <col min="7429" max="7429" width="0" hidden="1" customWidth="1"/>
    <col min="7430" max="7430" width="13" customWidth="1"/>
    <col min="7431" max="7431" width="9.44140625" customWidth="1"/>
    <col min="7432" max="7432" width="0" hidden="1" customWidth="1"/>
    <col min="7433" max="7433" width="6.88671875" customWidth="1"/>
    <col min="7434" max="7435" width="0" hidden="1" customWidth="1"/>
    <col min="7436" max="7436" width="11.88671875" customWidth="1"/>
    <col min="7437" max="7437" width="10" customWidth="1"/>
    <col min="7438" max="7439" width="0" hidden="1" customWidth="1"/>
    <col min="7440" max="7440" width="11.109375" customWidth="1"/>
    <col min="7441" max="7441" width="12.44140625" customWidth="1"/>
    <col min="7442" max="7461" width="8" customWidth="1"/>
    <col min="7681" max="7681" width="29.44140625" customWidth="1"/>
    <col min="7682" max="7682" width="14.6640625" customWidth="1"/>
    <col min="7683" max="7683" width="13.5546875" customWidth="1"/>
    <col min="7684" max="7684" width="12.88671875" customWidth="1"/>
    <col min="7685" max="7685" width="0" hidden="1" customWidth="1"/>
    <col min="7686" max="7686" width="13" customWidth="1"/>
    <col min="7687" max="7687" width="9.44140625" customWidth="1"/>
    <col min="7688" max="7688" width="0" hidden="1" customWidth="1"/>
    <col min="7689" max="7689" width="6.88671875" customWidth="1"/>
    <col min="7690" max="7691" width="0" hidden="1" customWidth="1"/>
    <col min="7692" max="7692" width="11.88671875" customWidth="1"/>
    <col min="7693" max="7693" width="10" customWidth="1"/>
    <col min="7694" max="7695" width="0" hidden="1" customWidth="1"/>
    <col min="7696" max="7696" width="11.109375" customWidth="1"/>
    <col min="7697" max="7697" width="12.44140625" customWidth="1"/>
    <col min="7698" max="7717" width="8" customWidth="1"/>
    <col min="7937" max="7937" width="29.44140625" customWidth="1"/>
    <col min="7938" max="7938" width="14.6640625" customWidth="1"/>
    <col min="7939" max="7939" width="13.5546875" customWidth="1"/>
    <col min="7940" max="7940" width="12.88671875" customWidth="1"/>
    <col min="7941" max="7941" width="0" hidden="1" customWidth="1"/>
    <col min="7942" max="7942" width="13" customWidth="1"/>
    <col min="7943" max="7943" width="9.44140625" customWidth="1"/>
    <col min="7944" max="7944" width="0" hidden="1" customWidth="1"/>
    <col min="7945" max="7945" width="6.88671875" customWidth="1"/>
    <col min="7946" max="7947" width="0" hidden="1" customWidth="1"/>
    <col min="7948" max="7948" width="11.88671875" customWidth="1"/>
    <col min="7949" max="7949" width="10" customWidth="1"/>
    <col min="7950" max="7951" width="0" hidden="1" customWidth="1"/>
    <col min="7952" max="7952" width="11.109375" customWidth="1"/>
    <col min="7953" max="7953" width="12.44140625" customWidth="1"/>
    <col min="7954" max="7973" width="8" customWidth="1"/>
    <col min="8193" max="8193" width="29.44140625" customWidth="1"/>
    <col min="8194" max="8194" width="14.6640625" customWidth="1"/>
    <col min="8195" max="8195" width="13.5546875" customWidth="1"/>
    <col min="8196" max="8196" width="12.88671875" customWidth="1"/>
    <col min="8197" max="8197" width="0" hidden="1" customWidth="1"/>
    <col min="8198" max="8198" width="13" customWidth="1"/>
    <col min="8199" max="8199" width="9.44140625" customWidth="1"/>
    <col min="8200" max="8200" width="0" hidden="1" customWidth="1"/>
    <col min="8201" max="8201" width="6.88671875" customWidth="1"/>
    <col min="8202" max="8203" width="0" hidden="1" customWidth="1"/>
    <col min="8204" max="8204" width="11.88671875" customWidth="1"/>
    <col min="8205" max="8205" width="10" customWidth="1"/>
    <col min="8206" max="8207" width="0" hidden="1" customWidth="1"/>
    <col min="8208" max="8208" width="11.109375" customWidth="1"/>
    <col min="8209" max="8209" width="12.44140625" customWidth="1"/>
    <col min="8210" max="8229" width="8" customWidth="1"/>
    <col min="8449" max="8449" width="29.44140625" customWidth="1"/>
    <col min="8450" max="8450" width="14.6640625" customWidth="1"/>
    <col min="8451" max="8451" width="13.5546875" customWidth="1"/>
    <col min="8452" max="8452" width="12.88671875" customWidth="1"/>
    <col min="8453" max="8453" width="0" hidden="1" customWidth="1"/>
    <col min="8454" max="8454" width="13" customWidth="1"/>
    <col min="8455" max="8455" width="9.44140625" customWidth="1"/>
    <col min="8456" max="8456" width="0" hidden="1" customWidth="1"/>
    <col min="8457" max="8457" width="6.88671875" customWidth="1"/>
    <col min="8458" max="8459" width="0" hidden="1" customWidth="1"/>
    <col min="8460" max="8460" width="11.88671875" customWidth="1"/>
    <col min="8461" max="8461" width="10" customWidth="1"/>
    <col min="8462" max="8463" width="0" hidden="1" customWidth="1"/>
    <col min="8464" max="8464" width="11.109375" customWidth="1"/>
    <col min="8465" max="8465" width="12.44140625" customWidth="1"/>
    <col min="8466" max="8485" width="8" customWidth="1"/>
    <col min="8705" max="8705" width="29.44140625" customWidth="1"/>
    <col min="8706" max="8706" width="14.6640625" customWidth="1"/>
    <col min="8707" max="8707" width="13.5546875" customWidth="1"/>
    <col min="8708" max="8708" width="12.88671875" customWidth="1"/>
    <col min="8709" max="8709" width="0" hidden="1" customWidth="1"/>
    <col min="8710" max="8710" width="13" customWidth="1"/>
    <col min="8711" max="8711" width="9.44140625" customWidth="1"/>
    <col min="8712" max="8712" width="0" hidden="1" customWidth="1"/>
    <col min="8713" max="8713" width="6.88671875" customWidth="1"/>
    <col min="8714" max="8715" width="0" hidden="1" customWidth="1"/>
    <col min="8716" max="8716" width="11.88671875" customWidth="1"/>
    <col min="8717" max="8717" width="10" customWidth="1"/>
    <col min="8718" max="8719" width="0" hidden="1" customWidth="1"/>
    <col min="8720" max="8720" width="11.109375" customWidth="1"/>
    <col min="8721" max="8721" width="12.44140625" customWidth="1"/>
    <col min="8722" max="8741" width="8" customWidth="1"/>
    <col min="8961" max="8961" width="29.44140625" customWidth="1"/>
    <col min="8962" max="8962" width="14.6640625" customWidth="1"/>
    <col min="8963" max="8963" width="13.5546875" customWidth="1"/>
    <col min="8964" max="8964" width="12.88671875" customWidth="1"/>
    <col min="8965" max="8965" width="0" hidden="1" customWidth="1"/>
    <col min="8966" max="8966" width="13" customWidth="1"/>
    <col min="8967" max="8967" width="9.44140625" customWidth="1"/>
    <col min="8968" max="8968" width="0" hidden="1" customWidth="1"/>
    <col min="8969" max="8969" width="6.88671875" customWidth="1"/>
    <col min="8970" max="8971" width="0" hidden="1" customWidth="1"/>
    <col min="8972" max="8972" width="11.88671875" customWidth="1"/>
    <col min="8973" max="8973" width="10" customWidth="1"/>
    <col min="8974" max="8975" width="0" hidden="1" customWidth="1"/>
    <col min="8976" max="8976" width="11.109375" customWidth="1"/>
    <col min="8977" max="8977" width="12.44140625" customWidth="1"/>
    <col min="8978" max="8997" width="8" customWidth="1"/>
    <col min="9217" max="9217" width="29.44140625" customWidth="1"/>
    <col min="9218" max="9218" width="14.6640625" customWidth="1"/>
    <col min="9219" max="9219" width="13.5546875" customWidth="1"/>
    <col min="9220" max="9220" width="12.88671875" customWidth="1"/>
    <col min="9221" max="9221" width="0" hidden="1" customWidth="1"/>
    <col min="9222" max="9222" width="13" customWidth="1"/>
    <col min="9223" max="9223" width="9.44140625" customWidth="1"/>
    <col min="9224" max="9224" width="0" hidden="1" customWidth="1"/>
    <col min="9225" max="9225" width="6.88671875" customWidth="1"/>
    <col min="9226" max="9227" width="0" hidden="1" customWidth="1"/>
    <col min="9228" max="9228" width="11.88671875" customWidth="1"/>
    <col min="9229" max="9229" width="10" customWidth="1"/>
    <col min="9230" max="9231" width="0" hidden="1" customWidth="1"/>
    <col min="9232" max="9232" width="11.109375" customWidth="1"/>
    <col min="9233" max="9233" width="12.44140625" customWidth="1"/>
    <col min="9234" max="9253" width="8" customWidth="1"/>
    <col min="9473" max="9473" width="29.44140625" customWidth="1"/>
    <col min="9474" max="9474" width="14.6640625" customWidth="1"/>
    <col min="9475" max="9475" width="13.5546875" customWidth="1"/>
    <col min="9476" max="9476" width="12.88671875" customWidth="1"/>
    <col min="9477" max="9477" width="0" hidden="1" customWidth="1"/>
    <col min="9478" max="9478" width="13" customWidth="1"/>
    <col min="9479" max="9479" width="9.44140625" customWidth="1"/>
    <col min="9480" max="9480" width="0" hidden="1" customWidth="1"/>
    <col min="9481" max="9481" width="6.88671875" customWidth="1"/>
    <col min="9482" max="9483" width="0" hidden="1" customWidth="1"/>
    <col min="9484" max="9484" width="11.88671875" customWidth="1"/>
    <col min="9485" max="9485" width="10" customWidth="1"/>
    <col min="9486" max="9487" width="0" hidden="1" customWidth="1"/>
    <col min="9488" max="9488" width="11.109375" customWidth="1"/>
    <col min="9489" max="9489" width="12.44140625" customWidth="1"/>
    <col min="9490" max="9509" width="8" customWidth="1"/>
    <col min="9729" max="9729" width="29.44140625" customWidth="1"/>
    <col min="9730" max="9730" width="14.6640625" customWidth="1"/>
    <col min="9731" max="9731" width="13.5546875" customWidth="1"/>
    <col min="9732" max="9732" width="12.88671875" customWidth="1"/>
    <col min="9733" max="9733" width="0" hidden="1" customWidth="1"/>
    <col min="9734" max="9734" width="13" customWidth="1"/>
    <col min="9735" max="9735" width="9.44140625" customWidth="1"/>
    <col min="9736" max="9736" width="0" hidden="1" customWidth="1"/>
    <col min="9737" max="9737" width="6.88671875" customWidth="1"/>
    <col min="9738" max="9739" width="0" hidden="1" customWidth="1"/>
    <col min="9740" max="9740" width="11.88671875" customWidth="1"/>
    <col min="9741" max="9741" width="10" customWidth="1"/>
    <col min="9742" max="9743" width="0" hidden="1" customWidth="1"/>
    <col min="9744" max="9744" width="11.109375" customWidth="1"/>
    <col min="9745" max="9745" width="12.44140625" customWidth="1"/>
    <col min="9746" max="9765" width="8" customWidth="1"/>
    <col min="9985" max="9985" width="29.44140625" customWidth="1"/>
    <col min="9986" max="9986" width="14.6640625" customWidth="1"/>
    <col min="9987" max="9987" width="13.5546875" customWidth="1"/>
    <col min="9988" max="9988" width="12.88671875" customWidth="1"/>
    <col min="9989" max="9989" width="0" hidden="1" customWidth="1"/>
    <col min="9990" max="9990" width="13" customWidth="1"/>
    <col min="9991" max="9991" width="9.44140625" customWidth="1"/>
    <col min="9992" max="9992" width="0" hidden="1" customWidth="1"/>
    <col min="9993" max="9993" width="6.88671875" customWidth="1"/>
    <col min="9994" max="9995" width="0" hidden="1" customWidth="1"/>
    <col min="9996" max="9996" width="11.88671875" customWidth="1"/>
    <col min="9997" max="9997" width="10" customWidth="1"/>
    <col min="9998" max="9999" width="0" hidden="1" customWidth="1"/>
    <col min="10000" max="10000" width="11.109375" customWidth="1"/>
    <col min="10001" max="10001" width="12.44140625" customWidth="1"/>
    <col min="10002" max="10021" width="8" customWidth="1"/>
    <col min="10241" max="10241" width="29.44140625" customWidth="1"/>
    <col min="10242" max="10242" width="14.6640625" customWidth="1"/>
    <col min="10243" max="10243" width="13.5546875" customWidth="1"/>
    <col min="10244" max="10244" width="12.88671875" customWidth="1"/>
    <col min="10245" max="10245" width="0" hidden="1" customWidth="1"/>
    <col min="10246" max="10246" width="13" customWidth="1"/>
    <col min="10247" max="10247" width="9.44140625" customWidth="1"/>
    <col min="10248" max="10248" width="0" hidden="1" customWidth="1"/>
    <col min="10249" max="10249" width="6.88671875" customWidth="1"/>
    <col min="10250" max="10251" width="0" hidden="1" customWidth="1"/>
    <col min="10252" max="10252" width="11.88671875" customWidth="1"/>
    <col min="10253" max="10253" width="10" customWidth="1"/>
    <col min="10254" max="10255" width="0" hidden="1" customWidth="1"/>
    <col min="10256" max="10256" width="11.109375" customWidth="1"/>
    <col min="10257" max="10257" width="12.44140625" customWidth="1"/>
    <col min="10258" max="10277" width="8" customWidth="1"/>
    <col min="10497" max="10497" width="29.44140625" customWidth="1"/>
    <col min="10498" max="10498" width="14.6640625" customWidth="1"/>
    <col min="10499" max="10499" width="13.5546875" customWidth="1"/>
    <col min="10500" max="10500" width="12.88671875" customWidth="1"/>
    <col min="10501" max="10501" width="0" hidden="1" customWidth="1"/>
    <col min="10502" max="10502" width="13" customWidth="1"/>
    <col min="10503" max="10503" width="9.44140625" customWidth="1"/>
    <col min="10504" max="10504" width="0" hidden="1" customWidth="1"/>
    <col min="10505" max="10505" width="6.88671875" customWidth="1"/>
    <col min="10506" max="10507" width="0" hidden="1" customWidth="1"/>
    <col min="10508" max="10508" width="11.88671875" customWidth="1"/>
    <col min="10509" max="10509" width="10" customWidth="1"/>
    <col min="10510" max="10511" width="0" hidden="1" customWidth="1"/>
    <col min="10512" max="10512" width="11.109375" customWidth="1"/>
    <col min="10513" max="10513" width="12.44140625" customWidth="1"/>
    <col min="10514" max="10533" width="8" customWidth="1"/>
    <col min="10753" max="10753" width="29.44140625" customWidth="1"/>
    <col min="10754" max="10754" width="14.6640625" customWidth="1"/>
    <col min="10755" max="10755" width="13.5546875" customWidth="1"/>
    <col min="10756" max="10756" width="12.88671875" customWidth="1"/>
    <col min="10757" max="10757" width="0" hidden="1" customWidth="1"/>
    <col min="10758" max="10758" width="13" customWidth="1"/>
    <col min="10759" max="10759" width="9.44140625" customWidth="1"/>
    <col min="10760" max="10760" width="0" hidden="1" customWidth="1"/>
    <col min="10761" max="10761" width="6.88671875" customWidth="1"/>
    <col min="10762" max="10763" width="0" hidden="1" customWidth="1"/>
    <col min="10764" max="10764" width="11.88671875" customWidth="1"/>
    <col min="10765" max="10765" width="10" customWidth="1"/>
    <col min="10766" max="10767" width="0" hidden="1" customWidth="1"/>
    <col min="10768" max="10768" width="11.109375" customWidth="1"/>
    <col min="10769" max="10769" width="12.44140625" customWidth="1"/>
    <col min="10770" max="10789" width="8" customWidth="1"/>
    <col min="11009" max="11009" width="29.44140625" customWidth="1"/>
    <col min="11010" max="11010" width="14.6640625" customWidth="1"/>
    <col min="11011" max="11011" width="13.5546875" customWidth="1"/>
    <col min="11012" max="11012" width="12.88671875" customWidth="1"/>
    <col min="11013" max="11013" width="0" hidden="1" customWidth="1"/>
    <col min="11014" max="11014" width="13" customWidth="1"/>
    <col min="11015" max="11015" width="9.44140625" customWidth="1"/>
    <col min="11016" max="11016" width="0" hidden="1" customWidth="1"/>
    <col min="11017" max="11017" width="6.88671875" customWidth="1"/>
    <col min="11018" max="11019" width="0" hidden="1" customWidth="1"/>
    <col min="11020" max="11020" width="11.88671875" customWidth="1"/>
    <col min="11021" max="11021" width="10" customWidth="1"/>
    <col min="11022" max="11023" width="0" hidden="1" customWidth="1"/>
    <col min="11024" max="11024" width="11.109375" customWidth="1"/>
    <col min="11025" max="11025" width="12.44140625" customWidth="1"/>
    <col min="11026" max="11045" width="8" customWidth="1"/>
    <col min="11265" max="11265" width="29.44140625" customWidth="1"/>
    <col min="11266" max="11266" width="14.6640625" customWidth="1"/>
    <col min="11267" max="11267" width="13.5546875" customWidth="1"/>
    <col min="11268" max="11268" width="12.88671875" customWidth="1"/>
    <col min="11269" max="11269" width="0" hidden="1" customWidth="1"/>
    <col min="11270" max="11270" width="13" customWidth="1"/>
    <col min="11271" max="11271" width="9.44140625" customWidth="1"/>
    <col min="11272" max="11272" width="0" hidden="1" customWidth="1"/>
    <col min="11273" max="11273" width="6.88671875" customWidth="1"/>
    <col min="11274" max="11275" width="0" hidden="1" customWidth="1"/>
    <col min="11276" max="11276" width="11.88671875" customWidth="1"/>
    <col min="11277" max="11277" width="10" customWidth="1"/>
    <col min="11278" max="11279" width="0" hidden="1" customWidth="1"/>
    <col min="11280" max="11280" width="11.109375" customWidth="1"/>
    <col min="11281" max="11281" width="12.44140625" customWidth="1"/>
    <col min="11282" max="11301" width="8" customWidth="1"/>
    <col min="11521" max="11521" width="29.44140625" customWidth="1"/>
    <col min="11522" max="11522" width="14.6640625" customWidth="1"/>
    <col min="11523" max="11523" width="13.5546875" customWidth="1"/>
    <col min="11524" max="11524" width="12.88671875" customWidth="1"/>
    <col min="11525" max="11525" width="0" hidden="1" customWidth="1"/>
    <col min="11526" max="11526" width="13" customWidth="1"/>
    <col min="11527" max="11527" width="9.44140625" customWidth="1"/>
    <col min="11528" max="11528" width="0" hidden="1" customWidth="1"/>
    <col min="11529" max="11529" width="6.88671875" customWidth="1"/>
    <col min="11530" max="11531" width="0" hidden="1" customWidth="1"/>
    <col min="11532" max="11532" width="11.88671875" customWidth="1"/>
    <col min="11533" max="11533" width="10" customWidth="1"/>
    <col min="11534" max="11535" width="0" hidden="1" customWidth="1"/>
    <col min="11536" max="11536" width="11.109375" customWidth="1"/>
    <col min="11537" max="11537" width="12.44140625" customWidth="1"/>
    <col min="11538" max="11557" width="8" customWidth="1"/>
    <col min="11777" max="11777" width="29.44140625" customWidth="1"/>
    <col min="11778" max="11778" width="14.6640625" customWidth="1"/>
    <col min="11779" max="11779" width="13.5546875" customWidth="1"/>
    <col min="11780" max="11780" width="12.88671875" customWidth="1"/>
    <col min="11781" max="11781" width="0" hidden="1" customWidth="1"/>
    <col min="11782" max="11782" width="13" customWidth="1"/>
    <col min="11783" max="11783" width="9.44140625" customWidth="1"/>
    <col min="11784" max="11784" width="0" hidden="1" customWidth="1"/>
    <col min="11785" max="11785" width="6.88671875" customWidth="1"/>
    <col min="11786" max="11787" width="0" hidden="1" customWidth="1"/>
    <col min="11788" max="11788" width="11.88671875" customWidth="1"/>
    <col min="11789" max="11789" width="10" customWidth="1"/>
    <col min="11790" max="11791" width="0" hidden="1" customWidth="1"/>
    <col min="11792" max="11792" width="11.109375" customWidth="1"/>
    <col min="11793" max="11793" width="12.44140625" customWidth="1"/>
    <col min="11794" max="11813" width="8" customWidth="1"/>
    <col min="12033" max="12033" width="29.44140625" customWidth="1"/>
    <col min="12034" max="12034" width="14.6640625" customWidth="1"/>
    <col min="12035" max="12035" width="13.5546875" customWidth="1"/>
    <col min="12036" max="12036" width="12.88671875" customWidth="1"/>
    <col min="12037" max="12037" width="0" hidden="1" customWidth="1"/>
    <col min="12038" max="12038" width="13" customWidth="1"/>
    <col min="12039" max="12039" width="9.44140625" customWidth="1"/>
    <col min="12040" max="12040" width="0" hidden="1" customWidth="1"/>
    <col min="12041" max="12041" width="6.88671875" customWidth="1"/>
    <col min="12042" max="12043" width="0" hidden="1" customWidth="1"/>
    <col min="12044" max="12044" width="11.88671875" customWidth="1"/>
    <col min="12045" max="12045" width="10" customWidth="1"/>
    <col min="12046" max="12047" width="0" hidden="1" customWidth="1"/>
    <col min="12048" max="12048" width="11.109375" customWidth="1"/>
    <col min="12049" max="12049" width="12.44140625" customWidth="1"/>
    <col min="12050" max="12069" width="8" customWidth="1"/>
    <col min="12289" max="12289" width="29.44140625" customWidth="1"/>
    <col min="12290" max="12290" width="14.6640625" customWidth="1"/>
    <col min="12291" max="12291" width="13.5546875" customWidth="1"/>
    <col min="12292" max="12292" width="12.88671875" customWidth="1"/>
    <col min="12293" max="12293" width="0" hidden="1" customWidth="1"/>
    <col min="12294" max="12294" width="13" customWidth="1"/>
    <col min="12295" max="12295" width="9.44140625" customWidth="1"/>
    <col min="12296" max="12296" width="0" hidden="1" customWidth="1"/>
    <col min="12297" max="12297" width="6.88671875" customWidth="1"/>
    <col min="12298" max="12299" width="0" hidden="1" customWidth="1"/>
    <col min="12300" max="12300" width="11.88671875" customWidth="1"/>
    <col min="12301" max="12301" width="10" customWidth="1"/>
    <col min="12302" max="12303" width="0" hidden="1" customWidth="1"/>
    <col min="12304" max="12304" width="11.109375" customWidth="1"/>
    <col min="12305" max="12305" width="12.44140625" customWidth="1"/>
    <col min="12306" max="12325" width="8" customWidth="1"/>
    <col min="12545" max="12545" width="29.44140625" customWidth="1"/>
    <col min="12546" max="12546" width="14.6640625" customWidth="1"/>
    <col min="12547" max="12547" width="13.5546875" customWidth="1"/>
    <col min="12548" max="12548" width="12.88671875" customWidth="1"/>
    <col min="12549" max="12549" width="0" hidden="1" customWidth="1"/>
    <col min="12550" max="12550" width="13" customWidth="1"/>
    <col min="12551" max="12551" width="9.44140625" customWidth="1"/>
    <col min="12552" max="12552" width="0" hidden="1" customWidth="1"/>
    <col min="12553" max="12553" width="6.88671875" customWidth="1"/>
    <col min="12554" max="12555" width="0" hidden="1" customWidth="1"/>
    <col min="12556" max="12556" width="11.88671875" customWidth="1"/>
    <col min="12557" max="12557" width="10" customWidth="1"/>
    <col min="12558" max="12559" width="0" hidden="1" customWidth="1"/>
    <col min="12560" max="12560" width="11.109375" customWidth="1"/>
    <col min="12561" max="12561" width="12.44140625" customWidth="1"/>
    <col min="12562" max="12581" width="8" customWidth="1"/>
    <col min="12801" max="12801" width="29.44140625" customWidth="1"/>
    <col min="12802" max="12802" width="14.6640625" customWidth="1"/>
    <col min="12803" max="12803" width="13.5546875" customWidth="1"/>
    <col min="12804" max="12804" width="12.88671875" customWidth="1"/>
    <col min="12805" max="12805" width="0" hidden="1" customWidth="1"/>
    <col min="12806" max="12806" width="13" customWidth="1"/>
    <col min="12807" max="12807" width="9.44140625" customWidth="1"/>
    <col min="12808" max="12808" width="0" hidden="1" customWidth="1"/>
    <col min="12809" max="12809" width="6.88671875" customWidth="1"/>
    <col min="12810" max="12811" width="0" hidden="1" customWidth="1"/>
    <col min="12812" max="12812" width="11.88671875" customWidth="1"/>
    <col min="12813" max="12813" width="10" customWidth="1"/>
    <col min="12814" max="12815" width="0" hidden="1" customWidth="1"/>
    <col min="12816" max="12816" width="11.109375" customWidth="1"/>
    <col min="12817" max="12817" width="12.44140625" customWidth="1"/>
    <col min="12818" max="12837" width="8" customWidth="1"/>
    <col min="13057" max="13057" width="29.44140625" customWidth="1"/>
    <col min="13058" max="13058" width="14.6640625" customWidth="1"/>
    <col min="13059" max="13059" width="13.5546875" customWidth="1"/>
    <col min="13060" max="13060" width="12.88671875" customWidth="1"/>
    <col min="13061" max="13061" width="0" hidden="1" customWidth="1"/>
    <col min="13062" max="13062" width="13" customWidth="1"/>
    <col min="13063" max="13063" width="9.44140625" customWidth="1"/>
    <col min="13064" max="13064" width="0" hidden="1" customWidth="1"/>
    <col min="13065" max="13065" width="6.88671875" customWidth="1"/>
    <col min="13066" max="13067" width="0" hidden="1" customWidth="1"/>
    <col min="13068" max="13068" width="11.88671875" customWidth="1"/>
    <col min="13069" max="13069" width="10" customWidth="1"/>
    <col min="13070" max="13071" width="0" hidden="1" customWidth="1"/>
    <col min="13072" max="13072" width="11.109375" customWidth="1"/>
    <col min="13073" max="13073" width="12.44140625" customWidth="1"/>
    <col min="13074" max="13093" width="8" customWidth="1"/>
    <col min="13313" max="13313" width="29.44140625" customWidth="1"/>
    <col min="13314" max="13314" width="14.6640625" customWidth="1"/>
    <col min="13315" max="13315" width="13.5546875" customWidth="1"/>
    <col min="13316" max="13316" width="12.88671875" customWidth="1"/>
    <col min="13317" max="13317" width="0" hidden="1" customWidth="1"/>
    <col min="13318" max="13318" width="13" customWidth="1"/>
    <col min="13319" max="13319" width="9.44140625" customWidth="1"/>
    <col min="13320" max="13320" width="0" hidden="1" customWidth="1"/>
    <col min="13321" max="13321" width="6.88671875" customWidth="1"/>
    <col min="13322" max="13323" width="0" hidden="1" customWidth="1"/>
    <col min="13324" max="13324" width="11.88671875" customWidth="1"/>
    <col min="13325" max="13325" width="10" customWidth="1"/>
    <col min="13326" max="13327" width="0" hidden="1" customWidth="1"/>
    <col min="13328" max="13328" width="11.109375" customWidth="1"/>
    <col min="13329" max="13329" width="12.44140625" customWidth="1"/>
    <col min="13330" max="13349" width="8" customWidth="1"/>
    <col min="13569" max="13569" width="29.44140625" customWidth="1"/>
    <col min="13570" max="13570" width="14.6640625" customWidth="1"/>
    <col min="13571" max="13571" width="13.5546875" customWidth="1"/>
    <col min="13572" max="13572" width="12.88671875" customWidth="1"/>
    <col min="13573" max="13573" width="0" hidden="1" customWidth="1"/>
    <col min="13574" max="13574" width="13" customWidth="1"/>
    <col min="13575" max="13575" width="9.44140625" customWidth="1"/>
    <col min="13576" max="13576" width="0" hidden="1" customWidth="1"/>
    <col min="13577" max="13577" width="6.88671875" customWidth="1"/>
    <col min="13578" max="13579" width="0" hidden="1" customWidth="1"/>
    <col min="13580" max="13580" width="11.88671875" customWidth="1"/>
    <col min="13581" max="13581" width="10" customWidth="1"/>
    <col min="13582" max="13583" width="0" hidden="1" customWidth="1"/>
    <col min="13584" max="13584" width="11.109375" customWidth="1"/>
    <col min="13585" max="13585" width="12.44140625" customWidth="1"/>
    <col min="13586" max="13605" width="8" customWidth="1"/>
    <col min="13825" max="13825" width="29.44140625" customWidth="1"/>
    <col min="13826" max="13826" width="14.6640625" customWidth="1"/>
    <col min="13827" max="13827" width="13.5546875" customWidth="1"/>
    <col min="13828" max="13828" width="12.88671875" customWidth="1"/>
    <col min="13829" max="13829" width="0" hidden="1" customWidth="1"/>
    <col min="13830" max="13830" width="13" customWidth="1"/>
    <col min="13831" max="13831" width="9.44140625" customWidth="1"/>
    <col min="13832" max="13832" width="0" hidden="1" customWidth="1"/>
    <col min="13833" max="13833" width="6.88671875" customWidth="1"/>
    <col min="13834" max="13835" width="0" hidden="1" customWidth="1"/>
    <col min="13836" max="13836" width="11.88671875" customWidth="1"/>
    <col min="13837" max="13837" width="10" customWidth="1"/>
    <col min="13838" max="13839" width="0" hidden="1" customWidth="1"/>
    <col min="13840" max="13840" width="11.109375" customWidth="1"/>
    <col min="13841" max="13841" width="12.44140625" customWidth="1"/>
    <col min="13842" max="13861" width="8" customWidth="1"/>
    <col min="14081" max="14081" width="29.44140625" customWidth="1"/>
    <col min="14082" max="14082" width="14.6640625" customWidth="1"/>
    <col min="14083" max="14083" width="13.5546875" customWidth="1"/>
    <col min="14084" max="14084" width="12.88671875" customWidth="1"/>
    <col min="14085" max="14085" width="0" hidden="1" customWidth="1"/>
    <col min="14086" max="14086" width="13" customWidth="1"/>
    <col min="14087" max="14087" width="9.44140625" customWidth="1"/>
    <col min="14088" max="14088" width="0" hidden="1" customWidth="1"/>
    <col min="14089" max="14089" width="6.88671875" customWidth="1"/>
    <col min="14090" max="14091" width="0" hidden="1" customWidth="1"/>
    <col min="14092" max="14092" width="11.88671875" customWidth="1"/>
    <col min="14093" max="14093" width="10" customWidth="1"/>
    <col min="14094" max="14095" width="0" hidden="1" customWidth="1"/>
    <col min="14096" max="14096" width="11.109375" customWidth="1"/>
    <col min="14097" max="14097" width="12.44140625" customWidth="1"/>
    <col min="14098" max="14117" width="8" customWidth="1"/>
    <col min="14337" max="14337" width="29.44140625" customWidth="1"/>
    <col min="14338" max="14338" width="14.6640625" customWidth="1"/>
    <col min="14339" max="14339" width="13.5546875" customWidth="1"/>
    <col min="14340" max="14340" width="12.88671875" customWidth="1"/>
    <col min="14341" max="14341" width="0" hidden="1" customWidth="1"/>
    <col min="14342" max="14342" width="13" customWidth="1"/>
    <col min="14343" max="14343" width="9.44140625" customWidth="1"/>
    <col min="14344" max="14344" width="0" hidden="1" customWidth="1"/>
    <col min="14345" max="14345" width="6.88671875" customWidth="1"/>
    <col min="14346" max="14347" width="0" hidden="1" customWidth="1"/>
    <col min="14348" max="14348" width="11.88671875" customWidth="1"/>
    <col min="14349" max="14349" width="10" customWidth="1"/>
    <col min="14350" max="14351" width="0" hidden="1" customWidth="1"/>
    <col min="14352" max="14352" width="11.109375" customWidth="1"/>
    <col min="14353" max="14353" width="12.44140625" customWidth="1"/>
    <col min="14354" max="14373" width="8" customWidth="1"/>
    <col min="14593" max="14593" width="29.44140625" customWidth="1"/>
    <col min="14594" max="14594" width="14.6640625" customWidth="1"/>
    <col min="14595" max="14595" width="13.5546875" customWidth="1"/>
    <col min="14596" max="14596" width="12.88671875" customWidth="1"/>
    <col min="14597" max="14597" width="0" hidden="1" customWidth="1"/>
    <col min="14598" max="14598" width="13" customWidth="1"/>
    <col min="14599" max="14599" width="9.44140625" customWidth="1"/>
    <col min="14600" max="14600" width="0" hidden="1" customWidth="1"/>
    <col min="14601" max="14601" width="6.88671875" customWidth="1"/>
    <col min="14602" max="14603" width="0" hidden="1" customWidth="1"/>
    <col min="14604" max="14604" width="11.88671875" customWidth="1"/>
    <col min="14605" max="14605" width="10" customWidth="1"/>
    <col min="14606" max="14607" width="0" hidden="1" customWidth="1"/>
    <col min="14608" max="14608" width="11.109375" customWidth="1"/>
    <col min="14609" max="14609" width="12.44140625" customWidth="1"/>
    <col min="14610" max="14629" width="8" customWidth="1"/>
    <col min="14849" max="14849" width="29.44140625" customWidth="1"/>
    <col min="14850" max="14850" width="14.6640625" customWidth="1"/>
    <col min="14851" max="14851" width="13.5546875" customWidth="1"/>
    <col min="14852" max="14852" width="12.88671875" customWidth="1"/>
    <col min="14853" max="14853" width="0" hidden="1" customWidth="1"/>
    <col min="14854" max="14854" width="13" customWidth="1"/>
    <col min="14855" max="14855" width="9.44140625" customWidth="1"/>
    <col min="14856" max="14856" width="0" hidden="1" customWidth="1"/>
    <col min="14857" max="14857" width="6.88671875" customWidth="1"/>
    <col min="14858" max="14859" width="0" hidden="1" customWidth="1"/>
    <col min="14860" max="14860" width="11.88671875" customWidth="1"/>
    <col min="14861" max="14861" width="10" customWidth="1"/>
    <col min="14862" max="14863" width="0" hidden="1" customWidth="1"/>
    <col min="14864" max="14864" width="11.109375" customWidth="1"/>
    <col min="14865" max="14865" width="12.44140625" customWidth="1"/>
    <col min="14866" max="14885" width="8" customWidth="1"/>
    <col min="15105" max="15105" width="29.44140625" customWidth="1"/>
    <col min="15106" max="15106" width="14.6640625" customWidth="1"/>
    <col min="15107" max="15107" width="13.5546875" customWidth="1"/>
    <col min="15108" max="15108" width="12.88671875" customWidth="1"/>
    <col min="15109" max="15109" width="0" hidden="1" customWidth="1"/>
    <col min="15110" max="15110" width="13" customWidth="1"/>
    <col min="15111" max="15111" width="9.44140625" customWidth="1"/>
    <col min="15112" max="15112" width="0" hidden="1" customWidth="1"/>
    <col min="15113" max="15113" width="6.88671875" customWidth="1"/>
    <col min="15114" max="15115" width="0" hidden="1" customWidth="1"/>
    <col min="15116" max="15116" width="11.88671875" customWidth="1"/>
    <col min="15117" max="15117" width="10" customWidth="1"/>
    <col min="15118" max="15119" width="0" hidden="1" customWidth="1"/>
    <col min="15120" max="15120" width="11.109375" customWidth="1"/>
    <col min="15121" max="15121" width="12.44140625" customWidth="1"/>
    <col min="15122" max="15141" width="8" customWidth="1"/>
    <col min="15361" max="15361" width="29.44140625" customWidth="1"/>
    <col min="15362" max="15362" width="14.6640625" customWidth="1"/>
    <col min="15363" max="15363" width="13.5546875" customWidth="1"/>
    <col min="15364" max="15364" width="12.88671875" customWidth="1"/>
    <col min="15365" max="15365" width="0" hidden="1" customWidth="1"/>
    <col min="15366" max="15366" width="13" customWidth="1"/>
    <col min="15367" max="15367" width="9.44140625" customWidth="1"/>
    <col min="15368" max="15368" width="0" hidden="1" customWidth="1"/>
    <col min="15369" max="15369" width="6.88671875" customWidth="1"/>
    <col min="15370" max="15371" width="0" hidden="1" customWidth="1"/>
    <col min="15372" max="15372" width="11.88671875" customWidth="1"/>
    <col min="15373" max="15373" width="10" customWidth="1"/>
    <col min="15374" max="15375" width="0" hidden="1" customWidth="1"/>
    <col min="15376" max="15376" width="11.109375" customWidth="1"/>
    <col min="15377" max="15377" width="12.44140625" customWidth="1"/>
    <col min="15378" max="15397" width="8" customWidth="1"/>
    <col min="15617" max="15617" width="29.44140625" customWidth="1"/>
    <col min="15618" max="15618" width="14.6640625" customWidth="1"/>
    <col min="15619" max="15619" width="13.5546875" customWidth="1"/>
    <col min="15620" max="15620" width="12.88671875" customWidth="1"/>
    <col min="15621" max="15621" width="0" hidden="1" customWidth="1"/>
    <col min="15622" max="15622" width="13" customWidth="1"/>
    <col min="15623" max="15623" width="9.44140625" customWidth="1"/>
    <col min="15624" max="15624" width="0" hidden="1" customWidth="1"/>
    <col min="15625" max="15625" width="6.88671875" customWidth="1"/>
    <col min="15626" max="15627" width="0" hidden="1" customWidth="1"/>
    <col min="15628" max="15628" width="11.88671875" customWidth="1"/>
    <col min="15629" max="15629" width="10" customWidth="1"/>
    <col min="15630" max="15631" width="0" hidden="1" customWidth="1"/>
    <col min="15632" max="15632" width="11.109375" customWidth="1"/>
    <col min="15633" max="15633" width="12.44140625" customWidth="1"/>
    <col min="15634" max="15653" width="8" customWidth="1"/>
    <col min="15873" max="15873" width="29.44140625" customWidth="1"/>
    <col min="15874" max="15874" width="14.6640625" customWidth="1"/>
    <col min="15875" max="15875" width="13.5546875" customWidth="1"/>
    <col min="15876" max="15876" width="12.88671875" customWidth="1"/>
    <col min="15877" max="15877" width="0" hidden="1" customWidth="1"/>
    <col min="15878" max="15878" width="13" customWidth="1"/>
    <col min="15879" max="15879" width="9.44140625" customWidth="1"/>
    <col min="15880" max="15880" width="0" hidden="1" customWidth="1"/>
    <col min="15881" max="15881" width="6.88671875" customWidth="1"/>
    <col min="15882" max="15883" width="0" hidden="1" customWidth="1"/>
    <col min="15884" max="15884" width="11.88671875" customWidth="1"/>
    <col min="15885" max="15885" width="10" customWidth="1"/>
    <col min="15886" max="15887" width="0" hidden="1" customWidth="1"/>
    <col min="15888" max="15888" width="11.109375" customWidth="1"/>
    <col min="15889" max="15889" width="12.44140625" customWidth="1"/>
    <col min="15890" max="15909" width="8" customWidth="1"/>
    <col min="16129" max="16129" width="29.44140625" customWidth="1"/>
    <col min="16130" max="16130" width="14.6640625" customWidth="1"/>
    <col min="16131" max="16131" width="13.5546875" customWidth="1"/>
    <col min="16132" max="16132" width="12.88671875" customWidth="1"/>
    <col min="16133" max="16133" width="0" hidden="1" customWidth="1"/>
    <col min="16134" max="16134" width="13" customWidth="1"/>
    <col min="16135" max="16135" width="9.44140625" customWidth="1"/>
    <col min="16136" max="16136" width="0" hidden="1" customWidth="1"/>
    <col min="16137" max="16137" width="6.88671875" customWidth="1"/>
    <col min="16138" max="16139" width="0" hidden="1" customWidth="1"/>
    <col min="16140" max="16140" width="11.88671875" customWidth="1"/>
    <col min="16141" max="16141" width="10" customWidth="1"/>
    <col min="16142" max="16143" width="0" hidden="1" customWidth="1"/>
    <col min="16144" max="16144" width="11.109375" customWidth="1"/>
    <col min="16145" max="16145" width="12.44140625" customWidth="1"/>
    <col min="16146" max="16165" width="8" customWidth="1"/>
  </cols>
  <sheetData>
    <row r="1" spans="1:37" ht="12.75" customHeight="1" x14ac:dyDescent="0.3">
      <c r="A1" s="1" t="s">
        <v>0</v>
      </c>
    </row>
    <row r="2" spans="1:37" ht="12.75" customHeight="1" x14ac:dyDescent="0.3">
      <c r="A2" s="2" t="s">
        <v>1</v>
      </c>
    </row>
    <row r="3" spans="1:37" ht="12.75" customHeight="1" x14ac:dyDescent="0.3">
      <c r="A3" s="1" t="s">
        <v>78</v>
      </c>
    </row>
    <row r="4" spans="1:37" ht="12.75" customHeight="1" x14ac:dyDescent="0.3">
      <c r="A4" s="71"/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</row>
    <row r="5" spans="1:37" ht="12.75" customHeight="1" x14ac:dyDescent="0.3">
      <c r="A5" s="71"/>
      <c r="B5" s="3" t="s">
        <v>2</v>
      </c>
      <c r="C5" s="4" t="s">
        <v>3</v>
      </c>
      <c r="D5" s="4" t="s">
        <v>4</v>
      </c>
      <c r="E5" s="4" t="s">
        <v>89</v>
      </c>
      <c r="F5" s="4" t="s">
        <v>5</v>
      </c>
      <c r="G5" s="4" t="s">
        <v>90</v>
      </c>
      <c r="H5" s="4" t="s">
        <v>91</v>
      </c>
      <c r="I5" s="4" t="s">
        <v>92</v>
      </c>
      <c r="J5" s="4" t="s">
        <v>6</v>
      </c>
      <c r="K5" s="4" t="s">
        <v>7</v>
      </c>
      <c r="L5" s="4" t="s">
        <v>93</v>
      </c>
      <c r="M5" s="4" t="s">
        <v>8</v>
      </c>
      <c r="N5" s="4" t="s">
        <v>9</v>
      </c>
      <c r="O5" s="4" t="s">
        <v>10</v>
      </c>
      <c r="P5" s="4" t="s">
        <v>11</v>
      </c>
      <c r="Q5" s="4" t="s">
        <v>12</v>
      </c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</row>
    <row r="6" spans="1:37" ht="12.75" customHeight="1" x14ac:dyDescent="0.3">
      <c r="A6" s="71" t="s">
        <v>13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</row>
    <row r="7" spans="1:37" ht="12.75" customHeight="1" x14ac:dyDescent="0.3">
      <c r="A7" s="6" t="s">
        <v>79</v>
      </c>
      <c r="B7" s="72">
        <f>SUM(C7:Q7)</f>
        <v>4855708.3299999991</v>
      </c>
      <c r="C7" s="72">
        <f>[1]FY21!C18</f>
        <v>2194868.89</v>
      </c>
      <c r="D7" s="72">
        <f>[1]FY21!D18</f>
        <v>1041927.5099999998</v>
      </c>
      <c r="E7" s="72"/>
      <c r="F7" s="72">
        <f>[1]FY21!F18</f>
        <v>94396</v>
      </c>
      <c r="G7" s="72">
        <f>[1]FY21!G18</f>
        <v>0</v>
      </c>
      <c r="H7" s="72"/>
      <c r="I7" s="72">
        <f>[1]FY21!I18</f>
        <v>0</v>
      </c>
      <c r="J7" s="72"/>
      <c r="K7" s="72"/>
      <c r="L7" s="72">
        <f>[1]FY21!L18</f>
        <v>0</v>
      </c>
      <c r="M7" s="72">
        <f>[1]FY21!M18</f>
        <v>10310.86</v>
      </c>
      <c r="N7" s="72"/>
      <c r="O7" s="72"/>
      <c r="P7" s="72">
        <f>[1]FY21!P18</f>
        <v>495807.47</v>
      </c>
      <c r="Q7" s="72">
        <f>[1]FY21!Q18</f>
        <v>1018397.6</v>
      </c>
    </row>
    <row r="8" spans="1:37" ht="12.75" customHeight="1" x14ac:dyDescent="0.3">
      <c r="A8" s="71"/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</row>
    <row r="9" spans="1:37" ht="12.75" customHeight="1" x14ac:dyDescent="0.3">
      <c r="A9" s="71" t="s">
        <v>14</v>
      </c>
      <c r="B9" s="72">
        <f>SUM(C9:Q9)</f>
        <v>0</v>
      </c>
      <c r="C9" s="72">
        <v>0</v>
      </c>
      <c r="D9" s="72">
        <v>0</v>
      </c>
      <c r="E9" s="72"/>
      <c r="F9" s="72">
        <v>0</v>
      </c>
      <c r="G9" s="72">
        <v>0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</row>
    <row r="10" spans="1:37" ht="12.75" customHeight="1" x14ac:dyDescent="0.3">
      <c r="A10" s="71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</row>
    <row r="11" spans="1:37" ht="12.75" customHeight="1" x14ac:dyDescent="0.3">
      <c r="A11" s="71" t="s">
        <v>15</v>
      </c>
      <c r="B11" s="72">
        <f>SUM(C11:Q11)</f>
        <v>0</v>
      </c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</row>
    <row r="12" spans="1:37" ht="12.75" customHeight="1" x14ac:dyDescent="0.3">
      <c r="A12" s="71"/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</row>
    <row r="13" spans="1:37" ht="12.75" customHeight="1" x14ac:dyDescent="0.3">
      <c r="A13" s="71" t="s">
        <v>16</v>
      </c>
      <c r="B13" s="72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</row>
    <row r="14" spans="1:37" ht="12.75" customHeight="1" x14ac:dyDescent="0.3">
      <c r="A14" s="71"/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</row>
    <row r="15" spans="1:37" ht="12.75" customHeight="1" x14ac:dyDescent="0.3">
      <c r="A15" s="6" t="s">
        <v>17</v>
      </c>
      <c r="B15" s="72">
        <f>SUM(C15:Q15)</f>
        <v>2167393.7599999998</v>
      </c>
      <c r="C15" s="72">
        <v>915501</v>
      </c>
      <c r="D15" s="72">
        <v>796722</v>
      </c>
      <c r="E15" s="72"/>
      <c r="F15" s="72">
        <v>83413</v>
      </c>
      <c r="G15" s="72">
        <v>0</v>
      </c>
      <c r="H15" s="72"/>
      <c r="I15" s="72">
        <v>0</v>
      </c>
      <c r="J15" s="72"/>
      <c r="K15" s="72"/>
      <c r="L15" s="72">
        <v>0</v>
      </c>
      <c r="M15" s="72">
        <v>6801</v>
      </c>
      <c r="N15" s="72"/>
      <c r="O15" s="72"/>
      <c r="P15" s="72">
        <v>354296</v>
      </c>
      <c r="Q15" s="72">
        <v>10660.76</v>
      </c>
    </row>
    <row r="16" spans="1:37" ht="12.75" customHeight="1" x14ac:dyDescent="0.3">
      <c r="A16" s="71"/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</row>
    <row r="17" spans="1:37" ht="12.75" customHeight="1" x14ac:dyDescent="0.3">
      <c r="A17" s="71" t="s">
        <v>18</v>
      </c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</row>
    <row r="18" spans="1:37" ht="12.75" customHeight="1" x14ac:dyDescent="0.3">
      <c r="A18" s="6" t="s">
        <v>94</v>
      </c>
      <c r="B18" s="72">
        <f t="shared" ref="B18:Q18" si="0">B7+B9+B11-B13-B15</f>
        <v>2688314.5699999994</v>
      </c>
      <c r="C18" s="72">
        <f t="shared" si="0"/>
        <v>1279367.8900000001</v>
      </c>
      <c r="D18" s="72">
        <f t="shared" si="0"/>
        <v>245205.50999999978</v>
      </c>
      <c r="E18" s="72">
        <f t="shared" si="0"/>
        <v>0</v>
      </c>
      <c r="F18" s="72">
        <f t="shared" si="0"/>
        <v>10983</v>
      </c>
      <c r="G18" s="72">
        <f t="shared" si="0"/>
        <v>0</v>
      </c>
      <c r="H18" s="72">
        <f t="shared" si="0"/>
        <v>0</v>
      </c>
      <c r="I18" s="72">
        <f t="shared" si="0"/>
        <v>0</v>
      </c>
      <c r="J18" s="72">
        <f t="shared" si="0"/>
        <v>0</v>
      </c>
      <c r="K18" s="72">
        <f t="shared" si="0"/>
        <v>0</v>
      </c>
      <c r="L18" s="72">
        <f t="shared" si="0"/>
        <v>0</v>
      </c>
      <c r="M18" s="72">
        <f t="shared" si="0"/>
        <v>3509.8600000000006</v>
      </c>
      <c r="N18" s="72">
        <f t="shared" si="0"/>
        <v>0</v>
      </c>
      <c r="O18" s="72">
        <f t="shared" si="0"/>
        <v>0</v>
      </c>
      <c r="P18" s="72">
        <f t="shared" si="0"/>
        <v>141511.46999999997</v>
      </c>
      <c r="Q18" s="72">
        <f t="shared" si="0"/>
        <v>1007736.84</v>
      </c>
    </row>
    <row r="19" spans="1:37" ht="12.7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</row>
    <row r="20" spans="1:37" ht="12.75" customHeight="1" x14ac:dyDescent="0.3">
      <c r="B20" s="72"/>
      <c r="C20" s="72"/>
      <c r="D20" s="72"/>
    </row>
    <row r="21" spans="1:37" ht="12.75" customHeight="1" x14ac:dyDescent="0.3">
      <c r="D21" s="72"/>
    </row>
    <row r="22" spans="1:37" ht="12.75" customHeight="1" x14ac:dyDescent="0.3">
      <c r="B22" s="72"/>
      <c r="D22" s="72"/>
    </row>
    <row r="23" spans="1:37" ht="12.75" customHeight="1" x14ac:dyDescent="0.3"/>
    <row r="24" spans="1:37" ht="12.75" customHeight="1" x14ac:dyDescent="0.3"/>
    <row r="25" spans="1:37" ht="12.75" customHeight="1" x14ac:dyDescent="0.3"/>
    <row r="26" spans="1:37" ht="12.75" customHeight="1" x14ac:dyDescent="0.3"/>
    <row r="27" spans="1:37" ht="12.75" customHeight="1" x14ac:dyDescent="0.3"/>
    <row r="28" spans="1:37" ht="12.75" customHeight="1" x14ac:dyDescent="0.3"/>
    <row r="29" spans="1:37" ht="12.75" customHeight="1" x14ac:dyDescent="0.3"/>
    <row r="30" spans="1:37" ht="12.75" customHeight="1" x14ac:dyDescent="0.3"/>
    <row r="31" spans="1:37" ht="12.75" customHeight="1" x14ac:dyDescent="0.3"/>
    <row r="32" spans="1:37" ht="12.75" customHeight="1" x14ac:dyDescent="0.3"/>
    <row r="33" ht="12.75" customHeight="1" x14ac:dyDescent="0.3"/>
    <row r="34" ht="12.75" customHeight="1" x14ac:dyDescent="0.3"/>
    <row r="35" ht="12.75" customHeight="1" x14ac:dyDescent="0.3"/>
    <row r="36" ht="12.75" customHeight="1" x14ac:dyDescent="0.3"/>
    <row r="37" ht="12.75" customHeight="1" x14ac:dyDescent="0.3"/>
    <row r="38" ht="12.75" customHeight="1" x14ac:dyDescent="0.3"/>
    <row r="39" ht="12.75" customHeight="1" x14ac:dyDescent="0.3"/>
    <row r="40" ht="12.75" customHeight="1" x14ac:dyDescent="0.3"/>
    <row r="41" ht="12.75" customHeight="1" x14ac:dyDescent="0.3"/>
    <row r="42" ht="12.75" customHeight="1" x14ac:dyDescent="0.3"/>
    <row r="43" ht="12.75" customHeight="1" x14ac:dyDescent="0.3"/>
    <row r="44" ht="12.75" customHeight="1" x14ac:dyDescent="0.3"/>
    <row r="45" ht="12.75" customHeight="1" x14ac:dyDescent="0.3"/>
    <row r="46" ht="12.75" customHeight="1" x14ac:dyDescent="0.3"/>
    <row r="47" ht="12.75" customHeight="1" x14ac:dyDescent="0.3"/>
    <row r="48" ht="12.75" customHeight="1" x14ac:dyDescent="0.3"/>
    <row r="49" ht="12.75" customHeight="1" x14ac:dyDescent="0.3"/>
    <row r="50" ht="12.75" customHeight="1" x14ac:dyDescent="0.3"/>
    <row r="51" ht="12.75" customHeight="1" x14ac:dyDescent="0.3"/>
    <row r="52" ht="12.75" customHeight="1" x14ac:dyDescent="0.3"/>
    <row r="53" ht="12.75" customHeight="1" x14ac:dyDescent="0.3"/>
    <row r="54" ht="12.75" customHeight="1" x14ac:dyDescent="0.3"/>
    <row r="55" ht="12.75" customHeight="1" x14ac:dyDescent="0.3"/>
    <row r="56" ht="12.75" customHeight="1" x14ac:dyDescent="0.3"/>
    <row r="57" ht="12.75" customHeight="1" x14ac:dyDescent="0.3"/>
    <row r="58" ht="12.75" customHeight="1" x14ac:dyDescent="0.3"/>
    <row r="59" ht="12.75" customHeight="1" x14ac:dyDescent="0.3"/>
    <row r="60" ht="12.75" customHeight="1" x14ac:dyDescent="0.3"/>
    <row r="61" ht="12.75" customHeight="1" x14ac:dyDescent="0.3"/>
    <row r="62" ht="12.75" customHeight="1" x14ac:dyDescent="0.3"/>
    <row r="63" ht="12.75" customHeight="1" x14ac:dyDescent="0.3"/>
    <row r="64" ht="12.75" customHeight="1" x14ac:dyDescent="0.3"/>
    <row r="65" ht="12.75" customHeight="1" x14ac:dyDescent="0.3"/>
    <row r="66" ht="12.75" customHeight="1" x14ac:dyDescent="0.3"/>
    <row r="67" ht="12.75" customHeight="1" x14ac:dyDescent="0.3"/>
    <row r="68" ht="12.75" customHeight="1" x14ac:dyDescent="0.3"/>
    <row r="69" ht="12.75" customHeight="1" x14ac:dyDescent="0.3"/>
    <row r="70" ht="12.75" customHeight="1" x14ac:dyDescent="0.3"/>
    <row r="71" ht="12.75" customHeight="1" x14ac:dyDescent="0.3"/>
    <row r="72" ht="12.75" customHeight="1" x14ac:dyDescent="0.3"/>
    <row r="73" ht="12.75" customHeight="1" x14ac:dyDescent="0.3"/>
    <row r="74" ht="12.75" customHeight="1" x14ac:dyDescent="0.3"/>
    <row r="75" ht="12.75" customHeight="1" x14ac:dyDescent="0.3"/>
    <row r="76" ht="12.75" customHeight="1" x14ac:dyDescent="0.3"/>
    <row r="77" ht="12.75" customHeight="1" x14ac:dyDescent="0.3"/>
    <row r="78" ht="12.75" customHeight="1" x14ac:dyDescent="0.3"/>
    <row r="79" ht="12.75" customHeight="1" x14ac:dyDescent="0.3"/>
    <row r="80" ht="12.75" customHeight="1" x14ac:dyDescent="0.3"/>
    <row r="81" ht="12.75" customHeight="1" x14ac:dyDescent="0.3"/>
    <row r="82" ht="12.75" customHeight="1" x14ac:dyDescent="0.3"/>
    <row r="83" ht="12.75" customHeight="1" x14ac:dyDescent="0.3"/>
    <row r="84" ht="12.75" customHeight="1" x14ac:dyDescent="0.3"/>
    <row r="85" ht="12.75" customHeight="1" x14ac:dyDescent="0.3"/>
    <row r="86" ht="12.75" customHeight="1" x14ac:dyDescent="0.3"/>
    <row r="87" ht="12.75" customHeight="1" x14ac:dyDescent="0.3"/>
    <row r="88" ht="12.75" customHeight="1" x14ac:dyDescent="0.3"/>
    <row r="89" ht="12.75" customHeight="1" x14ac:dyDescent="0.3"/>
    <row r="90" ht="12.75" customHeight="1" x14ac:dyDescent="0.3"/>
    <row r="91" ht="12.75" customHeight="1" x14ac:dyDescent="0.3"/>
    <row r="92" ht="12.75" customHeight="1" x14ac:dyDescent="0.3"/>
    <row r="93" ht="12.75" customHeight="1" x14ac:dyDescent="0.3"/>
    <row r="94" ht="12.75" customHeight="1" x14ac:dyDescent="0.3"/>
    <row r="95" ht="12.75" customHeight="1" x14ac:dyDescent="0.3"/>
    <row r="96" ht="12.75" customHeight="1" x14ac:dyDescent="0.3"/>
    <row r="97" ht="12.75" customHeight="1" x14ac:dyDescent="0.3"/>
    <row r="98" ht="12.75" customHeight="1" x14ac:dyDescent="0.3"/>
    <row r="99" ht="12.75" customHeight="1" x14ac:dyDescent="0.3"/>
    <row r="100" ht="12.75" customHeight="1" x14ac:dyDescent="0.3"/>
    <row r="101" ht="12.75" customHeight="1" x14ac:dyDescent="0.3"/>
    <row r="102" ht="12.75" customHeight="1" x14ac:dyDescent="0.3"/>
    <row r="103" ht="12.75" customHeight="1" x14ac:dyDescent="0.3"/>
    <row r="104" ht="12.75" customHeight="1" x14ac:dyDescent="0.3"/>
    <row r="105" ht="12.75" customHeight="1" x14ac:dyDescent="0.3"/>
    <row r="106" ht="12.75" customHeight="1" x14ac:dyDescent="0.3"/>
    <row r="107" ht="12.75" customHeight="1" x14ac:dyDescent="0.3"/>
    <row r="108" ht="12.75" customHeight="1" x14ac:dyDescent="0.3"/>
    <row r="109" ht="12.75" customHeight="1" x14ac:dyDescent="0.3"/>
    <row r="110" ht="12.75" customHeight="1" x14ac:dyDescent="0.3"/>
    <row r="111" ht="12.75" customHeight="1" x14ac:dyDescent="0.3"/>
    <row r="112" ht="12.75" customHeight="1" x14ac:dyDescent="0.3"/>
    <row r="113" ht="12.75" customHeight="1" x14ac:dyDescent="0.3"/>
    <row r="114" ht="12.75" customHeight="1" x14ac:dyDescent="0.3"/>
    <row r="115" ht="12.75" customHeight="1" x14ac:dyDescent="0.3"/>
    <row r="116" ht="12.75" customHeight="1" x14ac:dyDescent="0.3"/>
    <row r="117" ht="12.75" customHeight="1" x14ac:dyDescent="0.3"/>
    <row r="118" ht="12.75" customHeight="1" x14ac:dyDescent="0.3"/>
    <row r="119" ht="12.75" customHeight="1" x14ac:dyDescent="0.3"/>
    <row r="120" ht="12.75" customHeight="1" x14ac:dyDescent="0.3"/>
    <row r="121" ht="12.75" customHeight="1" x14ac:dyDescent="0.3"/>
    <row r="122" ht="12.75" customHeight="1" x14ac:dyDescent="0.3"/>
    <row r="123" ht="12.75" customHeight="1" x14ac:dyDescent="0.3"/>
    <row r="124" ht="12.75" customHeight="1" x14ac:dyDescent="0.3"/>
    <row r="125" ht="12.75" customHeight="1" x14ac:dyDescent="0.3"/>
    <row r="126" ht="12.75" customHeight="1" x14ac:dyDescent="0.3"/>
    <row r="127" ht="12.75" customHeight="1" x14ac:dyDescent="0.3"/>
    <row r="128" ht="12.75" customHeight="1" x14ac:dyDescent="0.3"/>
    <row r="129" ht="12.75" customHeight="1" x14ac:dyDescent="0.3"/>
    <row r="130" ht="12.75" customHeight="1" x14ac:dyDescent="0.3"/>
    <row r="131" ht="12.75" customHeight="1" x14ac:dyDescent="0.3"/>
    <row r="132" ht="12.75" customHeight="1" x14ac:dyDescent="0.3"/>
    <row r="133" ht="12.75" customHeight="1" x14ac:dyDescent="0.3"/>
    <row r="134" ht="12.75" customHeight="1" x14ac:dyDescent="0.3"/>
    <row r="135" ht="12.75" customHeight="1" x14ac:dyDescent="0.3"/>
    <row r="136" ht="12.75" customHeight="1" x14ac:dyDescent="0.3"/>
    <row r="137" ht="12.75" customHeight="1" x14ac:dyDescent="0.3"/>
    <row r="138" ht="12.75" customHeight="1" x14ac:dyDescent="0.3"/>
    <row r="139" ht="12.75" customHeight="1" x14ac:dyDescent="0.3"/>
    <row r="140" ht="12.75" customHeight="1" x14ac:dyDescent="0.3"/>
    <row r="141" ht="12.75" customHeight="1" x14ac:dyDescent="0.3"/>
    <row r="142" ht="12.75" customHeight="1" x14ac:dyDescent="0.3"/>
    <row r="143" ht="12.75" customHeight="1" x14ac:dyDescent="0.3"/>
    <row r="144" ht="12.75" customHeight="1" x14ac:dyDescent="0.3"/>
    <row r="145" ht="12.75" customHeight="1" x14ac:dyDescent="0.3"/>
    <row r="146" ht="12.75" customHeight="1" x14ac:dyDescent="0.3"/>
    <row r="147" ht="12.75" customHeight="1" x14ac:dyDescent="0.3"/>
    <row r="148" ht="12.75" customHeight="1" x14ac:dyDescent="0.3"/>
    <row r="149" ht="12.75" customHeight="1" x14ac:dyDescent="0.3"/>
    <row r="150" ht="12.75" customHeight="1" x14ac:dyDescent="0.3"/>
    <row r="151" ht="12.75" customHeight="1" x14ac:dyDescent="0.3"/>
    <row r="152" ht="12.75" customHeight="1" x14ac:dyDescent="0.3"/>
    <row r="153" ht="12.75" customHeight="1" x14ac:dyDescent="0.3"/>
    <row r="154" ht="12.75" customHeight="1" x14ac:dyDescent="0.3"/>
    <row r="155" ht="12.75" customHeight="1" x14ac:dyDescent="0.3"/>
    <row r="156" ht="12.75" customHeight="1" x14ac:dyDescent="0.3"/>
    <row r="157" ht="12.75" customHeight="1" x14ac:dyDescent="0.3"/>
    <row r="158" ht="12.75" customHeight="1" x14ac:dyDescent="0.3"/>
    <row r="159" ht="12.75" customHeight="1" x14ac:dyDescent="0.3"/>
    <row r="160" ht="12.75" customHeight="1" x14ac:dyDescent="0.3"/>
    <row r="161" ht="12.75" customHeight="1" x14ac:dyDescent="0.3"/>
    <row r="162" ht="12.75" customHeight="1" x14ac:dyDescent="0.3"/>
    <row r="163" ht="12.75" customHeight="1" x14ac:dyDescent="0.3"/>
    <row r="164" ht="12.75" customHeight="1" x14ac:dyDescent="0.3"/>
    <row r="165" ht="12.75" customHeight="1" x14ac:dyDescent="0.3"/>
    <row r="166" ht="12.75" customHeight="1" x14ac:dyDescent="0.3"/>
    <row r="167" ht="12.75" customHeight="1" x14ac:dyDescent="0.3"/>
    <row r="168" ht="12.75" customHeight="1" x14ac:dyDescent="0.3"/>
    <row r="169" ht="12.75" customHeight="1" x14ac:dyDescent="0.3"/>
    <row r="170" ht="12.75" customHeight="1" x14ac:dyDescent="0.3"/>
    <row r="171" ht="12.75" customHeight="1" x14ac:dyDescent="0.3"/>
    <row r="172" ht="12.75" customHeight="1" x14ac:dyDescent="0.3"/>
    <row r="173" ht="12.75" customHeight="1" x14ac:dyDescent="0.3"/>
    <row r="174" ht="12.75" customHeight="1" x14ac:dyDescent="0.3"/>
    <row r="175" ht="12.75" customHeight="1" x14ac:dyDescent="0.3"/>
    <row r="176" ht="12.75" customHeight="1" x14ac:dyDescent="0.3"/>
    <row r="177" ht="12.75" customHeight="1" x14ac:dyDescent="0.3"/>
    <row r="178" ht="12.75" customHeight="1" x14ac:dyDescent="0.3"/>
    <row r="179" ht="12.75" customHeight="1" x14ac:dyDescent="0.3"/>
    <row r="180" ht="12.75" customHeight="1" x14ac:dyDescent="0.3"/>
    <row r="181" ht="12.75" customHeight="1" x14ac:dyDescent="0.3"/>
    <row r="182" ht="12.75" customHeight="1" x14ac:dyDescent="0.3"/>
    <row r="183" ht="12.75" customHeight="1" x14ac:dyDescent="0.3"/>
    <row r="184" ht="12.75" customHeight="1" x14ac:dyDescent="0.3"/>
    <row r="185" ht="12.75" customHeight="1" x14ac:dyDescent="0.3"/>
    <row r="186" ht="12.75" customHeight="1" x14ac:dyDescent="0.3"/>
    <row r="187" ht="12.75" customHeight="1" x14ac:dyDescent="0.3"/>
    <row r="188" ht="12.75" customHeight="1" x14ac:dyDescent="0.3"/>
    <row r="189" ht="12.75" customHeight="1" x14ac:dyDescent="0.3"/>
    <row r="190" ht="12.75" customHeight="1" x14ac:dyDescent="0.3"/>
    <row r="191" ht="12.75" customHeight="1" x14ac:dyDescent="0.3"/>
    <row r="192" ht="12.75" customHeight="1" x14ac:dyDescent="0.3"/>
    <row r="193" ht="12.75" customHeight="1" x14ac:dyDescent="0.3"/>
    <row r="194" ht="12.75" customHeight="1" x14ac:dyDescent="0.3"/>
    <row r="195" ht="12.75" customHeight="1" x14ac:dyDescent="0.3"/>
    <row r="196" ht="12.75" customHeight="1" x14ac:dyDescent="0.3"/>
    <row r="197" ht="12.75" customHeight="1" x14ac:dyDescent="0.3"/>
    <row r="198" ht="12.75" customHeight="1" x14ac:dyDescent="0.3"/>
    <row r="199" ht="12.75" customHeight="1" x14ac:dyDescent="0.3"/>
    <row r="200" ht="12.75" customHeight="1" x14ac:dyDescent="0.3"/>
    <row r="201" ht="12.75" customHeight="1" x14ac:dyDescent="0.3"/>
    <row r="202" ht="12.75" customHeight="1" x14ac:dyDescent="0.3"/>
    <row r="203" ht="12.75" customHeight="1" x14ac:dyDescent="0.3"/>
    <row r="204" ht="12.75" customHeight="1" x14ac:dyDescent="0.3"/>
    <row r="205" ht="12.75" customHeight="1" x14ac:dyDescent="0.3"/>
    <row r="206" ht="12.75" customHeight="1" x14ac:dyDescent="0.3"/>
    <row r="207" ht="12.75" customHeight="1" x14ac:dyDescent="0.3"/>
    <row r="208" ht="12.75" customHeight="1" x14ac:dyDescent="0.3"/>
    <row r="209" ht="12.75" customHeight="1" x14ac:dyDescent="0.3"/>
    <row r="210" ht="12.75" customHeight="1" x14ac:dyDescent="0.3"/>
    <row r="211" ht="12.75" customHeight="1" x14ac:dyDescent="0.3"/>
    <row r="212" ht="12.75" customHeight="1" x14ac:dyDescent="0.3"/>
    <row r="213" ht="12.75" customHeight="1" x14ac:dyDescent="0.3"/>
    <row r="214" ht="12.75" customHeight="1" x14ac:dyDescent="0.3"/>
    <row r="215" ht="12.75" customHeight="1" x14ac:dyDescent="0.3"/>
    <row r="216" ht="12.75" customHeight="1" x14ac:dyDescent="0.3"/>
    <row r="217" ht="12.75" customHeight="1" x14ac:dyDescent="0.3"/>
    <row r="218" ht="12.75" customHeight="1" x14ac:dyDescent="0.3"/>
    <row r="219" ht="12.75" customHeight="1" x14ac:dyDescent="0.3"/>
    <row r="220" ht="12.75" customHeight="1" x14ac:dyDescent="0.3"/>
    <row r="221" ht="12.75" customHeight="1" x14ac:dyDescent="0.3"/>
    <row r="222" ht="12.75" customHeight="1" x14ac:dyDescent="0.3"/>
    <row r="223" ht="12.75" customHeight="1" x14ac:dyDescent="0.3"/>
    <row r="224" ht="12.75" customHeight="1" x14ac:dyDescent="0.3"/>
    <row r="225" ht="12.75" customHeight="1" x14ac:dyDescent="0.3"/>
    <row r="226" ht="12.75" customHeight="1" x14ac:dyDescent="0.3"/>
    <row r="227" ht="12.75" customHeight="1" x14ac:dyDescent="0.3"/>
    <row r="228" ht="12.75" customHeight="1" x14ac:dyDescent="0.3"/>
    <row r="229" ht="12.75" customHeight="1" x14ac:dyDescent="0.3"/>
    <row r="230" ht="12.75" customHeight="1" x14ac:dyDescent="0.3"/>
    <row r="231" ht="12.75" customHeight="1" x14ac:dyDescent="0.3"/>
    <row r="232" ht="12.75" customHeight="1" x14ac:dyDescent="0.3"/>
    <row r="233" ht="12.75" customHeight="1" x14ac:dyDescent="0.3"/>
    <row r="234" ht="12.75" customHeight="1" x14ac:dyDescent="0.3"/>
    <row r="235" ht="12.75" customHeight="1" x14ac:dyDescent="0.3"/>
    <row r="236" ht="12.75" customHeight="1" x14ac:dyDescent="0.3"/>
    <row r="237" ht="12.75" customHeight="1" x14ac:dyDescent="0.3"/>
    <row r="238" ht="12.75" customHeight="1" x14ac:dyDescent="0.3"/>
    <row r="239" ht="12.75" customHeight="1" x14ac:dyDescent="0.3"/>
    <row r="240" ht="12.75" customHeight="1" x14ac:dyDescent="0.3"/>
    <row r="241" ht="12.75" customHeight="1" x14ac:dyDescent="0.3"/>
    <row r="242" ht="12.75" customHeight="1" x14ac:dyDescent="0.3"/>
    <row r="243" ht="12.75" customHeight="1" x14ac:dyDescent="0.3"/>
    <row r="244" ht="12.75" customHeight="1" x14ac:dyDescent="0.3"/>
    <row r="245" ht="12.75" customHeight="1" x14ac:dyDescent="0.3"/>
    <row r="246" ht="12.75" customHeight="1" x14ac:dyDescent="0.3"/>
    <row r="247" ht="12.75" customHeight="1" x14ac:dyDescent="0.3"/>
    <row r="248" ht="12.75" customHeight="1" x14ac:dyDescent="0.3"/>
    <row r="249" ht="12.75" customHeight="1" x14ac:dyDescent="0.3"/>
    <row r="250" ht="12.75" customHeight="1" x14ac:dyDescent="0.3"/>
    <row r="251" ht="12.75" customHeight="1" x14ac:dyDescent="0.3"/>
    <row r="252" ht="12.75" customHeight="1" x14ac:dyDescent="0.3"/>
    <row r="253" ht="12.75" customHeight="1" x14ac:dyDescent="0.3"/>
    <row r="254" ht="12.75" customHeight="1" x14ac:dyDescent="0.3"/>
    <row r="255" ht="12.75" customHeight="1" x14ac:dyDescent="0.3"/>
    <row r="256" ht="12.75" customHeight="1" x14ac:dyDescent="0.3"/>
    <row r="257" ht="12.75" customHeight="1" x14ac:dyDescent="0.3"/>
    <row r="258" ht="12.75" customHeight="1" x14ac:dyDescent="0.3"/>
    <row r="259" ht="12.75" customHeight="1" x14ac:dyDescent="0.3"/>
    <row r="260" ht="12.75" customHeight="1" x14ac:dyDescent="0.3"/>
    <row r="261" ht="12.75" customHeight="1" x14ac:dyDescent="0.3"/>
    <row r="262" ht="12.75" customHeight="1" x14ac:dyDescent="0.3"/>
    <row r="263" ht="12.75" customHeight="1" x14ac:dyDescent="0.3"/>
    <row r="264" ht="12.75" customHeight="1" x14ac:dyDescent="0.3"/>
    <row r="265" ht="12.75" customHeight="1" x14ac:dyDescent="0.3"/>
    <row r="266" ht="12.75" customHeight="1" x14ac:dyDescent="0.3"/>
    <row r="267" ht="12.75" customHeight="1" x14ac:dyDescent="0.3"/>
    <row r="268" ht="12.75" customHeight="1" x14ac:dyDescent="0.3"/>
    <row r="269" ht="12.75" customHeight="1" x14ac:dyDescent="0.3"/>
    <row r="270" ht="12.75" customHeight="1" x14ac:dyDescent="0.3"/>
    <row r="271" ht="12.75" customHeight="1" x14ac:dyDescent="0.3"/>
    <row r="272" ht="12.75" customHeight="1" x14ac:dyDescent="0.3"/>
    <row r="273" ht="12.75" customHeight="1" x14ac:dyDescent="0.3"/>
    <row r="274" ht="12.75" customHeight="1" x14ac:dyDescent="0.3"/>
    <row r="275" ht="12.75" customHeight="1" x14ac:dyDescent="0.3"/>
    <row r="276" ht="12.75" customHeight="1" x14ac:dyDescent="0.3"/>
    <row r="277" ht="12.75" customHeight="1" x14ac:dyDescent="0.3"/>
    <row r="278" ht="12.75" customHeight="1" x14ac:dyDescent="0.3"/>
    <row r="279" ht="12.75" customHeight="1" x14ac:dyDescent="0.3"/>
    <row r="280" ht="12.75" customHeight="1" x14ac:dyDescent="0.3"/>
    <row r="281" ht="12.75" customHeight="1" x14ac:dyDescent="0.3"/>
    <row r="282" ht="12.75" customHeight="1" x14ac:dyDescent="0.3"/>
    <row r="283" ht="12.75" customHeight="1" x14ac:dyDescent="0.3"/>
    <row r="284" ht="12.75" customHeight="1" x14ac:dyDescent="0.3"/>
    <row r="285" ht="12.75" customHeight="1" x14ac:dyDescent="0.3"/>
    <row r="286" ht="12.75" customHeight="1" x14ac:dyDescent="0.3"/>
    <row r="287" ht="12.75" customHeight="1" x14ac:dyDescent="0.3"/>
    <row r="288" ht="12.75" customHeight="1" x14ac:dyDescent="0.3"/>
    <row r="289" ht="12.75" customHeight="1" x14ac:dyDescent="0.3"/>
    <row r="290" ht="12.75" customHeight="1" x14ac:dyDescent="0.3"/>
    <row r="291" ht="12.75" customHeight="1" x14ac:dyDescent="0.3"/>
    <row r="292" ht="12.75" customHeight="1" x14ac:dyDescent="0.3"/>
    <row r="293" ht="12.75" customHeight="1" x14ac:dyDescent="0.3"/>
    <row r="294" ht="12.75" customHeight="1" x14ac:dyDescent="0.3"/>
    <row r="295" ht="12.75" customHeight="1" x14ac:dyDescent="0.3"/>
    <row r="296" ht="12.75" customHeight="1" x14ac:dyDescent="0.3"/>
    <row r="297" ht="12.75" customHeight="1" x14ac:dyDescent="0.3"/>
    <row r="298" ht="12.75" customHeight="1" x14ac:dyDescent="0.3"/>
    <row r="299" ht="12.75" customHeight="1" x14ac:dyDescent="0.3"/>
    <row r="300" ht="12.75" customHeight="1" x14ac:dyDescent="0.3"/>
    <row r="301" ht="12.75" customHeight="1" x14ac:dyDescent="0.3"/>
    <row r="302" ht="12.75" customHeight="1" x14ac:dyDescent="0.3"/>
    <row r="303" ht="12.75" customHeight="1" x14ac:dyDescent="0.3"/>
    <row r="304" ht="12.75" customHeight="1" x14ac:dyDescent="0.3"/>
    <row r="305" ht="12.75" customHeight="1" x14ac:dyDescent="0.3"/>
    <row r="306" ht="12.75" customHeight="1" x14ac:dyDescent="0.3"/>
    <row r="307" ht="12.75" customHeight="1" x14ac:dyDescent="0.3"/>
    <row r="308" ht="12.75" customHeight="1" x14ac:dyDescent="0.3"/>
    <row r="309" ht="12.75" customHeight="1" x14ac:dyDescent="0.3"/>
    <row r="310" ht="12.75" customHeight="1" x14ac:dyDescent="0.3"/>
    <row r="311" ht="12.75" customHeight="1" x14ac:dyDescent="0.3"/>
    <row r="312" ht="12.75" customHeight="1" x14ac:dyDescent="0.3"/>
    <row r="313" ht="12.75" customHeight="1" x14ac:dyDescent="0.3"/>
    <row r="314" ht="12.75" customHeight="1" x14ac:dyDescent="0.3"/>
    <row r="315" ht="12.75" customHeight="1" x14ac:dyDescent="0.3"/>
    <row r="316" ht="12.75" customHeight="1" x14ac:dyDescent="0.3"/>
    <row r="317" ht="12.75" customHeight="1" x14ac:dyDescent="0.3"/>
    <row r="318" ht="12.75" customHeight="1" x14ac:dyDescent="0.3"/>
    <row r="319" ht="12.75" customHeight="1" x14ac:dyDescent="0.3"/>
    <row r="320" ht="12.75" customHeight="1" x14ac:dyDescent="0.3"/>
    <row r="321" ht="12.75" customHeight="1" x14ac:dyDescent="0.3"/>
    <row r="322" ht="12.75" customHeight="1" x14ac:dyDescent="0.3"/>
    <row r="323" ht="12.75" customHeight="1" x14ac:dyDescent="0.3"/>
    <row r="324" ht="12.75" customHeight="1" x14ac:dyDescent="0.3"/>
    <row r="325" ht="12.75" customHeight="1" x14ac:dyDescent="0.3"/>
    <row r="326" ht="12.75" customHeight="1" x14ac:dyDescent="0.3"/>
    <row r="327" ht="12.75" customHeight="1" x14ac:dyDescent="0.3"/>
    <row r="328" ht="12.75" customHeight="1" x14ac:dyDescent="0.3"/>
    <row r="329" ht="12.75" customHeight="1" x14ac:dyDescent="0.3"/>
    <row r="330" ht="12.75" customHeight="1" x14ac:dyDescent="0.3"/>
    <row r="331" ht="12.75" customHeight="1" x14ac:dyDescent="0.3"/>
    <row r="332" ht="12.75" customHeight="1" x14ac:dyDescent="0.3"/>
    <row r="333" ht="12.75" customHeight="1" x14ac:dyDescent="0.3"/>
    <row r="334" ht="12.75" customHeight="1" x14ac:dyDescent="0.3"/>
    <row r="335" ht="12.75" customHeight="1" x14ac:dyDescent="0.3"/>
    <row r="336" ht="12.75" customHeight="1" x14ac:dyDescent="0.3"/>
    <row r="337" ht="12.75" customHeight="1" x14ac:dyDescent="0.3"/>
    <row r="338" ht="12.75" customHeight="1" x14ac:dyDescent="0.3"/>
    <row r="339" ht="12.75" customHeight="1" x14ac:dyDescent="0.3"/>
    <row r="340" ht="12.75" customHeight="1" x14ac:dyDescent="0.3"/>
    <row r="341" ht="12.75" customHeight="1" x14ac:dyDescent="0.3"/>
    <row r="342" ht="12.75" customHeight="1" x14ac:dyDescent="0.3"/>
    <row r="343" ht="12.75" customHeight="1" x14ac:dyDescent="0.3"/>
    <row r="344" ht="12.75" customHeight="1" x14ac:dyDescent="0.3"/>
    <row r="345" ht="12.75" customHeight="1" x14ac:dyDescent="0.3"/>
    <row r="346" ht="12.75" customHeight="1" x14ac:dyDescent="0.3"/>
    <row r="347" ht="12.75" customHeight="1" x14ac:dyDescent="0.3"/>
    <row r="348" ht="12.75" customHeight="1" x14ac:dyDescent="0.3"/>
    <row r="349" ht="12.75" customHeight="1" x14ac:dyDescent="0.3"/>
    <row r="350" ht="12.75" customHeight="1" x14ac:dyDescent="0.3"/>
    <row r="351" ht="12.75" customHeight="1" x14ac:dyDescent="0.3"/>
    <row r="352" ht="12.75" customHeight="1" x14ac:dyDescent="0.3"/>
    <row r="353" ht="12.75" customHeight="1" x14ac:dyDescent="0.3"/>
    <row r="354" ht="12.75" customHeight="1" x14ac:dyDescent="0.3"/>
    <row r="355" ht="12.75" customHeight="1" x14ac:dyDescent="0.3"/>
    <row r="356" ht="12.75" customHeight="1" x14ac:dyDescent="0.3"/>
    <row r="357" ht="12.75" customHeight="1" x14ac:dyDescent="0.3"/>
    <row r="358" ht="12.75" customHeight="1" x14ac:dyDescent="0.3"/>
    <row r="359" ht="12.75" customHeight="1" x14ac:dyDescent="0.3"/>
    <row r="360" ht="12.75" customHeight="1" x14ac:dyDescent="0.3"/>
    <row r="361" ht="12.75" customHeight="1" x14ac:dyDescent="0.3"/>
    <row r="362" ht="12.75" customHeight="1" x14ac:dyDescent="0.3"/>
    <row r="363" ht="12.75" customHeight="1" x14ac:dyDescent="0.3"/>
    <row r="364" ht="12.75" customHeight="1" x14ac:dyDescent="0.3"/>
    <row r="365" ht="12.75" customHeight="1" x14ac:dyDescent="0.3"/>
    <row r="366" ht="12.75" customHeight="1" x14ac:dyDescent="0.3"/>
    <row r="367" ht="12.75" customHeight="1" x14ac:dyDescent="0.3"/>
    <row r="368" ht="12.75" customHeight="1" x14ac:dyDescent="0.3"/>
    <row r="369" ht="12.75" customHeight="1" x14ac:dyDescent="0.3"/>
    <row r="370" ht="12.75" customHeight="1" x14ac:dyDescent="0.3"/>
    <row r="371" ht="12.75" customHeight="1" x14ac:dyDescent="0.3"/>
    <row r="372" ht="12.75" customHeight="1" x14ac:dyDescent="0.3"/>
    <row r="373" ht="12.75" customHeight="1" x14ac:dyDescent="0.3"/>
    <row r="374" ht="12.75" customHeight="1" x14ac:dyDescent="0.3"/>
    <row r="375" ht="12.75" customHeight="1" x14ac:dyDescent="0.3"/>
    <row r="376" ht="12.75" customHeight="1" x14ac:dyDescent="0.3"/>
    <row r="377" ht="12.75" customHeight="1" x14ac:dyDescent="0.3"/>
    <row r="378" ht="12.75" customHeight="1" x14ac:dyDescent="0.3"/>
    <row r="379" ht="12.75" customHeight="1" x14ac:dyDescent="0.3"/>
    <row r="380" ht="12.75" customHeight="1" x14ac:dyDescent="0.3"/>
    <row r="381" ht="12.75" customHeight="1" x14ac:dyDescent="0.3"/>
    <row r="382" ht="12.75" customHeight="1" x14ac:dyDescent="0.3"/>
    <row r="383" ht="12.75" customHeight="1" x14ac:dyDescent="0.3"/>
    <row r="384" ht="12.75" customHeight="1" x14ac:dyDescent="0.3"/>
    <row r="385" ht="12.75" customHeight="1" x14ac:dyDescent="0.3"/>
    <row r="386" ht="12.75" customHeight="1" x14ac:dyDescent="0.3"/>
    <row r="387" ht="12.75" customHeight="1" x14ac:dyDescent="0.3"/>
    <row r="388" ht="12.75" customHeight="1" x14ac:dyDescent="0.3"/>
    <row r="389" ht="12.75" customHeight="1" x14ac:dyDescent="0.3"/>
    <row r="390" ht="12.75" customHeight="1" x14ac:dyDescent="0.3"/>
    <row r="391" ht="12.75" customHeight="1" x14ac:dyDescent="0.3"/>
    <row r="392" ht="12.75" customHeight="1" x14ac:dyDescent="0.3"/>
    <row r="393" ht="12.75" customHeight="1" x14ac:dyDescent="0.3"/>
    <row r="394" ht="12.75" customHeight="1" x14ac:dyDescent="0.3"/>
    <row r="395" ht="12.75" customHeight="1" x14ac:dyDescent="0.3"/>
    <row r="396" ht="12.75" customHeight="1" x14ac:dyDescent="0.3"/>
    <row r="397" ht="12.75" customHeight="1" x14ac:dyDescent="0.3"/>
    <row r="398" ht="12.75" customHeight="1" x14ac:dyDescent="0.3"/>
    <row r="399" ht="12.75" customHeight="1" x14ac:dyDescent="0.3"/>
    <row r="400" ht="12.75" customHeight="1" x14ac:dyDescent="0.3"/>
    <row r="401" ht="12.75" customHeight="1" x14ac:dyDescent="0.3"/>
    <row r="402" ht="12.75" customHeight="1" x14ac:dyDescent="0.3"/>
    <row r="403" ht="12.75" customHeight="1" x14ac:dyDescent="0.3"/>
    <row r="404" ht="12.75" customHeight="1" x14ac:dyDescent="0.3"/>
    <row r="405" ht="12.75" customHeight="1" x14ac:dyDescent="0.3"/>
    <row r="406" ht="12.75" customHeight="1" x14ac:dyDescent="0.3"/>
    <row r="407" ht="12.75" customHeight="1" x14ac:dyDescent="0.3"/>
    <row r="408" ht="12.75" customHeight="1" x14ac:dyDescent="0.3"/>
    <row r="409" ht="12.75" customHeight="1" x14ac:dyDescent="0.3"/>
    <row r="410" ht="12.75" customHeight="1" x14ac:dyDescent="0.3"/>
    <row r="411" ht="12.75" customHeight="1" x14ac:dyDescent="0.3"/>
    <row r="412" ht="12.75" customHeight="1" x14ac:dyDescent="0.3"/>
    <row r="413" ht="12.75" customHeight="1" x14ac:dyDescent="0.3"/>
    <row r="414" ht="12.75" customHeight="1" x14ac:dyDescent="0.3"/>
    <row r="415" ht="12.75" customHeight="1" x14ac:dyDescent="0.3"/>
    <row r="416" ht="12.75" customHeight="1" x14ac:dyDescent="0.3"/>
    <row r="417" ht="12.75" customHeight="1" x14ac:dyDescent="0.3"/>
    <row r="418" ht="12.75" customHeight="1" x14ac:dyDescent="0.3"/>
    <row r="419" ht="12.75" customHeight="1" x14ac:dyDescent="0.3"/>
    <row r="420" ht="12.75" customHeight="1" x14ac:dyDescent="0.3"/>
    <row r="421" ht="12.75" customHeight="1" x14ac:dyDescent="0.3"/>
    <row r="422" ht="12.75" customHeight="1" x14ac:dyDescent="0.3"/>
    <row r="423" ht="12.75" customHeight="1" x14ac:dyDescent="0.3"/>
    <row r="424" ht="12.75" customHeight="1" x14ac:dyDescent="0.3"/>
    <row r="425" ht="12.75" customHeight="1" x14ac:dyDescent="0.3"/>
    <row r="426" ht="12.75" customHeight="1" x14ac:dyDescent="0.3"/>
    <row r="427" ht="12.75" customHeight="1" x14ac:dyDescent="0.3"/>
    <row r="428" ht="12.75" customHeight="1" x14ac:dyDescent="0.3"/>
    <row r="429" ht="12.75" customHeight="1" x14ac:dyDescent="0.3"/>
    <row r="430" ht="12.75" customHeight="1" x14ac:dyDescent="0.3"/>
    <row r="431" ht="12.75" customHeight="1" x14ac:dyDescent="0.3"/>
    <row r="432" ht="12.75" customHeight="1" x14ac:dyDescent="0.3"/>
    <row r="433" ht="12.75" customHeight="1" x14ac:dyDescent="0.3"/>
    <row r="434" ht="12.75" customHeight="1" x14ac:dyDescent="0.3"/>
    <row r="435" ht="12.75" customHeight="1" x14ac:dyDescent="0.3"/>
    <row r="436" ht="12.75" customHeight="1" x14ac:dyDescent="0.3"/>
    <row r="437" ht="12.75" customHeight="1" x14ac:dyDescent="0.3"/>
    <row r="438" ht="12.75" customHeight="1" x14ac:dyDescent="0.3"/>
    <row r="439" ht="12.75" customHeight="1" x14ac:dyDescent="0.3"/>
    <row r="440" ht="12.75" customHeight="1" x14ac:dyDescent="0.3"/>
    <row r="441" ht="12.75" customHeight="1" x14ac:dyDescent="0.3"/>
    <row r="442" ht="12.75" customHeight="1" x14ac:dyDescent="0.3"/>
    <row r="443" ht="12.75" customHeight="1" x14ac:dyDescent="0.3"/>
    <row r="444" ht="12.75" customHeight="1" x14ac:dyDescent="0.3"/>
    <row r="445" ht="12.75" customHeight="1" x14ac:dyDescent="0.3"/>
    <row r="446" ht="12.75" customHeight="1" x14ac:dyDescent="0.3"/>
    <row r="447" ht="12.75" customHeight="1" x14ac:dyDescent="0.3"/>
    <row r="448" ht="12.75" customHeight="1" x14ac:dyDescent="0.3"/>
    <row r="449" ht="12.75" customHeight="1" x14ac:dyDescent="0.3"/>
    <row r="450" ht="12.75" customHeight="1" x14ac:dyDescent="0.3"/>
    <row r="451" ht="12.75" customHeight="1" x14ac:dyDescent="0.3"/>
    <row r="452" ht="12.75" customHeight="1" x14ac:dyDescent="0.3"/>
    <row r="453" ht="12.75" customHeight="1" x14ac:dyDescent="0.3"/>
    <row r="454" ht="12.75" customHeight="1" x14ac:dyDescent="0.3"/>
    <row r="455" ht="12.75" customHeight="1" x14ac:dyDescent="0.3"/>
    <row r="456" ht="12.75" customHeight="1" x14ac:dyDescent="0.3"/>
    <row r="457" ht="12.75" customHeight="1" x14ac:dyDescent="0.3"/>
    <row r="458" ht="12.75" customHeight="1" x14ac:dyDescent="0.3"/>
    <row r="459" ht="12.75" customHeight="1" x14ac:dyDescent="0.3"/>
    <row r="460" ht="12.75" customHeight="1" x14ac:dyDescent="0.3"/>
    <row r="461" ht="12.75" customHeight="1" x14ac:dyDescent="0.3"/>
    <row r="462" ht="12.75" customHeight="1" x14ac:dyDescent="0.3"/>
    <row r="463" ht="12.75" customHeight="1" x14ac:dyDescent="0.3"/>
    <row r="464" ht="12.75" customHeight="1" x14ac:dyDescent="0.3"/>
    <row r="465" ht="12.75" customHeight="1" x14ac:dyDescent="0.3"/>
    <row r="466" ht="12.75" customHeight="1" x14ac:dyDescent="0.3"/>
    <row r="467" ht="12.75" customHeight="1" x14ac:dyDescent="0.3"/>
    <row r="468" ht="12.75" customHeight="1" x14ac:dyDescent="0.3"/>
    <row r="469" ht="12.75" customHeight="1" x14ac:dyDescent="0.3"/>
    <row r="470" ht="12.75" customHeight="1" x14ac:dyDescent="0.3"/>
    <row r="471" ht="12.75" customHeight="1" x14ac:dyDescent="0.3"/>
    <row r="472" ht="12.75" customHeight="1" x14ac:dyDescent="0.3"/>
    <row r="473" ht="12.75" customHeight="1" x14ac:dyDescent="0.3"/>
    <row r="474" ht="12.75" customHeight="1" x14ac:dyDescent="0.3"/>
    <row r="475" ht="12.75" customHeight="1" x14ac:dyDescent="0.3"/>
    <row r="476" ht="12.75" customHeight="1" x14ac:dyDescent="0.3"/>
    <row r="477" ht="12.75" customHeight="1" x14ac:dyDescent="0.3"/>
    <row r="478" ht="12.75" customHeight="1" x14ac:dyDescent="0.3"/>
    <row r="479" ht="12.75" customHeight="1" x14ac:dyDescent="0.3"/>
    <row r="480" ht="12.75" customHeight="1" x14ac:dyDescent="0.3"/>
    <row r="481" ht="12.75" customHeight="1" x14ac:dyDescent="0.3"/>
    <row r="482" ht="12.75" customHeight="1" x14ac:dyDescent="0.3"/>
    <row r="483" ht="12.75" customHeight="1" x14ac:dyDescent="0.3"/>
    <row r="484" ht="12.75" customHeight="1" x14ac:dyDescent="0.3"/>
    <row r="485" ht="12.75" customHeight="1" x14ac:dyDescent="0.3"/>
    <row r="486" ht="12.75" customHeight="1" x14ac:dyDescent="0.3"/>
    <row r="487" ht="12.75" customHeight="1" x14ac:dyDescent="0.3"/>
    <row r="488" ht="12.75" customHeight="1" x14ac:dyDescent="0.3"/>
    <row r="489" ht="12.75" customHeight="1" x14ac:dyDescent="0.3"/>
    <row r="490" ht="12.75" customHeight="1" x14ac:dyDescent="0.3"/>
    <row r="491" ht="12.75" customHeight="1" x14ac:dyDescent="0.3"/>
    <row r="492" ht="12.75" customHeight="1" x14ac:dyDescent="0.3"/>
    <row r="493" ht="12.75" customHeight="1" x14ac:dyDescent="0.3"/>
    <row r="494" ht="12.75" customHeight="1" x14ac:dyDescent="0.3"/>
    <row r="495" ht="12.75" customHeight="1" x14ac:dyDescent="0.3"/>
    <row r="496" ht="12.75" customHeight="1" x14ac:dyDescent="0.3"/>
    <row r="497" ht="12.75" customHeight="1" x14ac:dyDescent="0.3"/>
    <row r="498" ht="12.75" customHeight="1" x14ac:dyDescent="0.3"/>
    <row r="499" ht="12.75" customHeight="1" x14ac:dyDescent="0.3"/>
    <row r="500" ht="12.75" customHeight="1" x14ac:dyDescent="0.3"/>
    <row r="501" ht="12.75" customHeight="1" x14ac:dyDescent="0.3"/>
    <row r="502" ht="12.75" customHeight="1" x14ac:dyDescent="0.3"/>
    <row r="503" ht="12.75" customHeight="1" x14ac:dyDescent="0.3"/>
    <row r="504" ht="12.75" customHeight="1" x14ac:dyDescent="0.3"/>
    <row r="505" ht="12.75" customHeight="1" x14ac:dyDescent="0.3"/>
    <row r="506" ht="12.75" customHeight="1" x14ac:dyDescent="0.3"/>
    <row r="507" ht="12.75" customHeight="1" x14ac:dyDescent="0.3"/>
    <row r="508" ht="12.75" customHeight="1" x14ac:dyDescent="0.3"/>
    <row r="509" ht="12.75" customHeight="1" x14ac:dyDescent="0.3"/>
    <row r="510" ht="12.75" customHeight="1" x14ac:dyDescent="0.3"/>
    <row r="511" ht="12.75" customHeight="1" x14ac:dyDescent="0.3"/>
    <row r="512" ht="12.75" customHeight="1" x14ac:dyDescent="0.3"/>
    <row r="513" ht="12.75" customHeight="1" x14ac:dyDescent="0.3"/>
    <row r="514" ht="12.75" customHeight="1" x14ac:dyDescent="0.3"/>
    <row r="515" ht="12.75" customHeight="1" x14ac:dyDescent="0.3"/>
    <row r="516" ht="12.75" customHeight="1" x14ac:dyDescent="0.3"/>
    <row r="517" ht="12.75" customHeight="1" x14ac:dyDescent="0.3"/>
    <row r="518" ht="12.75" customHeight="1" x14ac:dyDescent="0.3"/>
    <row r="519" ht="12.75" customHeight="1" x14ac:dyDescent="0.3"/>
    <row r="520" ht="12.75" customHeight="1" x14ac:dyDescent="0.3"/>
    <row r="521" ht="12.75" customHeight="1" x14ac:dyDescent="0.3"/>
    <row r="522" ht="12.75" customHeight="1" x14ac:dyDescent="0.3"/>
    <row r="523" ht="12.75" customHeight="1" x14ac:dyDescent="0.3"/>
    <row r="524" ht="12.75" customHeight="1" x14ac:dyDescent="0.3"/>
    <row r="525" ht="12.75" customHeight="1" x14ac:dyDescent="0.3"/>
    <row r="526" ht="12.75" customHeight="1" x14ac:dyDescent="0.3"/>
    <row r="527" ht="12.75" customHeight="1" x14ac:dyDescent="0.3"/>
    <row r="528" ht="12.75" customHeight="1" x14ac:dyDescent="0.3"/>
    <row r="529" ht="12.75" customHeight="1" x14ac:dyDescent="0.3"/>
    <row r="530" ht="12.75" customHeight="1" x14ac:dyDescent="0.3"/>
    <row r="531" ht="12.75" customHeight="1" x14ac:dyDescent="0.3"/>
    <row r="532" ht="12.75" customHeight="1" x14ac:dyDescent="0.3"/>
    <row r="533" ht="12.75" customHeight="1" x14ac:dyDescent="0.3"/>
    <row r="534" ht="12.75" customHeight="1" x14ac:dyDescent="0.3"/>
    <row r="535" ht="12.75" customHeight="1" x14ac:dyDescent="0.3"/>
    <row r="536" ht="12.75" customHeight="1" x14ac:dyDescent="0.3"/>
    <row r="537" ht="12.75" customHeight="1" x14ac:dyDescent="0.3"/>
    <row r="538" ht="12.75" customHeight="1" x14ac:dyDescent="0.3"/>
    <row r="539" ht="12.75" customHeight="1" x14ac:dyDescent="0.3"/>
    <row r="540" ht="12.75" customHeight="1" x14ac:dyDescent="0.3"/>
    <row r="541" ht="12.75" customHeight="1" x14ac:dyDescent="0.3"/>
    <row r="542" ht="12.75" customHeight="1" x14ac:dyDescent="0.3"/>
    <row r="543" ht="12.75" customHeight="1" x14ac:dyDescent="0.3"/>
    <row r="544" ht="12.75" customHeight="1" x14ac:dyDescent="0.3"/>
    <row r="545" ht="12.75" customHeight="1" x14ac:dyDescent="0.3"/>
    <row r="546" ht="12.75" customHeight="1" x14ac:dyDescent="0.3"/>
    <row r="547" ht="12.75" customHeight="1" x14ac:dyDescent="0.3"/>
    <row r="548" ht="12.75" customHeight="1" x14ac:dyDescent="0.3"/>
    <row r="549" ht="12.75" customHeight="1" x14ac:dyDescent="0.3"/>
    <row r="550" ht="12.75" customHeight="1" x14ac:dyDescent="0.3"/>
    <row r="551" ht="12.75" customHeight="1" x14ac:dyDescent="0.3"/>
    <row r="552" ht="12.75" customHeight="1" x14ac:dyDescent="0.3"/>
    <row r="553" ht="12.75" customHeight="1" x14ac:dyDescent="0.3"/>
    <row r="554" ht="12.75" customHeight="1" x14ac:dyDescent="0.3"/>
    <row r="555" ht="12.75" customHeight="1" x14ac:dyDescent="0.3"/>
    <row r="556" ht="12.75" customHeight="1" x14ac:dyDescent="0.3"/>
    <row r="557" ht="12.75" customHeight="1" x14ac:dyDescent="0.3"/>
    <row r="558" ht="12.75" customHeight="1" x14ac:dyDescent="0.3"/>
    <row r="559" ht="12.75" customHeight="1" x14ac:dyDescent="0.3"/>
    <row r="560" ht="12.75" customHeight="1" x14ac:dyDescent="0.3"/>
    <row r="561" ht="12.75" customHeight="1" x14ac:dyDescent="0.3"/>
    <row r="562" ht="12.75" customHeight="1" x14ac:dyDescent="0.3"/>
    <row r="563" ht="12.75" customHeight="1" x14ac:dyDescent="0.3"/>
    <row r="564" ht="12.75" customHeight="1" x14ac:dyDescent="0.3"/>
    <row r="565" ht="12.75" customHeight="1" x14ac:dyDescent="0.3"/>
    <row r="566" ht="12.75" customHeight="1" x14ac:dyDescent="0.3"/>
    <row r="567" ht="12.75" customHeight="1" x14ac:dyDescent="0.3"/>
    <row r="568" ht="12.75" customHeight="1" x14ac:dyDescent="0.3"/>
    <row r="569" ht="12.75" customHeight="1" x14ac:dyDescent="0.3"/>
    <row r="570" ht="12.75" customHeight="1" x14ac:dyDescent="0.3"/>
    <row r="571" ht="12.75" customHeight="1" x14ac:dyDescent="0.3"/>
    <row r="572" ht="12.75" customHeight="1" x14ac:dyDescent="0.3"/>
    <row r="573" ht="12.75" customHeight="1" x14ac:dyDescent="0.3"/>
    <row r="574" ht="12.75" customHeight="1" x14ac:dyDescent="0.3"/>
    <row r="575" ht="12.75" customHeight="1" x14ac:dyDescent="0.3"/>
    <row r="576" ht="12.75" customHeight="1" x14ac:dyDescent="0.3"/>
    <row r="577" ht="12.75" customHeight="1" x14ac:dyDescent="0.3"/>
    <row r="578" ht="12.75" customHeight="1" x14ac:dyDescent="0.3"/>
    <row r="579" ht="12.75" customHeight="1" x14ac:dyDescent="0.3"/>
    <row r="580" ht="12.75" customHeight="1" x14ac:dyDescent="0.3"/>
    <row r="581" ht="12.75" customHeight="1" x14ac:dyDescent="0.3"/>
    <row r="582" ht="12.75" customHeight="1" x14ac:dyDescent="0.3"/>
    <row r="583" ht="12.75" customHeight="1" x14ac:dyDescent="0.3"/>
    <row r="584" ht="12.75" customHeight="1" x14ac:dyDescent="0.3"/>
    <row r="585" ht="12.75" customHeight="1" x14ac:dyDescent="0.3"/>
    <row r="586" ht="12.75" customHeight="1" x14ac:dyDescent="0.3"/>
    <row r="587" ht="12.75" customHeight="1" x14ac:dyDescent="0.3"/>
    <row r="588" ht="12.75" customHeight="1" x14ac:dyDescent="0.3"/>
    <row r="589" ht="12.75" customHeight="1" x14ac:dyDescent="0.3"/>
    <row r="590" ht="12.75" customHeight="1" x14ac:dyDescent="0.3"/>
    <row r="591" ht="12.75" customHeight="1" x14ac:dyDescent="0.3"/>
    <row r="592" ht="12.75" customHeight="1" x14ac:dyDescent="0.3"/>
    <row r="593" ht="12.75" customHeight="1" x14ac:dyDescent="0.3"/>
    <row r="594" ht="12.75" customHeight="1" x14ac:dyDescent="0.3"/>
    <row r="595" ht="12.75" customHeight="1" x14ac:dyDescent="0.3"/>
    <row r="596" ht="12.75" customHeight="1" x14ac:dyDescent="0.3"/>
    <row r="597" ht="12.75" customHeight="1" x14ac:dyDescent="0.3"/>
    <row r="598" ht="12.75" customHeight="1" x14ac:dyDescent="0.3"/>
    <row r="599" ht="12.75" customHeight="1" x14ac:dyDescent="0.3"/>
    <row r="600" ht="12.75" customHeight="1" x14ac:dyDescent="0.3"/>
    <row r="601" ht="12.75" customHeight="1" x14ac:dyDescent="0.3"/>
    <row r="602" ht="12.75" customHeight="1" x14ac:dyDescent="0.3"/>
    <row r="603" ht="12.75" customHeight="1" x14ac:dyDescent="0.3"/>
    <row r="604" ht="12.75" customHeight="1" x14ac:dyDescent="0.3"/>
    <row r="605" ht="12.75" customHeight="1" x14ac:dyDescent="0.3"/>
    <row r="606" ht="12.75" customHeight="1" x14ac:dyDescent="0.3"/>
    <row r="607" ht="12.75" customHeight="1" x14ac:dyDescent="0.3"/>
    <row r="608" ht="12.75" customHeight="1" x14ac:dyDescent="0.3"/>
    <row r="609" ht="12.75" customHeight="1" x14ac:dyDescent="0.3"/>
    <row r="610" ht="12.75" customHeight="1" x14ac:dyDescent="0.3"/>
    <row r="611" ht="12.75" customHeight="1" x14ac:dyDescent="0.3"/>
    <row r="612" ht="12.75" customHeight="1" x14ac:dyDescent="0.3"/>
    <row r="613" ht="12.75" customHeight="1" x14ac:dyDescent="0.3"/>
    <row r="614" ht="12.75" customHeight="1" x14ac:dyDescent="0.3"/>
    <row r="615" ht="12.75" customHeight="1" x14ac:dyDescent="0.3"/>
    <row r="616" ht="12.75" customHeight="1" x14ac:dyDescent="0.3"/>
    <row r="617" ht="12.75" customHeight="1" x14ac:dyDescent="0.3"/>
    <row r="618" ht="12.75" customHeight="1" x14ac:dyDescent="0.3"/>
    <row r="619" ht="12.75" customHeight="1" x14ac:dyDescent="0.3"/>
    <row r="620" ht="12.75" customHeight="1" x14ac:dyDescent="0.3"/>
    <row r="621" ht="12.75" customHeight="1" x14ac:dyDescent="0.3"/>
    <row r="622" ht="12.75" customHeight="1" x14ac:dyDescent="0.3"/>
    <row r="623" ht="12.75" customHeight="1" x14ac:dyDescent="0.3"/>
    <row r="624" ht="12.75" customHeight="1" x14ac:dyDescent="0.3"/>
    <row r="625" ht="12.75" customHeight="1" x14ac:dyDescent="0.3"/>
    <row r="626" ht="12.75" customHeight="1" x14ac:dyDescent="0.3"/>
    <row r="627" ht="12.75" customHeight="1" x14ac:dyDescent="0.3"/>
    <row r="628" ht="12.75" customHeight="1" x14ac:dyDescent="0.3"/>
    <row r="629" ht="12.75" customHeight="1" x14ac:dyDescent="0.3"/>
    <row r="630" ht="12.75" customHeight="1" x14ac:dyDescent="0.3"/>
    <row r="631" ht="12.75" customHeight="1" x14ac:dyDescent="0.3"/>
    <row r="632" ht="12.75" customHeight="1" x14ac:dyDescent="0.3"/>
    <row r="633" ht="12.75" customHeight="1" x14ac:dyDescent="0.3"/>
    <row r="634" ht="12.75" customHeight="1" x14ac:dyDescent="0.3"/>
    <row r="635" ht="12.75" customHeight="1" x14ac:dyDescent="0.3"/>
    <row r="636" ht="12.75" customHeight="1" x14ac:dyDescent="0.3"/>
    <row r="637" ht="12.75" customHeight="1" x14ac:dyDescent="0.3"/>
    <row r="638" ht="12.75" customHeight="1" x14ac:dyDescent="0.3"/>
    <row r="639" ht="12.75" customHeight="1" x14ac:dyDescent="0.3"/>
    <row r="640" ht="12.75" customHeight="1" x14ac:dyDescent="0.3"/>
    <row r="641" ht="12.75" customHeight="1" x14ac:dyDescent="0.3"/>
    <row r="642" ht="12.75" customHeight="1" x14ac:dyDescent="0.3"/>
    <row r="643" ht="12.75" customHeight="1" x14ac:dyDescent="0.3"/>
    <row r="644" ht="12.75" customHeight="1" x14ac:dyDescent="0.3"/>
    <row r="645" ht="12.75" customHeight="1" x14ac:dyDescent="0.3"/>
    <row r="646" ht="12.75" customHeight="1" x14ac:dyDescent="0.3"/>
    <row r="647" ht="12.75" customHeight="1" x14ac:dyDescent="0.3"/>
    <row r="648" ht="12.75" customHeight="1" x14ac:dyDescent="0.3"/>
    <row r="649" ht="12.75" customHeight="1" x14ac:dyDescent="0.3"/>
    <row r="650" ht="12.75" customHeight="1" x14ac:dyDescent="0.3"/>
    <row r="651" ht="12.75" customHeight="1" x14ac:dyDescent="0.3"/>
    <row r="652" ht="12.75" customHeight="1" x14ac:dyDescent="0.3"/>
    <row r="653" ht="12.75" customHeight="1" x14ac:dyDescent="0.3"/>
    <row r="654" ht="12.75" customHeight="1" x14ac:dyDescent="0.3"/>
    <row r="655" ht="12.75" customHeight="1" x14ac:dyDescent="0.3"/>
    <row r="656" ht="12.75" customHeight="1" x14ac:dyDescent="0.3"/>
    <row r="657" ht="12.75" customHeight="1" x14ac:dyDescent="0.3"/>
    <row r="658" ht="12.75" customHeight="1" x14ac:dyDescent="0.3"/>
    <row r="659" ht="12.75" customHeight="1" x14ac:dyDescent="0.3"/>
    <row r="660" ht="12.75" customHeight="1" x14ac:dyDescent="0.3"/>
    <row r="661" ht="12.75" customHeight="1" x14ac:dyDescent="0.3"/>
    <row r="662" ht="12.75" customHeight="1" x14ac:dyDescent="0.3"/>
    <row r="663" ht="12.75" customHeight="1" x14ac:dyDescent="0.3"/>
    <row r="664" ht="12.75" customHeight="1" x14ac:dyDescent="0.3"/>
    <row r="665" ht="12.75" customHeight="1" x14ac:dyDescent="0.3"/>
    <row r="666" ht="12.75" customHeight="1" x14ac:dyDescent="0.3"/>
    <row r="667" ht="12.75" customHeight="1" x14ac:dyDescent="0.3"/>
    <row r="668" ht="12.75" customHeight="1" x14ac:dyDescent="0.3"/>
    <row r="669" ht="12.75" customHeight="1" x14ac:dyDescent="0.3"/>
    <row r="670" ht="12.75" customHeight="1" x14ac:dyDescent="0.3"/>
    <row r="671" ht="12.75" customHeight="1" x14ac:dyDescent="0.3"/>
    <row r="672" ht="12.75" customHeight="1" x14ac:dyDescent="0.3"/>
    <row r="673" ht="12.75" customHeight="1" x14ac:dyDescent="0.3"/>
    <row r="674" ht="12.75" customHeight="1" x14ac:dyDescent="0.3"/>
    <row r="675" ht="12.75" customHeight="1" x14ac:dyDescent="0.3"/>
    <row r="676" ht="12.75" customHeight="1" x14ac:dyDescent="0.3"/>
    <row r="677" ht="12.75" customHeight="1" x14ac:dyDescent="0.3"/>
    <row r="678" ht="12.75" customHeight="1" x14ac:dyDescent="0.3"/>
    <row r="679" ht="12.75" customHeight="1" x14ac:dyDescent="0.3"/>
    <row r="680" ht="12.75" customHeight="1" x14ac:dyDescent="0.3"/>
    <row r="681" ht="12.75" customHeight="1" x14ac:dyDescent="0.3"/>
    <row r="682" ht="12.75" customHeight="1" x14ac:dyDescent="0.3"/>
    <row r="683" ht="12.75" customHeight="1" x14ac:dyDescent="0.3"/>
    <row r="684" ht="12.75" customHeight="1" x14ac:dyDescent="0.3"/>
    <row r="685" ht="12.75" customHeight="1" x14ac:dyDescent="0.3"/>
    <row r="686" ht="12.75" customHeight="1" x14ac:dyDescent="0.3"/>
    <row r="687" ht="12.75" customHeight="1" x14ac:dyDescent="0.3"/>
    <row r="688" ht="12.75" customHeight="1" x14ac:dyDescent="0.3"/>
    <row r="689" ht="12.75" customHeight="1" x14ac:dyDescent="0.3"/>
    <row r="690" ht="12.75" customHeight="1" x14ac:dyDescent="0.3"/>
    <row r="691" ht="12.75" customHeight="1" x14ac:dyDescent="0.3"/>
    <row r="692" ht="12.75" customHeight="1" x14ac:dyDescent="0.3"/>
    <row r="693" ht="12.75" customHeight="1" x14ac:dyDescent="0.3"/>
    <row r="694" ht="12.75" customHeight="1" x14ac:dyDescent="0.3"/>
    <row r="695" ht="12.75" customHeight="1" x14ac:dyDescent="0.3"/>
    <row r="696" ht="12.75" customHeight="1" x14ac:dyDescent="0.3"/>
    <row r="697" ht="12.75" customHeight="1" x14ac:dyDescent="0.3"/>
    <row r="698" ht="12.75" customHeight="1" x14ac:dyDescent="0.3"/>
    <row r="699" ht="12.75" customHeight="1" x14ac:dyDescent="0.3"/>
    <row r="700" ht="12.75" customHeight="1" x14ac:dyDescent="0.3"/>
    <row r="701" ht="12.75" customHeight="1" x14ac:dyDescent="0.3"/>
    <row r="702" ht="12.75" customHeight="1" x14ac:dyDescent="0.3"/>
    <row r="703" ht="12.75" customHeight="1" x14ac:dyDescent="0.3"/>
    <row r="704" ht="12.75" customHeight="1" x14ac:dyDescent="0.3"/>
    <row r="705" ht="12.75" customHeight="1" x14ac:dyDescent="0.3"/>
    <row r="706" ht="12.75" customHeight="1" x14ac:dyDescent="0.3"/>
    <row r="707" ht="12.75" customHeight="1" x14ac:dyDescent="0.3"/>
    <row r="708" ht="12.75" customHeight="1" x14ac:dyDescent="0.3"/>
    <row r="709" ht="12.75" customHeight="1" x14ac:dyDescent="0.3"/>
    <row r="710" ht="12.75" customHeight="1" x14ac:dyDescent="0.3"/>
    <row r="711" ht="12.75" customHeight="1" x14ac:dyDescent="0.3"/>
    <row r="712" ht="12.75" customHeight="1" x14ac:dyDescent="0.3"/>
    <row r="713" ht="12.75" customHeight="1" x14ac:dyDescent="0.3"/>
    <row r="714" ht="12.75" customHeight="1" x14ac:dyDescent="0.3"/>
    <row r="715" ht="12.75" customHeight="1" x14ac:dyDescent="0.3"/>
    <row r="716" ht="12.75" customHeight="1" x14ac:dyDescent="0.3"/>
    <row r="717" ht="12.75" customHeight="1" x14ac:dyDescent="0.3"/>
    <row r="718" ht="12.75" customHeight="1" x14ac:dyDescent="0.3"/>
    <row r="719" ht="12.75" customHeight="1" x14ac:dyDescent="0.3"/>
    <row r="720" ht="12.75" customHeight="1" x14ac:dyDescent="0.3"/>
    <row r="721" ht="12.75" customHeight="1" x14ac:dyDescent="0.3"/>
    <row r="722" ht="12.75" customHeight="1" x14ac:dyDescent="0.3"/>
    <row r="723" ht="12.75" customHeight="1" x14ac:dyDescent="0.3"/>
    <row r="724" ht="12.75" customHeight="1" x14ac:dyDescent="0.3"/>
    <row r="725" ht="12.75" customHeight="1" x14ac:dyDescent="0.3"/>
    <row r="726" ht="12.75" customHeight="1" x14ac:dyDescent="0.3"/>
    <row r="727" ht="12.75" customHeight="1" x14ac:dyDescent="0.3"/>
    <row r="728" ht="12.75" customHeight="1" x14ac:dyDescent="0.3"/>
    <row r="729" ht="12.75" customHeight="1" x14ac:dyDescent="0.3"/>
    <row r="730" ht="12.75" customHeight="1" x14ac:dyDescent="0.3"/>
    <row r="731" ht="12.75" customHeight="1" x14ac:dyDescent="0.3"/>
    <row r="732" ht="12.75" customHeight="1" x14ac:dyDescent="0.3"/>
    <row r="733" ht="12.75" customHeight="1" x14ac:dyDescent="0.3"/>
    <row r="734" ht="12.75" customHeight="1" x14ac:dyDescent="0.3"/>
    <row r="735" ht="12.75" customHeight="1" x14ac:dyDescent="0.3"/>
    <row r="736" ht="12.75" customHeight="1" x14ac:dyDescent="0.3"/>
    <row r="737" ht="12.75" customHeight="1" x14ac:dyDescent="0.3"/>
    <row r="738" ht="12.75" customHeight="1" x14ac:dyDescent="0.3"/>
    <row r="739" ht="12.75" customHeight="1" x14ac:dyDescent="0.3"/>
    <row r="740" ht="12.75" customHeight="1" x14ac:dyDescent="0.3"/>
    <row r="741" ht="12.75" customHeight="1" x14ac:dyDescent="0.3"/>
    <row r="742" ht="12.75" customHeight="1" x14ac:dyDescent="0.3"/>
    <row r="743" ht="12.75" customHeight="1" x14ac:dyDescent="0.3"/>
    <row r="744" ht="12.75" customHeight="1" x14ac:dyDescent="0.3"/>
    <row r="745" ht="12.75" customHeight="1" x14ac:dyDescent="0.3"/>
    <row r="746" ht="12.75" customHeight="1" x14ac:dyDescent="0.3"/>
    <row r="747" ht="12.75" customHeight="1" x14ac:dyDescent="0.3"/>
    <row r="748" ht="12.75" customHeight="1" x14ac:dyDescent="0.3"/>
    <row r="749" ht="12.75" customHeight="1" x14ac:dyDescent="0.3"/>
    <row r="750" ht="12.75" customHeight="1" x14ac:dyDescent="0.3"/>
    <row r="751" ht="12.75" customHeight="1" x14ac:dyDescent="0.3"/>
    <row r="752" ht="12.75" customHeight="1" x14ac:dyDescent="0.3"/>
    <row r="753" ht="12.75" customHeight="1" x14ac:dyDescent="0.3"/>
    <row r="754" ht="12.75" customHeight="1" x14ac:dyDescent="0.3"/>
    <row r="755" ht="12.75" customHeight="1" x14ac:dyDescent="0.3"/>
    <row r="756" ht="12.75" customHeight="1" x14ac:dyDescent="0.3"/>
    <row r="757" ht="12.75" customHeight="1" x14ac:dyDescent="0.3"/>
    <row r="758" ht="12.75" customHeight="1" x14ac:dyDescent="0.3"/>
    <row r="759" ht="12.75" customHeight="1" x14ac:dyDescent="0.3"/>
    <row r="760" ht="12.75" customHeight="1" x14ac:dyDescent="0.3"/>
    <row r="761" ht="12.75" customHeight="1" x14ac:dyDescent="0.3"/>
    <row r="762" ht="12.75" customHeight="1" x14ac:dyDescent="0.3"/>
    <row r="763" ht="12.75" customHeight="1" x14ac:dyDescent="0.3"/>
    <row r="764" ht="12.75" customHeight="1" x14ac:dyDescent="0.3"/>
    <row r="765" ht="12.75" customHeight="1" x14ac:dyDescent="0.3"/>
    <row r="766" ht="12.75" customHeight="1" x14ac:dyDescent="0.3"/>
    <row r="767" ht="12.75" customHeight="1" x14ac:dyDescent="0.3"/>
    <row r="768" ht="12.75" customHeight="1" x14ac:dyDescent="0.3"/>
    <row r="769" ht="12.75" customHeight="1" x14ac:dyDescent="0.3"/>
    <row r="770" ht="12.75" customHeight="1" x14ac:dyDescent="0.3"/>
    <row r="771" ht="12.75" customHeight="1" x14ac:dyDescent="0.3"/>
    <row r="772" ht="12.75" customHeight="1" x14ac:dyDescent="0.3"/>
    <row r="773" ht="12.75" customHeight="1" x14ac:dyDescent="0.3"/>
    <row r="774" ht="12.75" customHeight="1" x14ac:dyDescent="0.3"/>
    <row r="775" ht="12.75" customHeight="1" x14ac:dyDescent="0.3"/>
    <row r="776" ht="12.75" customHeight="1" x14ac:dyDescent="0.3"/>
    <row r="777" ht="12.75" customHeight="1" x14ac:dyDescent="0.3"/>
    <row r="778" ht="12.75" customHeight="1" x14ac:dyDescent="0.3"/>
    <row r="779" ht="12.75" customHeight="1" x14ac:dyDescent="0.3"/>
    <row r="780" ht="12.75" customHeight="1" x14ac:dyDescent="0.3"/>
    <row r="781" ht="12.75" customHeight="1" x14ac:dyDescent="0.3"/>
    <row r="782" ht="12.75" customHeight="1" x14ac:dyDescent="0.3"/>
    <row r="783" ht="12.75" customHeight="1" x14ac:dyDescent="0.3"/>
    <row r="784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.75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2.75" customHeight="1" x14ac:dyDescent="0.3"/>
    <row r="828" ht="12.75" customHeight="1" x14ac:dyDescent="0.3"/>
    <row r="829" ht="12.75" customHeight="1" x14ac:dyDescent="0.3"/>
    <row r="830" ht="12.75" customHeight="1" x14ac:dyDescent="0.3"/>
    <row r="831" ht="12.75" customHeight="1" x14ac:dyDescent="0.3"/>
    <row r="832" ht="12.75" customHeight="1" x14ac:dyDescent="0.3"/>
    <row r="833" ht="12.75" customHeight="1" x14ac:dyDescent="0.3"/>
    <row r="834" ht="12.75" customHeight="1" x14ac:dyDescent="0.3"/>
    <row r="835" ht="12.75" customHeight="1" x14ac:dyDescent="0.3"/>
    <row r="836" ht="12.75" customHeight="1" x14ac:dyDescent="0.3"/>
    <row r="837" ht="12.75" customHeight="1" x14ac:dyDescent="0.3"/>
    <row r="838" ht="12.75" customHeight="1" x14ac:dyDescent="0.3"/>
    <row r="839" ht="12.75" customHeight="1" x14ac:dyDescent="0.3"/>
    <row r="840" ht="12.75" customHeight="1" x14ac:dyDescent="0.3"/>
    <row r="841" ht="12.75" customHeight="1" x14ac:dyDescent="0.3"/>
    <row r="842" ht="12.75" customHeight="1" x14ac:dyDescent="0.3"/>
    <row r="843" ht="12.75" customHeight="1" x14ac:dyDescent="0.3"/>
    <row r="844" ht="12.75" customHeight="1" x14ac:dyDescent="0.3"/>
    <row r="845" ht="12.75" customHeight="1" x14ac:dyDescent="0.3"/>
    <row r="846" ht="12.75" customHeight="1" x14ac:dyDescent="0.3"/>
    <row r="847" ht="12.75" customHeight="1" x14ac:dyDescent="0.3"/>
    <row r="848" ht="12.75" customHeight="1" x14ac:dyDescent="0.3"/>
    <row r="849" ht="12.75" customHeight="1" x14ac:dyDescent="0.3"/>
    <row r="850" ht="12.75" customHeight="1" x14ac:dyDescent="0.3"/>
    <row r="851" ht="12.75" customHeight="1" x14ac:dyDescent="0.3"/>
    <row r="852" ht="12.75" customHeight="1" x14ac:dyDescent="0.3"/>
    <row r="853" ht="12.75" customHeight="1" x14ac:dyDescent="0.3"/>
    <row r="854" ht="12.75" customHeight="1" x14ac:dyDescent="0.3"/>
    <row r="855" ht="12.75" customHeight="1" x14ac:dyDescent="0.3"/>
    <row r="856" ht="12.75" customHeight="1" x14ac:dyDescent="0.3"/>
    <row r="857" ht="12.75" customHeight="1" x14ac:dyDescent="0.3"/>
    <row r="858" ht="12.75" customHeight="1" x14ac:dyDescent="0.3"/>
    <row r="859" ht="12.75" customHeight="1" x14ac:dyDescent="0.3"/>
    <row r="860" ht="12.75" customHeight="1" x14ac:dyDescent="0.3"/>
    <row r="861" ht="12.75" customHeight="1" x14ac:dyDescent="0.3"/>
    <row r="862" ht="12.75" customHeight="1" x14ac:dyDescent="0.3"/>
    <row r="863" ht="12.75" customHeight="1" x14ac:dyDescent="0.3"/>
    <row r="864" ht="12.75" customHeight="1" x14ac:dyDescent="0.3"/>
    <row r="865" ht="12.75" customHeight="1" x14ac:dyDescent="0.3"/>
    <row r="866" ht="12.75" customHeight="1" x14ac:dyDescent="0.3"/>
    <row r="867" ht="12.75" customHeight="1" x14ac:dyDescent="0.3"/>
    <row r="868" ht="12.75" customHeight="1" x14ac:dyDescent="0.3"/>
    <row r="869" ht="12.75" customHeight="1" x14ac:dyDescent="0.3"/>
    <row r="870" ht="12.75" customHeight="1" x14ac:dyDescent="0.3"/>
    <row r="871" ht="12.75" customHeight="1" x14ac:dyDescent="0.3"/>
    <row r="872" ht="12.75" customHeight="1" x14ac:dyDescent="0.3"/>
    <row r="873" ht="12.75" customHeight="1" x14ac:dyDescent="0.3"/>
    <row r="874" ht="12.75" customHeight="1" x14ac:dyDescent="0.3"/>
    <row r="875" ht="12.75" customHeight="1" x14ac:dyDescent="0.3"/>
    <row r="876" ht="12.75" customHeight="1" x14ac:dyDescent="0.3"/>
    <row r="877" ht="12.75" customHeight="1" x14ac:dyDescent="0.3"/>
    <row r="878" ht="12.75" customHeight="1" x14ac:dyDescent="0.3"/>
    <row r="879" ht="12.75" customHeight="1" x14ac:dyDescent="0.3"/>
    <row r="880" ht="12.75" customHeight="1" x14ac:dyDescent="0.3"/>
    <row r="881" ht="12.75" customHeight="1" x14ac:dyDescent="0.3"/>
    <row r="882" ht="12.75" customHeight="1" x14ac:dyDescent="0.3"/>
    <row r="883" ht="12.75" customHeight="1" x14ac:dyDescent="0.3"/>
    <row r="884" ht="12.75" customHeight="1" x14ac:dyDescent="0.3"/>
    <row r="885" ht="12.75" customHeight="1" x14ac:dyDescent="0.3"/>
    <row r="886" ht="12.75" customHeight="1" x14ac:dyDescent="0.3"/>
    <row r="887" ht="12.75" customHeight="1" x14ac:dyDescent="0.3"/>
    <row r="888" ht="12.75" customHeight="1" x14ac:dyDescent="0.3"/>
    <row r="889" ht="12.75" customHeight="1" x14ac:dyDescent="0.3"/>
    <row r="890" ht="12.75" customHeight="1" x14ac:dyDescent="0.3"/>
    <row r="891" ht="12.75" customHeight="1" x14ac:dyDescent="0.3"/>
    <row r="892" ht="12.75" customHeight="1" x14ac:dyDescent="0.3"/>
    <row r="893" ht="12.75" customHeight="1" x14ac:dyDescent="0.3"/>
    <row r="894" ht="12.75" customHeight="1" x14ac:dyDescent="0.3"/>
    <row r="895" ht="12.75" customHeight="1" x14ac:dyDescent="0.3"/>
    <row r="896" ht="12.75" customHeight="1" x14ac:dyDescent="0.3"/>
    <row r="897" ht="12.75" customHeight="1" x14ac:dyDescent="0.3"/>
    <row r="898" ht="12.75" customHeight="1" x14ac:dyDescent="0.3"/>
    <row r="899" ht="12.75" customHeight="1" x14ac:dyDescent="0.3"/>
    <row r="900" ht="12.75" customHeight="1" x14ac:dyDescent="0.3"/>
    <row r="901" ht="12.75" customHeight="1" x14ac:dyDescent="0.3"/>
    <row r="902" ht="12.75" customHeight="1" x14ac:dyDescent="0.3"/>
    <row r="903" ht="12.75" customHeight="1" x14ac:dyDescent="0.3"/>
    <row r="904" ht="12.75" customHeight="1" x14ac:dyDescent="0.3"/>
    <row r="905" ht="12.75" customHeight="1" x14ac:dyDescent="0.3"/>
    <row r="906" ht="12.75" customHeight="1" x14ac:dyDescent="0.3"/>
    <row r="907" ht="12.75" customHeight="1" x14ac:dyDescent="0.3"/>
    <row r="908" ht="12.75" customHeight="1" x14ac:dyDescent="0.3"/>
    <row r="909" ht="12.75" customHeight="1" x14ac:dyDescent="0.3"/>
    <row r="910" ht="12.75" customHeight="1" x14ac:dyDescent="0.3"/>
    <row r="911" ht="12.75" customHeight="1" x14ac:dyDescent="0.3"/>
    <row r="912" ht="12.75" customHeight="1" x14ac:dyDescent="0.3"/>
    <row r="913" ht="12.75" customHeight="1" x14ac:dyDescent="0.3"/>
    <row r="914" ht="12.75" customHeight="1" x14ac:dyDescent="0.3"/>
    <row r="915" ht="12.75" customHeight="1" x14ac:dyDescent="0.3"/>
    <row r="916" ht="12.75" customHeight="1" x14ac:dyDescent="0.3"/>
    <row r="917" ht="12.75" customHeight="1" x14ac:dyDescent="0.3"/>
    <row r="918" ht="12.75" customHeight="1" x14ac:dyDescent="0.3"/>
    <row r="919" ht="12.75" customHeight="1" x14ac:dyDescent="0.3"/>
    <row r="920" ht="12.75" customHeight="1" x14ac:dyDescent="0.3"/>
    <row r="921" ht="12.75" customHeight="1" x14ac:dyDescent="0.3"/>
    <row r="922" ht="12.75" customHeight="1" x14ac:dyDescent="0.3"/>
    <row r="923" ht="12.75" customHeight="1" x14ac:dyDescent="0.3"/>
    <row r="924" ht="12.75" customHeight="1" x14ac:dyDescent="0.3"/>
    <row r="925" ht="12.75" customHeight="1" x14ac:dyDescent="0.3"/>
    <row r="926" ht="12.75" customHeight="1" x14ac:dyDescent="0.3"/>
    <row r="927" ht="12.75" customHeight="1" x14ac:dyDescent="0.3"/>
    <row r="928" ht="12.75" customHeight="1" x14ac:dyDescent="0.3"/>
    <row r="929" ht="12.75" customHeight="1" x14ac:dyDescent="0.3"/>
    <row r="930" ht="12.75" customHeight="1" x14ac:dyDescent="0.3"/>
    <row r="931" ht="12.75" customHeight="1" x14ac:dyDescent="0.3"/>
    <row r="932" ht="12.75" customHeight="1" x14ac:dyDescent="0.3"/>
    <row r="933" ht="12.75" customHeight="1" x14ac:dyDescent="0.3"/>
    <row r="934" ht="12.75" customHeight="1" x14ac:dyDescent="0.3"/>
    <row r="935" ht="12.75" customHeight="1" x14ac:dyDescent="0.3"/>
    <row r="936" ht="12.75" customHeight="1" x14ac:dyDescent="0.3"/>
    <row r="937" ht="12.75" customHeight="1" x14ac:dyDescent="0.3"/>
    <row r="938" ht="12.75" customHeight="1" x14ac:dyDescent="0.3"/>
    <row r="939" ht="12.75" customHeight="1" x14ac:dyDescent="0.3"/>
    <row r="940" ht="12.75" customHeight="1" x14ac:dyDescent="0.3"/>
    <row r="941" ht="12.75" customHeight="1" x14ac:dyDescent="0.3"/>
    <row r="942" ht="12.75" customHeight="1" x14ac:dyDescent="0.3"/>
    <row r="943" ht="12.75" customHeight="1" x14ac:dyDescent="0.3"/>
    <row r="944" ht="12.75" customHeight="1" x14ac:dyDescent="0.3"/>
    <row r="945" ht="12.75" customHeight="1" x14ac:dyDescent="0.3"/>
    <row r="946" ht="12.75" customHeight="1" x14ac:dyDescent="0.3"/>
    <row r="947" ht="12.75" customHeight="1" x14ac:dyDescent="0.3"/>
    <row r="948" ht="12.75" customHeight="1" x14ac:dyDescent="0.3"/>
    <row r="949" ht="12.75" customHeight="1" x14ac:dyDescent="0.3"/>
    <row r="950" ht="12.75" customHeight="1" x14ac:dyDescent="0.3"/>
    <row r="951" ht="12.75" customHeight="1" x14ac:dyDescent="0.3"/>
    <row r="952" ht="12.75" customHeight="1" x14ac:dyDescent="0.3"/>
    <row r="953" ht="12.75" customHeight="1" x14ac:dyDescent="0.3"/>
    <row r="954" ht="12.75" customHeight="1" x14ac:dyDescent="0.3"/>
    <row r="955" ht="12.75" customHeight="1" x14ac:dyDescent="0.3"/>
    <row r="956" ht="12.75" customHeight="1" x14ac:dyDescent="0.3"/>
    <row r="957" ht="12.75" customHeight="1" x14ac:dyDescent="0.3"/>
    <row r="958" ht="12.75" customHeight="1" x14ac:dyDescent="0.3"/>
    <row r="959" ht="12.75" customHeight="1" x14ac:dyDescent="0.3"/>
    <row r="960" ht="12.75" customHeight="1" x14ac:dyDescent="0.3"/>
    <row r="961" ht="12.75" customHeight="1" x14ac:dyDescent="0.3"/>
    <row r="962" ht="12.75" customHeight="1" x14ac:dyDescent="0.3"/>
    <row r="963" ht="12.75" customHeight="1" x14ac:dyDescent="0.3"/>
    <row r="964" ht="12.75" customHeight="1" x14ac:dyDescent="0.3"/>
    <row r="965" ht="12.75" customHeight="1" x14ac:dyDescent="0.3"/>
    <row r="966" ht="12.75" customHeight="1" x14ac:dyDescent="0.3"/>
    <row r="967" ht="12.75" customHeight="1" x14ac:dyDescent="0.3"/>
    <row r="968" ht="12.75" customHeight="1" x14ac:dyDescent="0.3"/>
    <row r="969" ht="12.75" customHeight="1" x14ac:dyDescent="0.3"/>
    <row r="970" ht="12.75" customHeight="1" x14ac:dyDescent="0.3"/>
    <row r="971" ht="12.75" customHeight="1" x14ac:dyDescent="0.3"/>
    <row r="972" ht="12.75" customHeight="1" x14ac:dyDescent="0.3"/>
    <row r="973" ht="12.75" customHeight="1" x14ac:dyDescent="0.3"/>
    <row r="974" ht="12.75" customHeight="1" x14ac:dyDescent="0.3"/>
    <row r="975" ht="12.75" customHeight="1" x14ac:dyDescent="0.3"/>
    <row r="976" ht="12.75" customHeight="1" x14ac:dyDescent="0.3"/>
    <row r="977" ht="12.75" customHeight="1" x14ac:dyDescent="0.3"/>
    <row r="978" ht="12.75" customHeight="1" x14ac:dyDescent="0.3"/>
    <row r="979" ht="12.75" customHeight="1" x14ac:dyDescent="0.3"/>
    <row r="980" ht="12.75" customHeight="1" x14ac:dyDescent="0.3"/>
    <row r="981" ht="12.75" customHeight="1" x14ac:dyDescent="0.3"/>
    <row r="982" ht="12.75" customHeight="1" x14ac:dyDescent="0.3"/>
    <row r="983" ht="12.75" customHeight="1" x14ac:dyDescent="0.3"/>
    <row r="984" ht="12.75" customHeight="1" x14ac:dyDescent="0.3"/>
    <row r="985" ht="12.75" customHeight="1" x14ac:dyDescent="0.3"/>
    <row r="986" ht="12.75" customHeight="1" x14ac:dyDescent="0.3"/>
    <row r="987" ht="12.75" customHeight="1" x14ac:dyDescent="0.3"/>
    <row r="988" ht="12.75" customHeight="1" x14ac:dyDescent="0.3"/>
    <row r="989" ht="12.75" customHeight="1" x14ac:dyDescent="0.3"/>
    <row r="990" ht="12.75" customHeight="1" x14ac:dyDescent="0.3"/>
    <row r="991" ht="12.75" customHeight="1" x14ac:dyDescent="0.3"/>
    <row r="992" ht="12.75" customHeight="1" x14ac:dyDescent="0.3"/>
    <row r="993" ht="12.75" customHeight="1" x14ac:dyDescent="0.3"/>
    <row r="994" ht="12.75" customHeight="1" x14ac:dyDescent="0.3"/>
    <row r="995" ht="12.75" customHeight="1" x14ac:dyDescent="0.3"/>
    <row r="996" ht="12.75" customHeight="1" x14ac:dyDescent="0.3"/>
    <row r="997" ht="12.75" customHeight="1" x14ac:dyDescent="0.3"/>
    <row r="998" ht="12.75" customHeight="1" x14ac:dyDescent="0.3"/>
    <row r="999" ht="12.75" customHeight="1" x14ac:dyDescent="0.3"/>
    <row r="1000" ht="12.75" customHeight="1" x14ac:dyDescent="0.3"/>
  </sheetData>
  <pageMargins left="0.5" right="0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29"/>
  <sheetViews>
    <sheetView workbookViewId="0">
      <selection activeCell="P19" sqref="P19"/>
    </sheetView>
  </sheetViews>
  <sheetFormatPr defaultRowHeight="14.4" x14ac:dyDescent="0.3"/>
  <cols>
    <col min="1" max="1" width="26.5546875" customWidth="1"/>
    <col min="2" max="2" width="14.6640625" style="8" customWidth="1"/>
    <col min="3" max="3" width="14.33203125" style="8" customWidth="1"/>
    <col min="4" max="4" width="13.5546875" style="8" customWidth="1"/>
    <col min="5" max="5" width="9.6640625" style="8" hidden="1" customWidth="1"/>
    <col min="6" max="6" width="11.33203125" style="8" customWidth="1"/>
    <col min="7" max="7" width="12.6640625" style="8" hidden="1" customWidth="1"/>
    <col min="8" max="8" width="9.6640625" style="8" hidden="1" customWidth="1"/>
    <col min="9" max="9" width="11" style="8" hidden="1" customWidth="1"/>
    <col min="10" max="11" width="12.6640625" style="8" hidden="1" customWidth="1"/>
    <col min="12" max="12" width="11.6640625" style="8" customWidth="1"/>
    <col min="13" max="13" width="12.6640625" style="8" customWidth="1"/>
    <col min="14" max="15" width="10.6640625" style="8" hidden="1" customWidth="1"/>
    <col min="16" max="16" width="11.6640625" style="8" customWidth="1"/>
    <col min="17" max="29" width="9.109375" style="8"/>
    <col min="257" max="257" width="26.5546875" customWidth="1"/>
    <col min="258" max="258" width="14.6640625" customWidth="1"/>
    <col min="259" max="259" width="14.33203125" customWidth="1"/>
    <col min="260" max="260" width="13.5546875" customWidth="1"/>
    <col min="261" max="261" width="0" hidden="1" customWidth="1"/>
    <col min="262" max="262" width="11.33203125" customWidth="1"/>
    <col min="263" max="267" width="0" hidden="1" customWidth="1"/>
    <col min="268" max="268" width="11.6640625" customWidth="1"/>
    <col min="269" max="269" width="12.6640625" customWidth="1"/>
    <col min="270" max="271" width="0" hidden="1" customWidth="1"/>
    <col min="272" max="272" width="11.6640625" customWidth="1"/>
    <col min="513" max="513" width="26.5546875" customWidth="1"/>
    <col min="514" max="514" width="14.6640625" customWidth="1"/>
    <col min="515" max="515" width="14.33203125" customWidth="1"/>
    <col min="516" max="516" width="13.5546875" customWidth="1"/>
    <col min="517" max="517" width="0" hidden="1" customWidth="1"/>
    <col min="518" max="518" width="11.33203125" customWidth="1"/>
    <col min="519" max="523" width="0" hidden="1" customWidth="1"/>
    <col min="524" max="524" width="11.6640625" customWidth="1"/>
    <col min="525" max="525" width="12.6640625" customWidth="1"/>
    <col min="526" max="527" width="0" hidden="1" customWidth="1"/>
    <col min="528" max="528" width="11.6640625" customWidth="1"/>
    <col min="769" max="769" width="26.5546875" customWidth="1"/>
    <col min="770" max="770" width="14.6640625" customWidth="1"/>
    <col min="771" max="771" width="14.33203125" customWidth="1"/>
    <col min="772" max="772" width="13.5546875" customWidth="1"/>
    <col min="773" max="773" width="0" hidden="1" customWidth="1"/>
    <col min="774" max="774" width="11.33203125" customWidth="1"/>
    <col min="775" max="779" width="0" hidden="1" customWidth="1"/>
    <col min="780" max="780" width="11.6640625" customWidth="1"/>
    <col min="781" max="781" width="12.6640625" customWidth="1"/>
    <col min="782" max="783" width="0" hidden="1" customWidth="1"/>
    <col min="784" max="784" width="11.6640625" customWidth="1"/>
    <col min="1025" max="1025" width="26.5546875" customWidth="1"/>
    <col min="1026" max="1026" width="14.6640625" customWidth="1"/>
    <col min="1027" max="1027" width="14.33203125" customWidth="1"/>
    <col min="1028" max="1028" width="13.5546875" customWidth="1"/>
    <col min="1029" max="1029" width="0" hidden="1" customWidth="1"/>
    <col min="1030" max="1030" width="11.33203125" customWidth="1"/>
    <col min="1031" max="1035" width="0" hidden="1" customWidth="1"/>
    <col min="1036" max="1036" width="11.6640625" customWidth="1"/>
    <col min="1037" max="1037" width="12.6640625" customWidth="1"/>
    <col min="1038" max="1039" width="0" hidden="1" customWidth="1"/>
    <col min="1040" max="1040" width="11.6640625" customWidth="1"/>
    <col min="1281" max="1281" width="26.5546875" customWidth="1"/>
    <col min="1282" max="1282" width="14.6640625" customWidth="1"/>
    <col min="1283" max="1283" width="14.33203125" customWidth="1"/>
    <col min="1284" max="1284" width="13.5546875" customWidth="1"/>
    <col min="1285" max="1285" width="0" hidden="1" customWidth="1"/>
    <col min="1286" max="1286" width="11.33203125" customWidth="1"/>
    <col min="1287" max="1291" width="0" hidden="1" customWidth="1"/>
    <col min="1292" max="1292" width="11.6640625" customWidth="1"/>
    <col min="1293" max="1293" width="12.6640625" customWidth="1"/>
    <col min="1294" max="1295" width="0" hidden="1" customWidth="1"/>
    <col min="1296" max="1296" width="11.6640625" customWidth="1"/>
    <col min="1537" max="1537" width="26.5546875" customWidth="1"/>
    <col min="1538" max="1538" width="14.6640625" customWidth="1"/>
    <col min="1539" max="1539" width="14.33203125" customWidth="1"/>
    <col min="1540" max="1540" width="13.5546875" customWidth="1"/>
    <col min="1541" max="1541" width="0" hidden="1" customWidth="1"/>
    <col min="1542" max="1542" width="11.33203125" customWidth="1"/>
    <col min="1543" max="1547" width="0" hidden="1" customWidth="1"/>
    <col min="1548" max="1548" width="11.6640625" customWidth="1"/>
    <col min="1549" max="1549" width="12.6640625" customWidth="1"/>
    <col min="1550" max="1551" width="0" hidden="1" customWidth="1"/>
    <col min="1552" max="1552" width="11.6640625" customWidth="1"/>
    <col min="1793" max="1793" width="26.5546875" customWidth="1"/>
    <col min="1794" max="1794" width="14.6640625" customWidth="1"/>
    <col min="1795" max="1795" width="14.33203125" customWidth="1"/>
    <col min="1796" max="1796" width="13.5546875" customWidth="1"/>
    <col min="1797" max="1797" width="0" hidden="1" customWidth="1"/>
    <col min="1798" max="1798" width="11.33203125" customWidth="1"/>
    <col min="1799" max="1803" width="0" hidden="1" customWidth="1"/>
    <col min="1804" max="1804" width="11.6640625" customWidth="1"/>
    <col min="1805" max="1805" width="12.6640625" customWidth="1"/>
    <col min="1806" max="1807" width="0" hidden="1" customWidth="1"/>
    <col min="1808" max="1808" width="11.6640625" customWidth="1"/>
    <col min="2049" max="2049" width="26.5546875" customWidth="1"/>
    <col min="2050" max="2050" width="14.6640625" customWidth="1"/>
    <col min="2051" max="2051" width="14.33203125" customWidth="1"/>
    <col min="2052" max="2052" width="13.5546875" customWidth="1"/>
    <col min="2053" max="2053" width="0" hidden="1" customWidth="1"/>
    <col min="2054" max="2054" width="11.33203125" customWidth="1"/>
    <col min="2055" max="2059" width="0" hidden="1" customWidth="1"/>
    <col min="2060" max="2060" width="11.6640625" customWidth="1"/>
    <col min="2061" max="2061" width="12.6640625" customWidth="1"/>
    <col min="2062" max="2063" width="0" hidden="1" customWidth="1"/>
    <col min="2064" max="2064" width="11.6640625" customWidth="1"/>
    <col min="2305" max="2305" width="26.5546875" customWidth="1"/>
    <col min="2306" max="2306" width="14.6640625" customWidth="1"/>
    <col min="2307" max="2307" width="14.33203125" customWidth="1"/>
    <col min="2308" max="2308" width="13.5546875" customWidth="1"/>
    <col min="2309" max="2309" width="0" hidden="1" customWidth="1"/>
    <col min="2310" max="2310" width="11.33203125" customWidth="1"/>
    <col min="2311" max="2315" width="0" hidden="1" customWidth="1"/>
    <col min="2316" max="2316" width="11.6640625" customWidth="1"/>
    <col min="2317" max="2317" width="12.6640625" customWidth="1"/>
    <col min="2318" max="2319" width="0" hidden="1" customWidth="1"/>
    <col min="2320" max="2320" width="11.6640625" customWidth="1"/>
    <col min="2561" max="2561" width="26.5546875" customWidth="1"/>
    <col min="2562" max="2562" width="14.6640625" customWidth="1"/>
    <col min="2563" max="2563" width="14.33203125" customWidth="1"/>
    <col min="2564" max="2564" width="13.5546875" customWidth="1"/>
    <col min="2565" max="2565" width="0" hidden="1" customWidth="1"/>
    <col min="2566" max="2566" width="11.33203125" customWidth="1"/>
    <col min="2567" max="2571" width="0" hidden="1" customWidth="1"/>
    <col min="2572" max="2572" width="11.6640625" customWidth="1"/>
    <col min="2573" max="2573" width="12.6640625" customWidth="1"/>
    <col min="2574" max="2575" width="0" hidden="1" customWidth="1"/>
    <col min="2576" max="2576" width="11.6640625" customWidth="1"/>
    <col min="2817" max="2817" width="26.5546875" customWidth="1"/>
    <col min="2818" max="2818" width="14.6640625" customWidth="1"/>
    <col min="2819" max="2819" width="14.33203125" customWidth="1"/>
    <col min="2820" max="2820" width="13.5546875" customWidth="1"/>
    <col min="2821" max="2821" width="0" hidden="1" customWidth="1"/>
    <col min="2822" max="2822" width="11.33203125" customWidth="1"/>
    <col min="2823" max="2827" width="0" hidden="1" customWidth="1"/>
    <col min="2828" max="2828" width="11.6640625" customWidth="1"/>
    <col min="2829" max="2829" width="12.6640625" customWidth="1"/>
    <col min="2830" max="2831" width="0" hidden="1" customWidth="1"/>
    <col min="2832" max="2832" width="11.6640625" customWidth="1"/>
    <col min="3073" max="3073" width="26.5546875" customWidth="1"/>
    <col min="3074" max="3074" width="14.6640625" customWidth="1"/>
    <col min="3075" max="3075" width="14.33203125" customWidth="1"/>
    <col min="3076" max="3076" width="13.5546875" customWidth="1"/>
    <col min="3077" max="3077" width="0" hidden="1" customWidth="1"/>
    <col min="3078" max="3078" width="11.33203125" customWidth="1"/>
    <col min="3079" max="3083" width="0" hidden="1" customWidth="1"/>
    <col min="3084" max="3084" width="11.6640625" customWidth="1"/>
    <col min="3085" max="3085" width="12.6640625" customWidth="1"/>
    <col min="3086" max="3087" width="0" hidden="1" customWidth="1"/>
    <col min="3088" max="3088" width="11.6640625" customWidth="1"/>
    <col min="3329" max="3329" width="26.5546875" customWidth="1"/>
    <col min="3330" max="3330" width="14.6640625" customWidth="1"/>
    <col min="3331" max="3331" width="14.33203125" customWidth="1"/>
    <col min="3332" max="3332" width="13.5546875" customWidth="1"/>
    <col min="3333" max="3333" width="0" hidden="1" customWidth="1"/>
    <col min="3334" max="3334" width="11.33203125" customWidth="1"/>
    <col min="3335" max="3339" width="0" hidden="1" customWidth="1"/>
    <col min="3340" max="3340" width="11.6640625" customWidth="1"/>
    <col min="3341" max="3341" width="12.6640625" customWidth="1"/>
    <col min="3342" max="3343" width="0" hidden="1" customWidth="1"/>
    <col min="3344" max="3344" width="11.6640625" customWidth="1"/>
    <col min="3585" max="3585" width="26.5546875" customWidth="1"/>
    <col min="3586" max="3586" width="14.6640625" customWidth="1"/>
    <col min="3587" max="3587" width="14.33203125" customWidth="1"/>
    <col min="3588" max="3588" width="13.5546875" customWidth="1"/>
    <col min="3589" max="3589" width="0" hidden="1" customWidth="1"/>
    <col min="3590" max="3590" width="11.33203125" customWidth="1"/>
    <col min="3591" max="3595" width="0" hidden="1" customWidth="1"/>
    <col min="3596" max="3596" width="11.6640625" customWidth="1"/>
    <col min="3597" max="3597" width="12.6640625" customWidth="1"/>
    <col min="3598" max="3599" width="0" hidden="1" customWidth="1"/>
    <col min="3600" max="3600" width="11.6640625" customWidth="1"/>
    <col min="3841" max="3841" width="26.5546875" customWidth="1"/>
    <col min="3842" max="3842" width="14.6640625" customWidth="1"/>
    <col min="3843" max="3843" width="14.33203125" customWidth="1"/>
    <col min="3844" max="3844" width="13.5546875" customWidth="1"/>
    <col min="3845" max="3845" width="0" hidden="1" customWidth="1"/>
    <col min="3846" max="3846" width="11.33203125" customWidth="1"/>
    <col min="3847" max="3851" width="0" hidden="1" customWidth="1"/>
    <col min="3852" max="3852" width="11.6640625" customWidth="1"/>
    <col min="3853" max="3853" width="12.6640625" customWidth="1"/>
    <col min="3854" max="3855" width="0" hidden="1" customWidth="1"/>
    <col min="3856" max="3856" width="11.6640625" customWidth="1"/>
    <col min="4097" max="4097" width="26.5546875" customWidth="1"/>
    <col min="4098" max="4098" width="14.6640625" customWidth="1"/>
    <col min="4099" max="4099" width="14.33203125" customWidth="1"/>
    <col min="4100" max="4100" width="13.5546875" customWidth="1"/>
    <col min="4101" max="4101" width="0" hidden="1" customWidth="1"/>
    <col min="4102" max="4102" width="11.33203125" customWidth="1"/>
    <col min="4103" max="4107" width="0" hidden="1" customWidth="1"/>
    <col min="4108" max="4108" width="11.6640625" customWidth="1"/>
    <col min="4109" max="4109" width="12.6640625" customWidth="1"/>
    <col min="4110" max="4111" width="0" hidden="1" customWidth="1"/>
    <col min="4112" max="4112" width="11.6640625" customWidth="1"/>
    <col min="4353" max="4353" width="26.5546875" customWidth="1"/>
    <col min="4354" max="4354" width="14.6640625" customWidth="1"/>
    <col min="4355" max="4355" width="14.33203125" customWidth="1"/>
    <col min="4356" max="4356" width="13.5546875" customWidth="1"/>
    <col min="4357" max="4357" width="0" hidden="1" customWidth="1"/>
    <col min="4358" max="4358" width="11.33203125" customWidth="1"/>
    <col min="4359" max="4363" width="0" hidden="1" customWidth="1"/>
    <col min="4364" max="4364" width="11.6640625" customWidth="1"/>
    <col min="4365" max="4365" width="12.6640625" customWidth="1"/>
    <col min="4366" max="4367" width="0" hidden="1" customWidth="1"/>
    <col min="4368" max="4368" width="11.6640625" customWidth="1"/>
    <col min="4609" max="4609" width="26.5546875" customWidth="1"/>
    <col min="4610" max="4610" width="14.6640625" customWidth="1"/>
    <col min="4611" max="4611" width="14.33203125" customWidth="1"/>
    <col min="4612" max="4612" width="13.5546875" customWidth="1"/>
    <col min="4613" max="4613" width="0" hidden="1" customWidth="1"/>
    <col min="4614" max="4614" width="11.33203125" customWidth="1"/>
    <col min="4615" max="4619" width="0" hidden="1" customWidth="1"/>
    <col min="4620" max="4620" width="11.6640625" customWidth="1"/>
    <col min="4621" max="4621" width="12.6640625" customWidth="1"/>
    <col min="4622" max="4623" width="0" hidden="1" customWidth="1"/>
    <col min="4624" max="4624" width="11.6640625" customWidth="1"/>
    <col min="4865" max="4865" width="26.5546875" customWidth="1"/>
    <col min="4866" max="4866" width="14.6640625" customWidth="1"/>
    <col min="4867" max="4867" width="14.33203125" customWidth="1"/>
    <col min="4868" max="4868" width="13.5546875" customWidth="1"/>
    <col min="4869" max="4869" width="0" hidden="1" customWidth="1"/>
    <col min="4870" max="4870" width="11.33203125" customWidth="1"/>
    <col min="4871" max="4875" width="0" hidden="1" customWidth="1"/>
    <col min="4876" max="4876" width="11.6640625" customWidth="1"/>
    <col min="4877" max="4877" width="12.6640625" customWidth="1"/>
    <col min="4878" max="4879" width="0" hidden="1" customWidth="1"/>
    <col min="4880" max="4880" width="11.6640625" customWidth="1"/>
    <col min="5121" max="5121" width="26.5546875" customWidth="1"/>
    <col min="5122" max="5122" width="14.6640625" customWidth="1"/>
    <col min="5123" max="5123" width="14.33203125" customWidth="1"/>
    <col min="5124" max="5124" width="13.5546875" customWidth="1"/>
    <col min="5125" max="5125" width="0" hidden="1" customWidth="1"/>
    <col min="5126" max="5126" width="11.33203125" customWidth="1"/>
    <col min="5127" max="5131" width="0" hidden="1" customWidth="1"/>
    <col min="5132" max="5132" width="11.6640625" customWidth="1"/>
    <col min="5133" max="5133" width="12.6640625" customWidth="1"/>
    <col min="5134" max="5135" width="0" hidden="1" customWidth="1"/>
    <col min="5136" max="5136" width="11.6640625" customWidth="1"/>
    <col min="5377" max="5377" width="26.5546875" customWidth="1"/>
    <col min="5378" max="5378" width="14.6640625" customWidth="1"/>
    <col min="5379" max="5379" width="14.33203125" customWidth="1"/>
    <col min="5380" max="5380" width="13.5546875" customWidth="1"/>
    <col min="5381" max="5381" width="0" hidden="1" customWidth="1"/>
    <col min="5382" max="5382" width="11.33203125" customWidth="1"/>
    <col min="5383" max="5387" width="0" hidden="1" customWidth="1"/>
    <col min="5388" max="5388" width="11.6640625" customWidth="1"/>
    <col min="5389" max="5389" width="12.6640625" customWidth="1"/>
    <col min="5390" max="5391" width="0" hidden="1" customWidth="1"/>
    <col min="5392" max="5392" width="11.6640625" customWidth="1"/>
    <col min="5633" max="5633" width="26.5546875" customWidth="1"/>
    <col min="5634" max="5634" width="14.6640625" customWidth="1"/>
    <col min="5635" max="5635" width="14.33203125" customWidth="1"/>
    <col min="5636" max="5636" width="13.5546875" customWidth="1"/>
    <col min="5637" max="5637" width="0" hidden="1" customWidth="1"/>
    <col min="5638" max="5638" width="11.33203125" customWidth="1"/>
    <col min="5639" max="5643" width="0" hidden="1" customWidth="1"/>
    <col min="5644" max="5644" width="11.6640625" customWidth="1"/>
    <col min="5645" max="5645" width="12.6640625" customWidth="1"/>
    <col min="5646" max="5647" width="0" hidden="1" customWidth="1"/>
    <col min="5648" max="5648" width="11.6640625" customWidth="1"/>
    <col min="5889" max="5889" width="26.5546875" customWidth="1"/>
    <col min="5890" max="5890" width="14.6640625" customWidth="1"/>
    <col min="5891" max="5891" width="14.33203125" customWidth="1"/>
    <col min="5892" max="5892" width="13.5546875" customWidth="1"/>
    <col min="5893" max="5893" width="0" hidden="1" customWidth="1"/>
    <col min="5894" max="5894" width="11.33203125" customWidth="1"/>
    <col min="5895" max="5899" width="0" hidden="1" customWidth="1"/>
    <col min="5900" max="5900" width="11.6640625" customWidth="1"/>
    <col min="5901" max="5901" width="12.6640625" customWidth="1"/>
    <col min="5902" max="5903" width="0" hidden="1" customWidth="1"/>
    <col min="5904" max="5904" width="11.6640625" customWidth="1"/>
    <col min="6145" max="6145" width="26.5546875" customWidth="1"/>
    <col min="6146" max="6146" width="14.6640625" customWidth="1"/>
    <col min="6147" max="6147" width="14.33203125" customWidth="1"/>
    <col min="6148" max="6148" width="13.5546875" customWidth="1"/>
    <col min="6149" max="6149" width="0" hidden="1" customWidth="1"/>
    <col min="6150" max="6150" width="11.33203125" customWidth="1"/>
    <col min="6151" max="6155" width="0" hidden="1" customWidth="1"/>
    <col min="6156" max="6156" width="11.6640625" customWidth="1"/>
    <col min="6157" max="6157" width="12.6640625" customWidth="1"/>
    <col min="6158" max="6159" width="0" hidden="1" customWidth="1"/>
    <col min="6160" max="6160" width="11.6640625" customWidth="1"/>
    <col min="6401" max="6401" width="26.5546875" customWidth="1"/>
    <col min="6402" max="6402" width="14.6640625" customWidth="1"/>
    <col min="6403" max="6403" width="14.33203125" customWidth="1"/>
    <col min="6404" max="6404" width="13.5546875" customWidth="1"/>
    <col min="6405" max="6405" width="0" hidden="1" customWidth="1"/>
    <col min="6406" max="6406" width="11.33203125" customWidth="1"/>
    <col min="6407" max="6411" width="0" hidden="1" customWidth="1"/>
    <col min="6412" max="6412" width="11.6640625" customWidth="1"/>
    <col min="6413" max="6413" width="12.6640625" customWidth="1"/>
    <col min="6414" max="6415" width="0" hidden="1" customWidth="1"/>
    <col min="6416" max="6416" width="11.6640625" customWidth="1"/>
    <col min="6657" max="6657" width="26.5546875" customWidth="1"/>
    <col min="6658" max="6658" width="14.6640625" customWidth="1"/>
    <col min="6659" max="6659" width="14.33203125" customWidth="1"/>
    <col min="6660" max="6660" width="13.5546875" customWidth="1"/>
    <col min="6661" max="6661" width="0" hidden="1" customWidth="1"/>
    <col min="6662" max="6662" width="11.33203125" customWidth="1"/>
    <col min="6663" max="6667" width="0" hidden="1" customWidth="1"/>
    <col min="6668" max="6668" width="11.6640625" customWidth="1"/>
    <col min="6669" max="6669" width="12.6640625" customWidth="1"/>
    <col min="6670" max="6671" width="0" hidden="1" customWidth="1"/>
    <col min="6672" max="6672" width="11.6640625" customWidth="1"/>
    <col min="6913" max="6913" width="26.5546875" customWidth="1"/>
    <col min="6914" max="6914" width="14.6640625" customWidth="1"/>
    <col min="6915" max="6915" width="14.33203125" customWidth="1"/>
    <col min="6916" max="6916" width="13.5546875" customWidth="1"/>
    <col min="6917" max="6917" width="0" hidden="1" customWidth="1"/>
    <col min="6918" max="6918" width="11.33203125" customWidth="1"/>
    <col min="6919" max="6923" width="0" hidden="1" customWidth="1"/>
    <col min="6924" max="6924" width="11.6640625" customWidth="1"/>
    <col min="6925" max="6925" width="12.6640625" customWidth="1"/>
    <col min="6926" max="6927" width="0" hidden="1" customWidth="1"/>
    <col min="6928" max="6928" width="11.6640625" customWidth="1"/>
    <col min="7169" max="7169" width="26.5546875" customWidth="1"/>
    <col min="7170" max="7170" width="14.6640625" customWidth="1"/>
    <col min="7171" max="7171" width="14.33203125" customWidth="1"/>
    <col min="7172" max="7172" width="13.5546875" customWidth="1"/>
    <col min="7173" max="7173" width="0" hidden="1" customWidth="1"/>
    <col min="7174" max="7174" width="11.33203125" customWidth="1"/>
    <col min="7175" max="7179" width="0" hidden="1" customWidth="1"/>
    <col min="7180" max="7180" width="11.6640625" customWidth="1"/>
    <col min="7181" max="7181" width="12.6640625" customWidth="1"/>
    <col min="7182" max="7183" width="0" hidden="1" customWidth="1"/>
    <col min="7184" max="7184" width="11.6640625" customWidth="1"/>
    <col min="7425" max="7425" width="26.5546875" customWidth="1"/>
    <col min="7426" max="7426" width="14.6640625" customWidth="1"/>
    <col min="7427" max="7427" width="14.33203125" customWidth="1"/>
    <col min="7428" max="7428" width="13.5546875" customWidth="1"/>
    <col min="7429" max="7429" width="0" hidden="1" customWidth="1"/>
    <col min="7430" max="7430" width="11.33203125" customWidth="1"/>
    <col min="7431" max="7435" width="0" hidden="1" customWidth="1"/>
    <col min="7436" max="7436" width="11.6640625" customWidth="1"/>
    <col min="7437" max="7437" width="12.6640625" customWidth="1"/>
    <col min="7438" max="7439" width="0" hidden="1" customWidth="1"/>
    <col min="7440" max="7440" width="11.6640625" customWidth="1"/>
    <col min="7681" max="7681" width="26.5546875" customWidth="1"/>
    <col min="7682" max="7682" width="14.6640625" customWidth="1"/>
    <col min="7683" max="7683" width="14.33203125" customWidth="1"/>
    <col min="7684" max="7684" width="13.5546875" customWidth="1"/>
    <col min="7685" max="7685" width="0" hidden="1" customWidth="1"/>
    <col min="7686" max="7686" width="11.33203125" customWidth="1"/>
    <col min="7687" max="7691" width="0" hidden="1" customWidth="1"/>
    <col min="7692" max="7692" width="11.6640625" customWidth="1"/>
    <col min="7693" max="7693" width="12.6640625" customWidth="1"/>
    <col min="7694" max="7695" width="0" hidden="1" customWidth="1"/>
    <col min="7696" max="7696" width="11.6640625" customWidth="1"/>
    <col min="7937" max="7937" width="26.5546875" customWidth="1"/>
    <col min="7938" max="7938" width="14.6640625" customWidth="1"/>
    <col min="7939" max="7939" width="14.33203125" customWidth="1"/>
    <col min="7940" max="7940" width="13.5546875" customWidth="1"/>
    <col min="7941" max="7941" width="0" hidden="1" customWidth="1"/>
    <col min="7942" max="7942" width="11.33203125" customWidth="1"/>
    <col min="7943" max="7947" width="0" hidden="1" customWidth="1"/>
    <col min="7948" max="7948" width="11.6640625" customWidth="1"/>
    <col min="7949" max="7949" width="12.6640625" customWidth="1"/>
    <col min="7950" max="7951" width="0" hidden="1" customWidth="1"/>
    <col min="7952" max="7952" width="11.6640625" customWidth="1"/>
    <col min="8193" max="8193" width="26.5546875" customWidth="1"/>
    <col min="8194" max="8194" width="14.6640625" customWidth="1"/>
    <col min="8195" max="8195" width="14.33203125" customWidth="1"/>
    <col min="8196" max="8196" width="13.5546875" customWidth="1"/>
    <col min="8197" max="8197" width="0" hidden="1" customWidth="1"/>
    <col min="8198" max="8198" width="11.33203125" customWidth="1"/>
    <col min="8199" max="8203" width="0" hidden="1" customWidth="1"/>
    <col min="8204" max="8204" width="11.6640625" customWidth="1"/>
    <col min="8205" max="8205" width="12.6640625" customWidth="1"/>
    <col min="8206" max="8207" width="0" hidden="1" customWidth="1"/>
    <col min="8208" max="8208" width="11.6640625" customWidth="1"/>
    <col min="8449" max="8449" width="26.5546875" customWidth="1"/>
    <col min="8450" max="8450" width="14.6640625" customWidth="1"/>
    <col min="8451" max="8451" width="14.33203125" customWidth="1"/>
    <col min="8452" max="8452" width="13.5546875" customWidth="1"/>
    <col min="8453" max="8453" width="0" hidden="1" customWidth="1"/>
    <col min="8454" max="8454" width="11.33203125" customWidth="1"/>
    <col min="8455" max="8459" width="0" hidden="1" customWidth="1"/>
    <col min="8460" max="8460" width="11.6640625" customWidth="1"/>
    <col min="8461" max="8461" width="12.6640625" customWidth="1"/>
    <col min="8462" max="8463" width="0" hidden="1" customWidth="1"/>
    <col min="8464" max="8464" width="11.6640625" customWidth="1"/>
    <col min="8705" max="8705" width="26.5546875" customWidth="1"/>
    <col min="8706" max="8706" width="14.6640625" customWidth="1"/>
    <col min="8707" max="8707" width="14.33203125" customWidth="1"/>
    <col min="8708" max="8708" width="13.5546875" customWidth="1"/>
    <col min="8709" max="8709" width="0" hidden="1" customWidth="1"/>
    <col min="8710" max="8710" width="11.33203125" customWidth="1"/>
    <col min="8711" max="8715" width="0" hidden="1" customWidth="1"/>
    <col min="8716" max="8716" width="11.6640625" customWidth="1"/>
    <col min="8717" max="8717" width="12.6640625" customWidth="1"/>
    <col min="8718" max="8719" width="0" hidden="1" customWidth="1"/>
    <col min="8720" max="8720" width="11.6640625" customWidth="1"/>
    <col min="8961" max="8961" width="26.5546875" customWidth="1"/>
    <col min="8962" max="8962" width="14.6640625" customWidth="1"/>
    <col min="8963" max="8963" width="14.33203125" customWidth="1"/>
    <col min="8964" max="8964" width="13.5546875" customWidth="1"/>
    <col min="8965" max="8965" width="0" hidden="1" customWidth="1"/>
    <col min="8966" max="8966" width="11.33203125" customWidth="1"/>
    <col min="8967" max="8971" width="0" hidden="1" customWidth="1"/>
    <col min="8972" max="8972" width="11.6640625" customWidth="1"/>
    <col min="8973" max="8973" width="12.6640625" customWidth="1"/>
    <col min="8974" max="8975" width="0" hidden="1" customWidth="1"/>
    <col min="8976" max="8976" width="11.6640625" customWidth="1"/>
    <col min="9217" max="9217" width="26.5546875" customWidth="1"/>
    <col min="9218" max="9218" width="14.6640625" customWidth="1"/>
    <col min="9219" max="9219" width="14.33203125" customWidth="1"/>
    <col min="9220" max="9220" width="13.5546875" customWidth="1"/>
    <col min="9221" max="9221" width="0" hidden="1" customWidth="1"/>
    <col min="9222" max="9222" width="11.33203125" customWidth="1"/>
    <col min="9223" max="9227" width="0" hidden="1" customWidth="1"/>
    <col min="9228" max="9228" width="11.6640625" customWidth="1"/>
    <col min="9229" max="9229" width="12.6640625" customWidth="1"/>
    <col min="9230" max="9231" width="0" hidden="1" customWidth="1"/>
    <col min="9232" max="9232" width="11.6640625" customWidth="1"/>
    <col min="9473" max="9473" width="26.5546875" customWidth="1"/>
    <col min="9474" max="9474" width="14.6640625" customWidth="1"/>
    <col min="9475" max="9475" width="14.33203125" customWidth="1"/>
    <col min="9476" max="9476" width="13.5546875" customWidth="1"/>
    <col min="9477" max="9477" width="0" hidden="1" customWidth="1"/>
    <col min="9478" max="9478" width="11.33203125" customWidth="1"/>
    <col min="9479" max="9483" width="0" hidden="1" customWidth="1"/>
    <col min="9484" max="9484" width="11.6640625" customWidth="1"/>
    <col min="9485" max="9485" width="12.6640625" customWidth="1"/>
    <col min="9486" max="9487" width="0" hidden="1" customWidth="1"/>
    <col min="9488" max="9488" width="11.6640625" customWidth="1"/>
    <col min="9729" max="9729" width="26.5546875" customWidth="1"/>
    <col min="9730" max="9730" width="14.6640625" customWidth="1"/>
    <col min="9731" max="9731" width="14.33203125" customWidth="1"/>
    <col min="9732" max="9732" width="13.5546875" customWidth="1"/>
    <col min="9733" max="9733" width="0" hidden="1" customWidth="1"/>
    <col min="9734" max="9734" width="11.33203125" customWidth="1"/>
    <col min="9735" max="9739" width="0" hidden="1" customWidth="1"/>
    <col min="9740" max="9740" width="11.6640625" customWidth="1"/>
    <col min="9741" max="9741" width="12.6640625" customWidth="1"/>
    <col min="9742" max="9743" width="0" hidden="1" customWidth="1"/>
    <col min="9744" max="9744" width="11.6640625" customWidth="1"/>
    <col min="9985" max="9985" width="26.5546875" customWidth="1"/>
    <col min="9986" max="9986" width="14.6640625" customWidth="1"/>
    <col min="9987" max="9987" width="14.33203125" customWidth="1"/>
    <col min="9988" max="9988" width="13.5546875" customWidth="1"/>
    <col min="9989" max="9989" width="0" hidden="1" customWidth="1"/>
    <col min="9990" max="9990" width="11.33203125" customWidth="1"/>
    <col min="9991" max="9995" width="0" hidden="1" customWidth="1"/>
    <col min="9996" max="9996" width="11.6640625" customWidth="1"/>
    <col min="9997" max="9997" width="12.6640625" customWidth="1"/>
    <col min="9998" max="9999" width="0" hidden="1" customWidth="1"/>
    <col min="10000" max="10000" width="11.6640625" customWidth="1"/>
    <col min="10241" max="10241" width="26.5546875" customWidth="1"/>
    <col min="10242" max="10242" width="14.6640625" customWidth="1"/>
    <col min="10243" max="10243" width="14.33203125" customWidth="1"/>
    <col min="10244" max="10244" width="13.5546875" customWidth="1"/>
    <col min="10245" max="10245" width="0" hidden="1" customWidth="1"/>
    <col min="10246" max="10246" width="11.33203125" customWidth="1"/>
    <col min="10247" max="10251" width="0" hidden="1" customWidth="1"/>
    <col min="10252" max="10252" width="11.6640625" customWidth="1"/>
    <col min="10253" max="10253" width="12.6640625" customWidth="1"/>
    <col min="10254" max="10255" width="0" hidden="1" customWidth="1"/>
    <col min="10256" max="10256" width="11.6640625" customWidth="1"/>
    <col min="10497" max="10497" width="26.5546875" customWidth="1"/>
    <col min="10498" max="10498" width="14.6640625" customWidth="1"/>
    <col min="10499" max="10499" width="14.33203125" customWidth="1"/>
    <col min="10500" max="10500" width="13.5546875" customWidth="1"/>
    <col min="10501" max="10501" width="0" hidden="1" customWidth="1"/>
    <col min="10502" max="10502" width="11.33203125" customWidth="1"/>
    <col min="10503" max="10507" width="0" hidden="1" customWidth="1"/>
    <col min="10508" max="10508" width="11.6640625" customWidth="1"/>
    <col min="10509" max="10509" width="12.6640625" customWidth="1"/>
    <col min="10510" max="10511" width="0" hidden="1" customWidth="1"/>
    <col min="10512" max="10512" width="11.6640625" customWidth="1"/>
    <col min="10753" max="10753" width="26.5546875" customWidth="1"/>
    <col min="10754" max="10754" width="14.6640625" customWidth="1"/>
    <col min="10755" max="10755" width="14.33203125" customWidth="1"/>
    <col min="10756" max="10756" width="13.5546875" customWidth="1"/>
    <col min="10757" max="10757" width="0" hidden="1" customWidth="1"/>
    <col min="10758" max="10758" width="11.33203125" customWidth="1"/>
    <col min="10759" max="10763" width="0" hidden="1" customWidth="1"/>
    <col min="10764" max="10764" width="11.6640625" customWidth="1"/>
    <col min="10765" max="10765" width="12.6640625" customWidth="1"/>
    <col min="10766" max="10767" width="0" hidden="1" customWidth="1"/>
    <col min="10768" max="10768" width="11.6640625" customWidth="1"/>
    <col min="11009" max="11009" width="26.5546875" customWidth="1"/>
    <col min="11010" max="11010" width="14.6640625" customWidth="1"/>
    <col min="11011" max="11011" width="14.33203125" customWidth="1"/>
    <col min="11012" max="11012" width="13.5546875" customWidth="1"/>
    <col min="11013" max="11013" width="0" hidden="1" customWidth="1"/>
    <col min="11014" max="11014" width="11.33203125" customWidth="1"/>
    <col min="11015" max="11019" width="0" hidden="1" customWidth="1"/>
    <col min="11020" max="11020" width="11.6640625" customWidth="1"/>
    <col min="11021" max="11021" width="12.6640625" customWidth="1"/>
    <col min="11022" max="11023" width="0" hidden="1" customWidth="1"/>
    <col min="11024" max="11024" width="11.6640625" customWidth="1"/>
    <col min="11265" max="11265" width="26.5546875" customWidth="1"/>
    <col min="11266" max="11266" width="14.6640625" customWidth="1"/>
    <col min="11267" max="11267" width="14.33203125" customWidth="1"/>
    <col min="11268" max="11268" width="13.5546875" customWidth="1"/>
    <col min="11269" max="11269" width="0" hidden="1" customWidth="1"/>
    <col min="11270" max="11270" width="11.33203125" customWidth="1"/>
    <col min="11271" max="11275" width="0" hidden="1" customWidth="1"/>
    <col min="11276" max="11276" width="11.6640625" customWidth="1"/>
    <col min="11277" max="11277" width="12.6640625" customWidth="1"/>
    <col min="11278" max="11279" width="0" hidden="1" customWidth="1"/>
    <col min="11280" max="11280" width="11.6640625" customWidth="1"/>
    <col min="11521" max="11521" width="26.5546875" customWidth="1"/>
    <col min="11522" max="11522" width="14.6640625" customWidth="1"/>
    <col min="11523" max="11523" width="14.33203125" customWidth="1"/>
    <col min="11524" max="11524" width="13.5546875" customWidth="1"/>
    <col min="11525" max="11525" width="0" hidden="1" customWidth="1"/>
    <col min="11526" max="11526" width="11.33203125" customWidth="1"/>
    <col min="11527" max="11531" width="0" hidden="1" customWidth="1"/>
    <col min="11532" max="11532" width="11.6640625" customWidth="1"/>
    <col min="11533" max="11533" width="12.6640625" customWidth="1"/>
    <col min="11534" max="11535" width="0" hidden="1" customWidth="1"/>
    <col min="11536" max="11536" width="11.6640625" customWidth="1"/>
    <col min="11777" max="11777" width="26.5546875" customWidth="1"/>
    <col min="11778" max="11778" width="14.6640625" customWidth="1"/>
    <col min="11779" max="11779" width="14.33203125" customWidth="1"/>
    <col min="11780" max="11780" width="13.5546875" customWidth="1"/>
    <col min="11781" max="11781" width="0" hidden="1" customWidth="1"/>
    <col min="11782" max="11782" width="11.33203125" customWidth="1"/>
    <col min="11783" max="11787" width="0" hidden="1" customWidth="1"/>
    <col min="11788" max="11788" width="11.6640625" customWidth="1"/>
    <col min="11789" max="11789" width="12.6640625" customWidth="1"/>
    <col min="11790" max="11791" width="0" hidden="1" customWidth="1"/>
    <col min="11792" max="11792" width="11.6640625" customWidth="1"/>
    <col min="12033" max="12033" width="26.5546875" customWidth="1"/>
    <col min="12034" max="12034" width="14.6640625" customWidth="1"/>
    <col min="12035" max="12035" width="14.33203125" customWidth="1"/>
    <col min="12036" max="12036" width="13.5546875" customWidth="1"/>
    <col min="12037" max="12037" width="0" hidden="1" customWidth="1"/>
    <col min="12038" max="12038" width="11.33203125" customWidth="1"/>
    <col min="12039" max="12043" width="0" hidden="1" customWidth="1"/>
    <col min="12044" max="12044" width="11.6640625" customWidth="1"/>
    <col min="12045" max="12045" width="12.6640625" customWidth="1"/>
    <col min="12046" max="12047" width="0" hidden="1" customWidth="1"/>
    <col min="12048" max="12048" width="11.6640625" customWidth="1"/>
    <col min="12289" max="12289" width="26.5546875" customWidth="1"/>
    <col min="12290" max="12290" width="14.6640625" customWidth="1"/>
    <col min="12291" max="12291" width="14.33203125" customWidth="1"/>
    <col min="12292" max="12292" width="13.5546875" customWidth="1"/>
    <col min="12293" max="12293" width="0" hidden="1" customWidth="1"/>
    <col min="12294" max="12294" width="11.33203125" customWidth="1"/>
    <col min="12295" max="12299" width="0" hidden="1" customWidth="1"/>
    <col min="12300" max="12300" width="11.6640625" customWidth="1"/>
    <col min="12301" max="12301" width="12.6640625" customWidth="1"/>
    <col min="12302" max="12303" width="0" hidden="1" customWidth="1"/>
    <col min="12304" max="12304" width="11.6640625" customWidth="1"/>
    <col min="12545" max="12545" width="26.5546875" customWidth="1"/>
    <col min="12546" max="12546" width="14.6640625" customWidth="1"/>
    <col min="12547" max="12547" width="14.33203125" customWidth="1"/>
    <col min="12548" max="12548" width="13.5546875" customWidth="1"/>
    <col min="12549" max="12549" width="0" hidden="1" customWidth="1"/>
    <col min="12550" max="12550" width="11.33203125" customWidth="1"/>
    <col min="12551" max="12555" width="0" hidden="1" customWidth="1"/>
    <col min="12556" max="12556" width="11.6640625" customWidth="1"/>
    <col min="12557" max="12557" width="12.6640625" customWidth="1"/>
    <col min="12558" max="12559" width="0" hidden="1" customWidth="1"/>
    <col min="12560" max="12560" width="11.6640625" customWidth="1"/>
    <col min="12801" max="12801" width="26.5546875" customWidth="1"/>
    <col min="12802" max="12802" width="14.6640625" customWidth="1"/>
    <col min="12803" max="12803" width="14.33203125" customWidth="1"/>
    <col min="12804" max="12804" width="13.5546875" customWidth="1"/>
    <col min="12805" max="12805" width="0" hidden="1" customWidth="1"/>
    <col min="12806" max="12806" width="11.33203125" customWidth="1"/>
    <col min="12807" max="12811" width="0" hidden="1" customWidth="1"/>
    <col min="12812" max="12812" width="11.6640625" customWidth="1"/>
    <col min="12813" max="12813" width="12.6640625" customWidth="1"/>
    <col min="12814" max="12815" width="0" hidden="1" customWidth="1"/>
    <col min="12816" max="12816" width="11.6640625" customWidth="1"/>
    <col min="13057" max="13057" width="26.5546875" customWidth="1"/>
    <col min="13058" max="13058" width="14.6640625" customWidth="1"/>
    <col min="13059" max="13059" width="14.33203125" customWidth="1"/>
    <col min="13060" max="13060" width="13.5546875" customWidth="1"/>
    <col min="13061" max="13061" width="0" hidden="1" customWidth="1"/>
    <col min="13062" max="13062" width="11.33203125" customWidth="1"/>
    <col min="13063" max="13067" width="0" hidden="1" customWidth="1"/>
    <col min="13068" max="13068" width="11.6640625" customWidth="1"/>
    <col min="13069" max="13069" width="12.6640625" customWidth="1"/>
    <col min="13070" max="13071" width="0" hidden="1" customWidth="1"/>
    <col min="13072" max="13072" width="11.6640625" customWidth="1"/>
    <col min="13313" max="13313" width="26.5546875" customWidth="1"/>
    <col min="13314" max="13314" width="14.6640625" customWidth="1"/>
    <col min="13315" max="13315" width="14.33203125" customWidth="1"/>
    <col min="13316" max="13316" width="13.5546875" customWidth="1"/>
    <col min="13317" max="13317" width="0" hidden="1" customWidth="1"/>
    <col min="13318" max="13318" width="11.33203125" customWidth="1"/>
    <col min="13319" max="13323" width="0" hidden="1" customWidth="1"/>
    <col min="13324" max="13324" width="11.6640625" customWidth="1"/>
    <col min="13325" max="13325" width="12.6640625" customWidth="1"/>
    <col min="13326" max="13327" width="0" hidden="1" customWidth="1"/>
    <col min="13328" max="13328" width="11.6640625" customWidth="1"/>
    <col min="13569" max="13569" width="26.5546875" customWidth="1"/>
    <col min="13570" max="13570" width="14.6640625" customWidth="1"/>
    <col min="13571" max="13571" width="14.33203125" customWidth="1"/>
    <col min="13572" max="13572" width="13.5546875" customWidth="1"/>
    <col min="13573" max="13573" width="0" hidden="1" customWidth="1"/>
    <col min="13574" max="13574" width="11.33203125" customWidth="1"/>
    <col min="13575" max="13579" width="0" hidden="1" customWidth="1"/>
    <col min="13580" max="13580" width="11.6640625" customWidth="1"/>
    <col min="13581" max="13581" width="12.6640625" customWidth="1"/>
    <col min="13582" max="13583" width="0" hidden="1" customWidth="1"/>
    <col min="13584" max="13584" width="11.6640625" customWidth="1"/>
    <col min="13825" max="13825" width="26.5546875" customWidth="1"/>
    <col min="13826" max="13826" width="14.6640625" customWidth="1"/>
    <col min="13827" max="13827" width="14.33203125" customWidth="1"/>
    <col min="13828" max="13828" width="13.5546875" customWidth="1"/>
    <col min="13829" max="13829" width="0" hidden="1" customWidth="1"/>
    <col min="13830" max="13830" width="11.33203125" customWidth="1"/>
    <col min="13831" max="13835" width="0" hidden="1" customWidth="1"/>
    <col min="13836" max="13836" width="11.6640625" customWidth="1"/>
    <col min="13837" max="13837" width="12.6640625" customWidth="1"/>
    <col min="13838" max="13839" width="0" hidden="1" customWidth="1"/>
    <col min="13840" max="13840" width="11.6640625" customWidth="1"/>
    <col min="14081" max="14081" width="26.5546875" customWidth="1"/>
    <col min="14082" max="14082" width="14.6640625" customWidth="1"/>
    <col min="14083" max="14083" width="14.33203125" customWidth="1"/>
    <col min="14084" max="14084" width="13.5546875" customWidth="1"/>
    <col min="14085" max="14085" width="0" hidden="1" customWidth="1"/>
    <col min="14086" max="14086" width="11.33203125" customWidth="1"/>
    <col min="14087" max="14091" width="0" hidden="1" customWidth="1"/>
    <col min="14092" max="14092" width="11.6640625" customWidth="1"/>
    <col min="14093" max="14093" width="12.6640625" customWidth="1"/>
    <col min="14094" max="14095" width="0" hidden="1" customWidth="1"/>
    <col min="14096" max="14096" width="11.6640625" customWidth="1"/>
    <col min="14337" max="14337" width="26.5546875" customWidth="1"/>
    <col min="14338" max="14338" width="14.6640625" customWidth="1"/>
    <col min="14339" max="14339" width="14.33203125" customWidth="1"/>
    <col min="14340" max="14340" width="13.5546875" customWidth="1"/>
    <col min="14341" max="14341" width="0" hidden="1" customWidth="1"/>
    <col min="14342" max="14342" width="11.33203125" customWidth="1"/>
    <col min="14343" max="14347" width="0" hidden="1" customWidth="1"/>
    <col min="14348" max="14348" width="11.6640625" customWidth="1"/>
    <col min="14349" max="14349" width="12.6640625" customWidth="1"/>
    <col min="14350" max="14351" width="0" hidden="1" customWidth="1"/>
    <col min="14352" max="14352" width="11.6640625" customWidth="1"/>
    <col min="14593" max="14593" width="26.5546875" customWidth="1"/>
    <col min="14594" max="14594" width="14.6640625" customWidth="1"/>
    <col min="14595" max="14595" width="14.33203125" customWidth="1"/>
    <col min="14596" max="14596" width="13.5546875" customWidth="1"/>
    <col min="14597" max="14597" width="0" hidden="1" customWidth="1"/>
    <col min="14598" max="14598" width="11.33203125" customWidth="1"/>
    <col min="14599" max="14603" width="0" hidden="1" customWidth="1"/>
    <col min="14604" max="14604" width="11.6640625" customWidth="1"/>
    <col min="14605" max="14605" width="12.6640625" customWidth="1"/>
    <col min="14606" max="14607" width="0" hidden="1" customWidth="1"/>
    <col min="14608" max="14608" width="11.6640625" customWidth="1"/>
    <col min="14849" max="14849" width="26.5546875" customWidth="1"/>
    <col min="14850" max="14850" width="14.6640625" customWidth="1"/>
    <col min="14851" max="14851" width="14.33203125" customWidth="1"/>
    <col min="14852" max="14852" width="13.5546875" customWidth="1"/>
    <col min="14853" max="14853" width="0" hidden="1" customWidth="1"/>
    <col min="14854" max="14854" width="11.33203125" customWidth="1"/>
    <col min="14855" max="14859" width="0" hidden="1" customWidth="1"/>
    <col min="14860" max="14860" width="11.6640625" customWidth="1"/>
    <col min="14861" max="14861" width="12.6640625" customWidth="1"/>
    <col min="14862" max="14863" width="0" hidden="1" customWidth="1"/>
    <col min="14864" max="14864" width="11.6640625" customWidth="1"/>
    <col min="15105" max="15105" width="26.5546875" customWidth="1"/>
    <col min="15106" max="15106" width="14.6640625" customWidth="1"/>
    <col min="15107" max="15107" width="14.33203125" customWidth="1"/>
    <col min="15108" max="15108" width="13.5546875" customWidth="1"/>
    <col min="15109" max="15109" width="0" hidden="1" customWidth="1"/>
    <col min="15110" max="15110" width="11.33203125" customWidth="1"/>
    <col min="15111" max="15115" width="0" hidden="1" customWidth="1"/>
    <col min="15116" max="15116" width="11.6640625" customWidth="1"/>
    <col min="15117" max="15117" width="12.6640625" customWidth="1"/>
    <col min="15118" max="15119" width="0" hidden="1" customWidth="1"/>
    <col min="15120" max="15120" width="11.6640625" customWidth="1"/>
    <col min="15361" max="15361" width="26.5546875" customWidth="1"/>
    <col min="15362" max="15362" width="14.6640625" customWidth="1"/>
    <col min="15363" max="15363" width="14.33203125" customWidth="1"/>
    <col min="15364" max="15364" width="13.5546875" customWidth="1"/>
    <col min="15365" max="15365" width="0" hidden="1" customWidth="1"/>
    <col min="15366" max="15366" width="11.33203125" customWidth="1"/>
    <col min="15367" max="15371" width="0" hidden="1" customWidth="1"/>
    <col min="15372" max="15372" width="11.6640625" customWidth="1"/>
    <col min="15373" max="15373" width="12.6640625" customWidth="1"/>
    <col min="15374" max="15375" width="0" hidden="1" customWidth="1"/>
    <col min="15376" max="15376" width="11.6640625" customWidth="1"/>
    <col min="15617" max="15617" width="26.5546875" customWidth="1"/>
    <col min="15618" max="15618" width="14.6640625" customWidth="1"/>
    <col min="15619" max="15619" width="14.33203125" customWidth="1"/>
    <col min="15620" max="15620" width="13.5546875" customWidth="1"/>
    <col min="15621" max="15621" width="0" hidden="1" customWidth="1"/>
    <col min="15622" max="15622" width="11.33203125" customWidth="1"/>
    <col min="15623" max="15627" width="0" hidden="1" customWidth="1"/>
    <col min="15628" max="15628" width="11.6640625" customWidth="1"/>
    <col min="15629" max="15629" width="12.6640625" customWidth="1"/>
    <col min="15630" max="15631" width="0" hidden="1" customWidth="1"/>
    <col min="15632" max="15632" width="11.6640625" customWidth="1"/>
    <col min="15873" max="15873" width="26.5546875" customWidth="1"/>
    <col min="15874" max="15874" width="14.6640625" customWidth="1"/>
    <col min="15875" max="15875" width="14.33203125" customWidth="1"/>
    <col min="15876" max="15876" width="13.5546875" customWidth="1"/>
    <col min="15877" max="15877" width="0" hidden="1" customWidth="1"/>
    <col min="15878" max="15878" width="11.33203125" customWidth="1"/>
    <col min="15879" max="15883" width="0" hidden="1" customWidth="1"/>
    <col min="15884" max="15884" width="11.6640625" customWidth="1"/>
    <col min="15885" max="15885" width="12.6640625" customWidth="1"/>
    <col min="15886" max="15887" width="0" hidden="1" customWidth="1"/>
    <col min="15888" max="15888" width="11.6640625" customWidth="1"/>
    <col min="16129" max="16129" width="26.5546875" customWidth="1"/>
    <col min="16130" max="16130" width="14.6640625" customWidth="1"/>
    <col min="16131" max="16131" width="14.33203125" customWidth="1"/>
    <col min="16132" max="16132" width="13.5546875" customWidth="1"/>
    <col min="16133" max="16133" width="0" hidden="1" customWidth="1"/>
    <col min="16134" max="16134" width="11.33203125" customWidth="1"/>
    <col min="16135" max="16139" width="0" hidden="1" customWidth="1"/>
    <col min="16140" max="16140" width="11.6640625" customWidth="1"/>
    <col min="16141" max="16141" width="12.6640625" customWidth="1"/>
    <col min="16142" max="16143" width="0" hidden="1" customWidth="1"/>
    <col min="16144" max="16144" width="11.6640625" customWidth="1"/>
  </cols>
  <sheetData>
    <row r="1" spans="1:256" x14ac:dyDescent="0.3">
      <c r="A1" s="7" t="s">
        <v>0</v>
      </c>
    </row>
    <row r="2" spans="1:256" x14ac:dyDescent="0.3">
      <c r="A2" t="s">
        <v>19</v>
      </c>
      <c r="C2"/>
      <c r="D2"/>
      <c r="F2" s="9" t="s">
        <v>80</v>
      </c>
    </row>
    <row r="3" spans="1:256" x14ac:dyDescent="0.3">
      <c r="A3" s="10" t="s">
        <v>81</v>
      </c>
    </row>
    <row r="5" spans="1:256" x14ac:dyDescent="0.3">
      <c r="A5" s="11"/>
      <c r="B5" s="12" t="s">
        <v>2</v>
      </c>
      <c r="C5" s="12" t="s">
        <v>3</v>
      </c>
      <c r="D5" s="13" t="s">
        <v>4</v>
      </c>
      <c r="E5" s="12" t="s">
        <v>89</v>
      </c>
      <c r="F5" s="12" t="s">
        <v>5</v>
      </c>
      <c r="G5" s="12" t="s">
        <v>90</v>
      </c>
      <c r="H5" s="12" t="s">
        <v>91</v>
      </c>
      <c r="I5" s="12" t="s">
        <v>92</v>
      </c>
      <c r="J5" s="12" t="s">
        <v>6</v>
      </c>
      <c r="K5" s="12" t="s">
        <v>7</v>
      </c>
      <c r="L5" s="12" t="s">
        <v>93</v>
      </c>
      <c r="M5" s="12" t="s">
        <v>8</v>
      </c>
      <c r="N5" s="12" t="s">
        <v>9</v>
      </c>
      <c r="O5" s="12" t="s">
        <v>10</v>
      </c>
      <c r="P5" s="12" t="s">
        <v>11</v>
      </c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7" spans="1:256" x14ac:dyDescent="0.3">
      <c r="A7" t="s">
        <v>20</v>
      </c>
      <c r="B7" s="8">
        <f>SUM(C7:P7)</f>
        <v>2270434</v>
      </c>
      <c r="C7" s="8">
        <f>915501+68879</f>
        <v>984380</v>
      </c>
      <c r="D7" s="8">
        <f>796722+28207</f>
        <v>824929</v>
      </c>
      <c r="F7" s="8">
        <f>83413+2034</f>
        <v>85447</v>
      </c>
      <c r="M7" s="8">
        <f>6801+301</f>
        <v>7102</v>
      </c>
      <c r="P7" s="8">
        <f>354296+14280</f>
        <v>368576</v>
      </c>
    </row>
    <row r="9" spans="1:256" x14ac:dyDescent="0.3">
      <c r="A9" t="s">
        <v>21</v>
      </c>
      <c r="B9" s="8">
        <f>SUM(C9:P9)</f>
        <v>2156733</v>
      </c>
      <c r="C9" s="8">
        <v>915501</v>
      </c>
      <c r="D9" s="8">
        <v>796722</v>
      </c>
      <c r="F9" s="8">
        <v>83413</v>
      </c>
      <c r="M9" s="8">
        <v>6801</v>
      </c>
      <c r="P9" s="8">
        <v>354296</v>
      </c>
    </row>
    <row r="11" spans="1:256" x14ac:dyDescent="0.3">
      <c r="A11" t="s">
        <v>22</v>
      </c>
      <c r="B11" s="8">
        <f>SUM(C11:P11)</f>
        <v>8662.34</v>
      </c>
      <c r="C11" s="8">
        <v>6116.72</v>
      </c>
      <c r="D11" s="8">
        <v>1586.26</v>
      </c>
      <c r="F11" s="8">
        <v>63.64</v>
      </c>
      <c r="M11" s="8">
        <v>20.190000000000001</v>
      </c>
      <c r="P11" s="8">
        <v>875.53</v>
      </c>
    </row>
    <row r="13" spans="1:256" x14ac:dyDescent="0.3">
      <c r="A13" t="s">
        <v>23</v>
      </c>
      <c r="B13" s="8">
        <f>SUM(C13:P13)</f>
        <v>10660.76</v>
      </c>
      <c r="C13" s="8">
        <v>7387.62</v>
      </c>
      <c r="D13" s="8">
        <v>2038.22</v>
      </c>
      <c r="F13" s="8">
        <v>54.63</v>
      </c>
      <c r="M13" s="8">
        <v>26.02</v>
      </c>
      <c r="P13" s="8">
        <v>1154.27</v>
      </c>
    </row>
    <row r="15" spans="1:256" x14ac:dyDescent="0.3">
      <c r="A15" t="s">
        <v>77</v>
      </c>
      <c r="B15" s="8">
        <f>SUM(C15:P15)</f>
        <v>3.07</v>
      </c>
      <c r="L15" s="8">
        <v>3.07</v>
      </c>
    </row>
    <row r="17" spans="1:16" x14ac:dyDescent="0.3">
      <c r="A17" t="s">
        <v>19</v>
      </c>
      <c r="B17" s="8">
        <f>SUM(C17:P17)</f>
        <v>94374.829999999973</v>
      </c>
      <c r="C17" s="8">
        <f>C7-C9-C11-C13-C15</f>
        <v>55374.659999999996</v>
      </c>
      <c r="D17" s="8">
        <f>D7-D9-D11-D13-D15</f>
        <v>24582.52</v>
      </c>
      <c r="E17" s="8">
        <f>E7-E9-E11-E13-E15</f>
        <v>0</v>
      </c>
      <c r="F17" s="8">
        <f>F7-F9-F11-F13-F15</f>
        <v>1915.7299999999998</v>
      </c>
      <c r="G17" s="8">
        <f>G7-G9-G11-G13-G15</f>
        <v>0</v>
      </c>
      <c r="H17" s="8">
        <f>H7-H9-H11-H13</f>
        <v>0</v>
      </c>
      <c r="I17" s="8">
        <f t="shared" ref="I17:P17" si="0">I7-I9-I11-I13-I15</f>
        <v>0</v>
      </c>
      <c r="J17" s="8">
        <f t="shared" si="0"/>
        <v>0</v>
      </c>
      <c r="K17" s="8">
        <f t="shared" si="0"/>
        <v>0</v>
      </c>
      <c r="L17" s="8">
        <f t="shared" si="0"/>
        <v>-3.07</v>
      </c>
      <c r="M17" s="8">
        <f t="shared" si="0"/>
        <v>254.79</v>
      </c>
      <c r="N17" s="8">
        <f t="shared" si="0"/>
        <v>0</v>
      </c>
      <c r="O17" s="8">
        <f t="shared" si="0"/>
        <v>0</v>
      </c>
      <c r="P17" s="8">
        <f t="shared" si="0"/>
        <v>12250.199999999999</v>
      </c>
    </row>
    <row r="19" spans="1:16" x14ac:dyDescent="0.3">
      <c r="A19" s="15" t="s">
        <v>24</v>
      </c>
      <c r="B19" s="8">
        <f>SUM(C19:P19)</f>
        <v>1107886.3600000001</v>
      </c>
      <c r="C19" s="8">
        <f>[2]FY21!C23</f>
        <v>345480.86000000004</v>
      </c>
      <c r="D19" s="8">
        <f>[2]FY21!D23</f>
        <v>371701.57000000007</v>
      </c>
      <c r="F19" s="8">
        <f>[2]FY21!F23</f>
        <v>234952.25</v>
      </c>
      <c r="G19" s="8">
        <f>[2]FY21!G23</f>
        <v>-1.4097167877480388E-11</v>
      </c>
      <c r="I19" s="8">
        <f>[2]FY21!I23</f>
        <v>6.5483729549953296E-13</v>
      </c>
      <c r="L19" s="8">
        <f>[2]FY21!L23</f>
        <v>61147.4</v>
      </c>
      <c r="M19" s="8">
        <f>[2]FY21!M23</f>
        <v>1622.4800000000002</v>
      </c>
      <c r="P19" s="8">
        <f>[2]FY21!P23</f>
        <v>92981.8</v>
      </c>
    </row>
    <row r="20" spans="1:16" x14ac:dyDescent="0.3">
      <c r="A20" s="15"/>
    </row>
    <row r="21" spans="1:16" x14ac:dyDescent="0.3">
      <c r="A21" t="s">
        <v>25</v>
      </c>
      <c r="B21" s="8">
        <f>SUM(C21:P21)</f>
        <v>-575682.11</v>
      </c>
      <c r="D21" s="8">
        <v>-284171.5</v>
      </c>
      <c r="F21" s="8">
        <v>-230366.28</v>
      </c>
      <c r="L21" s="8">
        <v>-61144.33</v>
      </c>
    </row>
    <row r="23" spans="1:16" x14ac:dyDescent="0.3">
      <c r="A23" s="73" t="s">
        <v>82</v>
      </c>
      <c r="B23" s="16">
        <f>SUM(C23:P23)</f>
        <v>626579.08000000007</v>
      </c>
      <c r="C23" s="16">
        <f t="shared" ref="C23:P23" si="1">SUM(C17:C21)</f>
        <v>400855.52</v>
      </c>
      <c r="D23" s="16">
        <f>SUM(D17:D21)</f>
        <v>112112.59000000008</v>
      </c>
      <c r="E23" s="16">
        <f>SUM(E17:E21)</f>
        <v>0</v>
      </c>
      <c r="F23" s="16">
        <f t="shared" si="1"/>
        <v>6501.7000000000116</v>
      </c>
      <c r="G23" s="16">
        <f t="shared" si="1"/>
        <v>-1.4097167877480388E-11</v>
      </c>
      <c r="H23" s="16">
        <f t="shared" si="1"/>
        <v>0</v>
      </c>
      <c r="I23" s="16">
        <f t="shared" si="1"/>
        <v>6.5483729549953296E-13</v>
      </c>
      <c r="J23" s="16">
        <f t="shared" si="1"/>
        <v>0</v>
      </c>
      <c r="K23" s="16">
        <f t="shared" si="1"/>
        <v>0</v>
      </c>
      <c r="L23" s="16">
        <f t="shared" si="1"/>
        <v>0</v>
      </c>
      <c r="M23" s="16">
        <f t="shared" si="1"/>
        <v>1877.2700000000002</v>
      </c>
      <c r="N23" s="16">
        <f t="shared" si="1"/>
        <v>0</v>
      </c>
      <c r="O23" s="16">
        <f t="shared" si="1"/>
        <v>0</v>
      </c>
      <c r="P23" s="16">
        <f t="shared" si="1"/>
        <v>105232</v>
      </c>
    </row>
    <row r="25" spans="1:16" x14ac:dyDescent="0.3">
      <c r="A25" s="17"/>
    </row>
    <row r="26" spans="1:16" x14ac:dyDescent="0.3">
      <c r="A26" s="17"/>
    </row>
    <row r="27" spans="1:16" x14ac:dyDescent="0.3">
      <c r="A27" s="17"/>
    </row>
    <row r="28" spans="1:16" x14ac:dyDescent="0.3">
      <c r="A28" s="17"/>
    </row>
    <row r="29" spans="1:16" x14ac:dyDescent="0.3">
      <c r="A29" s="17"/>
    </row>
  </sheetData>
  <pageMargins left="0" right="0" top="0.75" bottom="0.75" header="0.3" footer="0.3"/>
  <pageSetup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4"/>
  <sheetViews>
    <sheetView zoomScale="106" zoomScaleNormal="106" workbookViewId="0">
      <pane ySplit="7" topLeftCell="A8" activePane="bottomLeft" state="frozen"/>
      <selection pane="bottomLeft" sqref="A1:XFD1048576"/>
    </sheetView>
  </sheetViews>
  <sheetFormatPr defaultRowHeight="14.4" x14ac:dyDescent="0.3"/>
  <cols>
    <col min="1" max="1" width="6.6640625" customWidth="1"/>
    <col min="2" max="2" width="6.6640625" style="19" customWidth="1"/>
    <col min="3" max="3" width="12.6640625" style="8" customWidth="1"/>
    <col min="4" max="4" width="12.6640625" style="8" hidden="1" customWidth="1"/>
    <col min="5" max="5" width="12.6640625" style="8" customWidth="1"/>
    <col min="6" max="6" width="6" style="20" customWidth="1"/>
    <col min="7" max="7" width="8.44140625" style="21" customWidth="1"/>
    <col min="8" max="8" width="8.44140625" style="22" customWidth="1"/>
    <col min="9" max="9" width="11.5546875" style="8" customWidth="1"/>
    <col min="10" max="10" width="11.109375" style="8" customWidth="1"/>
    <col min="11" max="13" width="12.6640625" style="8" hidden="1" customWidth="1"/>
    <col min="14" max="15" width="11.6640625" style="8" hidden="1" customWidth="1"/>
    <col min="16" max="16" width="10.88671875" style="8" hidden="1" customWidth="1"/>
    <col min="17" max="17" width="11.5546875" style="8" hidden="1" customWidth="1"/>
    <col min="18" max="18" width="12.33203125" style="8" hidden="1" customWidth="1"/>
    <col min="19" max="19" width="11" style="8" hidden="1" customWidth="1"/>
    <col min="20" max="24" width="12.6640625" style="8" customWidth="1"/>
    <col min="25" max="26" width="12.6640625" customWidth="1"/>
    <col min="257" max="258" width="6.6640625" customWidth="1"/>
    <col min="259" max="259" width="12.6640625" customWidth="1"/>
    <col min="260" max="260" width="0" hidden="1" customWidth="1"/>
    <col min="261" max="261" width="12.6640625" customWidth="1"/>
    <col min="262" max="262" width="6" customWidth="1"/>
    <col min="263" max="264" width="8.44140625" customWidth="1"/>
    <col min="265" max="265" width="11.5546875" customWidth="1"/>
    <col min="266" max="266" width="11.109375" customWidth="1"/>
    <col min="267" max="275" width="0" hidden="1" customWidth="1"/>
    <col min="276" max="282" width="12.6640625" customWidth="1"/>
    <col min="513" max="514" width="6.6640625" customWidth="1"/>
    <col min="515" max="515" width="12.6640625" customWidth="1"/>
    <col min="516" max="516" width="0" hidden="1" customWidth="1"/>
    <col min="517" max="517" width="12.6640625" customWidth="1"/>
    <col min="518" max="518" width="6" customWidth="1"/>
    <col min="519" max="520" width="8.44140625" customWidth="1"/>
    <col min="521" max="521" width="11.5546875" customWidth="1"/>
    <col min="522" max="522" width="11.109375" customWidth="1"/>
    <col min="523" max="531" width="0" hidden="1" customWidth="1"/>
    <col min="532" max="538" width="12.6640625" customWidth="1"/>
    <col min="769" max="770" width="6.6640625" customWidth="1"/>
    <col min="771" max="771" width="12.6640625" customWidth="1"/>
    <col min="772" max="772" width="0" hidden="1" customWidth="1"/>
    <col min="773" max="773" width="12.6640625" customWidth="1"/>
    <col min="774" max="774" width="6" customWidth="1"/>
    <col min="775" max="776" width="8.44140625" customWidth="1"/>
    <col min="777" max="777" width="11.5546875" customWidth="1"/>
    <col min="778" max="778" width="11.109375" customWidth="1"/>
    <col min="779" max="787" width="0" hidden="1" customWidth="1"/>
    <col min="788" max="794" width="12.6640625" customWidth="1"/>
    <col min="1025" max="1026" width="6.6640625" customWidth="1"/>
    <col min="1027" max="1027" width="12.6640625" customWidth="1"/>
    <col min="1028" max="1028" width="0" hidden="1" customWidth="1"/>
    <col min="1029" max="1029" width="12.6640625" customWidth="1"/>
    <col min="1030" max="1030" width="6" customWidth="1"/>
    <col min="1031" max="1032" width="8.44140625" customWidth="1"/>
    <col min="1033" max="1033" width="11.5546875" customWidth="1"/>
    <col min="1034" max="1034" width="11.109375" customWidth="1"/>
    <col min="1035" max="1043" width="0" hidden="1" customWidth="1"/>
    <col min="1044" max="1050" width="12.6640625" customWidth="1"/>
    <col min="1281" max="1282" width="6.6640625" customWidth="1"/>
    <col min="1283" max="1283" width="12.6640625" customWidth="1"/>
    <col min="1284" max="1284" width="0" hidden="1" customWidth="1"/>
    <col min="1285" max="1285" width="12.6640625" customWidth="1"/>
    <col min="1286" max="1286" width="6" customWidth="1"/>
    <col min="1287" max="1288" width="8.44140625" customWidth="1"/>
    <col min="1289" max="1289" width="11.5546875" customWidth="1"/>
    <col min="1290" max="1290" width="11.109375" customWidth="1"/>
    <col min="1291" max="1299" width="0" hidden="1" customWidth="1"/>
    <col min="1300" max="1306" width="12.6640625" customWidth="1"/>
    <col min="1537" max="1538" width="6.6640625" customWidth="1"/>
    <col min="1539" max="1539" width="12.6640625" customWidth="1"/>
    <col min="1540" max="1540" width="0" hidden="1" customWidth="1"/>
    <col min="1541" max="1541" width="12.6640625" customWidth="1"/>
    <col min="1542" max="1542" width="6" customWidth="1"/>
    <col min="1543" max="1544" width="8.44140625" customWidth="1"/>
    <col min="1545" max="1545" width="11.5546875" customWidth="1"/>
    <col min="1546" max="1546" width="11.109375" customWidth="1"/>
    <col min="1547" max="1555" width="0" hidden="1" customWidth="1"/>
    <col min="1556" max="1562" width="12.6640625" customWidth="1"/>
    <col min="1793" max="1794" width="6.6640625" customWidth="1"/>
    <col min="1795" max="1795" width="12.6640625" customWidth="1"/>
    <col min="1796" max="1796" width="0" hidden="1" customWidth="1"/>
    <col min="1797" max="1797" width="12.6640625" customWidth="1"/>
    <col min="1798" max="1798" width="6" customWidth="1"/>
    <col min="1799" max="1800" width="8.44140625" customWidth="1"/>
    <col min="1801" max="1801" width="11.5546875" customWidth="1"/>
    <col min="1802" max="1802" width="11.109375" customWidth="1"/>
    <col min="1803" max="1811" width="0" hidden="1" customWidth="1"/>
    <col min="1812" max="1818" width="12.6640625" customWidth="1"/>
    <col min="2049" max="2050" width="6.6640625" customWidth="1"/>
    <col min="2051" max="2051" width="12.6640625" customWidth="1"/>
    <col min="2052" max="2052" width="0" hidden="1" customWidth="1"/>
    <col min="2053" max="2053" width="12.6640625" customWidth="1"/>
    <col min="2054" max="2054" width="6" customWidth="1"/>
    <col min="2055" max="2056" width="8.44140625" customWidth="1"/>
    <col min="2057" max="2057" width="11.5546875" customWidth="1"/>
    <col min="2058" max="2058" width="11.109375" customWidth="1"/>
    <col min="2059" max="2067" width="0" hidden="1" customWidth="1"/>
    <col min="2068" max="2074" width="12.6640625" customWidth="1"/>
    <col min="2305" max="2306" width="6.6640625" customWidth="1"/>
    <col min="2307" max="2307" width="12.6640625" customWidth="1"/>
    <col min="2308" max="2308" width="0" hidden="1" customWidth="1"/>
    <col min="2309" max="2309" width="12.6640625" customWidth="1"/>
    <col min="2310" max="2310" width="6" customWidth="1"/>
    <col min="2311" max="2312" width="8.44140625" customWidth="1"/>
    <col min="2313" max="2313" width="11.5546875" customWidth="1"/>
    <col min="2314" max="2314" width="11.109375" customWidth="1"/>
    <col min="2315" max="2323" width="0" hidden="1" customWidth="1"/>
    <col min="2324" max="2330" width="12.6640625" customWidth="1"/>
    <col min="2561" max="2562" width="6.6640625" customWidth="1"/>
    <col min="2563" max="2563" width="12.6640625" customWidth="1"/>
    <col min="2564" max="2564" width="0" hidden="1" customWidth="1"/>
    <col min="2565" max="2565" width="12.6640625" customWidth="1"/>
    <col min="2566" max="2566" width="6" customWidth="1"/>
    <col min="2567" max="2568" width="8.44140625" customWidth="1"/>
    <col min="2569" max="2569" width="11.5546875" customWidth="1"/>
    <col min="2570" max="2570" width="11.109375" customWidth="1"/>
    <col min="2571" max="2579" width="0" hidden="1" customWidth="1"/>
    <col min="2580" max="2586" width="12.6640625" customWidth="1"/>
    <col min="2817" max="2818" width="6.6640625" customWidth="1"/>
    <col min="2819" max="2819" width="12.6640625" customWidth="1"/>
    <col min="2820" max="2820" width="0" hidden="1" customWidth="1"/>
    <col min="2821" max="2821" width="12.6640625" customWidth="1"/>
    <col min="2822" max="2822" width="6" customWidth="1"/>
    <col min="2823" max="2824" width="8.44140625" customWidth="1"/>
    <col min="2825" max="2825" width="11.5546875" customWidth="1"/>
    <col min="2826" max="2826" width="11.109375" customWidth="1"/>
    <col min="2827" max="2835" width="0" hidden="1" customWidth="1"/>
    <col min="2836" max="2842" width="12.6640625" customWidth="1"/>
    <col min="3073" max="3074" width="6.6640625" customWidth="1"/>
    <col min="3075" max="3075" width="12.6640625" customWidth="1"/>
    <col min="3076" max="3076" width="0" hidden="1" customWidth="1"/>
    <col min="3077" max="3077" width="12.6640625" customWidth="1"/>
    <col min="3078" max="3078" width="6" customWidth="1"/>
    <col min="3079" max="3080" width="8.44140625" customWidth="1"/>
    <col min="3081" max="3081" width="11.5546875" customWidth="1"/>
    <col min="3082" max="3082" width="11.109375" customWidth="1"/>
    <col min="3083" max="3091" width="0" hidden="1" customWidth="1"/>
    <col min="3092" max="3098" width="12.6640625" customWidth="1"/>
    <col min="3329" max="3330" width="6.6640625" customWidth="1"/>
    <col min="3331" max="3331" width="12.6640625" customWidth="1"/>
    <col min="3332" max="3332" width="0" hidden="1" customWidth="1"/>
    <col min="3333" max="3333" width="12.6640625" customWidth="1"/>
    <col min="3334" max="3334" width="6" customWidth="1"/>
    <col min="3335" max="3336" width="8.44140625" customWidth="1"/>
    <col min="3337" max="3337" width="11.5546875" customWidth="1"/>
    <col min="3338" max="3338" width="11.109375" customWidth="1"/>
    <col min="3339" max="3347" width="0" hidden="1" customWidth="1"/>
    <col min="3348" max="3354" width="12.6640625" customWidth="1"/>
    <col min="3585" max="3586" width="6.6640625" customWidth="1"/>
    <col min="3587" max="3587" width="12.6640625" customWidth="1"/>
    <col min="3588" max="3588" width="0" hidden="1" customWidth="1"/>
    <col min="3589" max="3589" width="12.6640625" customWidth="1"/>
    <col min="3590" max="3590" width="6" customWidth="1"/>
    <col min="3591" max="3592" width="8.44140625" customWidth="1"/>
    <col min="3593" max="3593" width="11.5546875" customWidth="1"/>
    <col min="3594" max="3594" width="11.109375" customWidth="1"/>
    <col min="3595" max="3603" width="0" hidden="1" customWidth="1"/>
    <col min="3604" max="3610" width="12.6640625" customWidth="1"/>
    <col min="3841" max="3842" width="6.6640625" customWidth="1"/>
    <col min="3843" max="3843" width="12.6640625" customWidth="1"/>
    <col min="3844" max="3844" width="0" hidden="1" customWidth="1"/>
    <col min="3845" max="3845" width="12.6640625" customWidth="1"/>
    <col min="3846" max="3846" width="6" customWidth="1"/>
    <col min="3847" max="3848" width="8.44140625" customWidth="1"/>
    <col min="3849" max="3849" width="11.5546875" customWidth="1"/>
    <col min="3850" max="3850" width="11.109375" customWidth="1"/>
    <col min="3851" max="3859" width="0" hidden="1" customWidth="1"/>
    <col min="3860" max="3866" width="12.6640625" customWidth="1"/>
    <col min="4097" max="4098" width="6.6640625" customWidth="1"/>
    <col min="4099" max="4099" width="12.6640625" customWidth="1"/>
    <col min="4100" max="4100" width="0" hidden="1" customWidth="1"/>
    <col min="4101" max="4101" width="12.6640625" customWidth="1"/>
    <col min="4102" max="4102" width="6" customWidth="1"/>
    <col min="4103" max="4104" width="8.44140625" customWidth="1"/>
    <col min="4105" max="4105" width="11.5546875" customWidth="1"/>
    <col min="4106" max="4106" width="11.109375" customWidth="1"/>
    <col min="4107" max="4115" width="0" hidden="1" customWidth="1"/>
    <col min="4116" max="4122" width="12.6640625" customWidth="1"/>
    <col min="4353" max="4354" width="6.6640625" customWidth="1"/>
    <col min="4355" max="4355" width="12.6640625" customWidth="1"/>
    <col min="4356" max="4356" width="0" hidden="1" customWidth="1"/>
    <col min="4357" max="4357" width="12.6640625" customWidth="1"/>
    <col min="4358" max="4358" width="6" customWidth="1"/>
    <col min="4359" max="4360" width="8.44140625" customWidth="1"/>
    <col min="4361" max="4361" width="11.5546875" customWidth="1"/>
    <col min="4362" max="4362" width="11.109375" customWidth="1"/>
    <col min="4363" max="4371" width="0" hidden="1" customWidth="1"/>
    <col min="4372" max="4378" width="12.6640625" customWidth="1"/>
    <col min="4609" max="4610" width="6.6640625" customWidth="1"/>
    <col min="4611" max="4611" width="12.6640625" customWidth="1"/>
    <col min="4612" max="4612" width="0" hidden="1" customWidth="1"/>
    <col min="4613" max="4613" width="12.6640625" customWidth="1"/>
    <col min="4614" max="4614" width="6" customWidth="1"/>
    <col min="4615" max="4616" width="8.44140625" customWidth="1"/>
    <col min="4617" max="4617" width="11.5546875" customWidth="1"/>
    <col min="4618" max="4618" width="11.109375" customWidth="1"/>
    <col min="4619" max="4627" width="0" hidden="1" customWidth="1"/>
    <col min="4628" max="4634" width="12.6640625" customWidth="1"/>
    <col min="4865" max="4866" width="6.6640625" customWidth="1"/>
    <col min="4867" max="4867" width="12.6640625" customWidth="1"/>
    <col min="4868" max="4868" width="0" hidden="1" customWidth="1"/>
    <col min="4869" max="4869" width="12.6640625" customWidth="1"/>
    <col min="4870" max="4870" width="6" customWidth="1"/>
    <col min="4871" max="4872" width="8.44140625" customWidth="1"/>
    <col min="4873" max="4873" width="11.5546875" customWidth="1"/>
    <col min="4874" max="4874" width="11.109375" customWidth="1"/>
    <col min="4875" max="4883" width="0" hidden="1" customWidth="1"/>
    <col min="4884" max="4890" width="12.6640625" customWidth="1"/>
    <col min="5121" max="5122" width="6.6640625" customWidth="1"/>
    <col min="5123" max="5123" width="12.6640625" customWidth="1"/>
    <col min="5124" max="5124" width="0" hidden="1" customWidth="1"/>
    <col min="5125" max="5125" width="12.6640625" customWidth="1"/>
    <col min="5126" max="5126" width="6" customWidth="1"/>
    <col min="5127" max="5128" width="8.44140625" customWidth="1"/>
    <col min="5129" max="5129" width="11.5546875" customWidth="1"/>
    <col min="5130" max="5130" width="11.109375" customWidth="1"/>
    <col min="5131" max="5139" width="0" hidden="1" customWidth="1"/>
    <col min="5140" max="5146" width="12.6640625" customWidth="1"/>
    <col min="5377" max="5378" width="6.6640625" customWidth="1"/>
    <col min="5379" max="5379" width="12.6640625" customWidth="1"/>
    <col min="5380" max="5380" width="0" hidden="1" customWidth="1"/>
    <col min="5381" max="5381" width="12.6640625" customWidth="1"/>
    <col min="5382" max="5382" width="6" customWidth="1"/>
    <col min="5383" max="5384" width="8.44140625" customWidth="1"/>
    <col min="5385" max="5385" width="11.5546875" customWidth="1"/>
    <col min="5386" max="5386" width="11.109375" customWidth="1"/>
    <col min="5387" max="5395" width="0" hidden="1" customWidth="1"/>
    <col min="5396" max="5402" width="12.6640625" customWidth="1"/>
    <col min="5633" max="5634" width="6.6640625" customWidth="1"/>
    <col min="5635" max="5635" width="12.6640625" customWidth="1"/>
    <col min="5636" max="5636" width="0" hidden="1" customWidth="1"/>
    <col min="5637" max="5637" width="12.6640625" customWidth="1"/>
    <col min="5638" max="5638" width="6" customWidth="1"/>
    <col min="5639" max="5640" width="8.44140625" customWidth="1"/>
    <col min="5641" max="5641" width="11.5546875" customWidth="1"/>
    <col min="5642" max="5642" width="11.109375" customWidth="1"/>
    <col min="5643" max="5651" width="0" hidden="1" customWidth="1"/>
    <col min="5652" max="5658" width="12.6640625" customWidth="1"/>
    <col min="5889" max="5890" width="6.6640625" customWidth="1"/>
    <col min="5891" max="5891" width="12.6640625" customWidth="1"/>
    <col min="5892" max="5892" width="0" hidden="1" customWidth="1"/>
    <col min="5893" max="5893" width="12.6640625" customWidth="1"/>
    <col min="5894" max="5894" width="6" customWidth="1"/>
    <col min="5895" max="5896" width="8.44140625" customWidth="1"/>
    <col min="5897" max="5897" width="11.5546875" customWidth="1"/>
    <col min="5898" max="5898" width="11.109375" customWidth="1"/>
    <col min="5899" max="5907" width="0" hidden="1" customWidth="1"/>
    <col min="5908" max="5914" width="12.6640625" customWidth="1"/>
    <col min="6145" max="6146" width="6.6640625" customWidth="1"/>
    <col min="6147" max="6147" width="12.6640625" customWidth="1"/>
    <col min="6148" max="6148" width="0" hidden="1" customWidth="1"/>
    <col min="6149" max="6149" width="12.6640625" customWidth="1"/>
    <col min="6150" max="6150" width="6" customWidth="1"/>
    <col min="6151" max="6152" width="8.44140625" customWidth="1"/>
    <col min="6153" max="6153" width="11.5546875" customWidth="1"/>
    <col min="6154" max="6154" width="11.109375" customWidth="1"/>
    <col min="6155" max="6163" width="0" hidden="1" customWidth="1"/>
    <col min="6164" max="6170" width="12.6640625" customWidth="1"/>
    <col min="6401" max="6402" width="6.6640625" customWidth="1"/>
    <col min="6403" max="6403" width="12.6640625" customWidth="1"/>
    <col min="6404" max="6404" width="0" hidden="1" customWidth="1"/>
    <col min="6405" max="6405" width="12.6640625" customWidth="1"/>
    <col min="6406" max="6406" width="6" customWidth="1"/>
    <col min="6407" max="6408" width="8.44140625" customWidth="1"/>
    <col min="6409" max="6409" width="11.5546875" customWidth="1"/>
    <col min="6410" max="6410" width="11.109375" customWidth="1"/>
    <col min="6411" max="6419" width="0" hidden="1" customWidth="1"/>
    <col min="6420" max="6426" width="12.6640625" customWidth="1"/>
    <col min="6657" max="6658" width="6.6640625" customWidth="1"/>
    <col min="6659" max="6659" width="12.6640625" customWidth="1"/>
    <col min="6660" max="6660" width="0" hidden="1" customWidth="1"/>
    <col min="6661" max="6661" width="12.6640625" customWidth="1"/>
    <col min="6662" max="6662" width="6" customWidth="1"/>
    <col min="6663" max="6664" width="8.44140625" customWidth="1"/>
    <col min="6665" max="6665" width="11.5546875" customWidth="1"/>
    <col min="6666" max="6666" width="11.109375" customWidth="1"/>
    <col min="6667" max="6675" width="0" hidden="1" customWidth="1"/>
    <col min="6676" max="6682" width="12.6640625" customWidth="1"/>
    <col min="6913" max="6914" width="6.6640625" customWidth="1"/>
    <col min="6915" max="6915" width="12.6640625" customWidth="1"/>
    <col min="6916" max="6916" width="0" hidden="1" customWidth="1"/>
    <col min="6917" max="6917" width="12.6640625" customWidth="1"/>
    <col min="6918" max="6918" width="6" customWidth="1"/>
    <col min="6919" max="6920" width="8.44140625" customWidth="1"/>
    <col min="6921" max="6921" width="11.5546875" customWidth="1"/>
    <col min="6922" max="6922" width="11.109375" customWidth="1"/>
    <col min="6923" max="6931" width="0" hidden="1" customWidth="1"/>
    <col min="6932" max="6938" width="12.6640625" customWidth="1"/>
    <col min="7169" max="7170" width="6.6640625" customWidth="1"/>
    <col min="7171" max="7171" width="12.6640625" customWidth="1"/>
    <col min="7172" max="7172" width="0" hidden="1" customWidth="1"/>
    <col min="7173" max="7173" width="12.6640625" customWidth="1"/>
    <col min="7174" max="7174" width="6" customWidth="1"/>
    <col min="7175" max="7176" width="8.44140625" customWidth="1"/>
    <col min="7177" max="7177" width="11.5546875" customWidth="1"/>
    <col min="7178" max="7178" width="11.109375" customWidth="1"/>
    <col min="7179" max="7187" width="0" hidden="1" customWidth="1"/>
    <col min="7188" max="7194" width="12.6640625" customWidth="1"/>
    <col min="7425" max="7426" width="6.6640625" customWidth="1"/>
    <col min="7427" max="7427" width="12.6640625" customWidth="1"/>
    <col min="7428" max="7428" width="0" hidden="1" customWidth="1"/>
    <col min="7429" max="7429" width="12.6640625" customWidth="1"/>
    <col min="7430" max="7430" width="6" customWidth="1"/>
    <col min="7431" max="7432" width="8.44140625" customWidth="1"/>
    <col min="7433" max="7433" width="11.5546875" customWidth="1"/>
    <col min="7434" max="7434" width="11.109375" customWidth="1"/>
    <col min="7435" max="7443" width="0" hidden="1" customWidth="1"/>
    <col min="7444" max="7450" width="12.6640625" customWidth="1"/>
    <col min="7681" max="7682" width="6.6640625" customWidth="1"/>
    <col min="7683" max="7683" width="12.6640625" customWidth="1"/>
    <col min="7684" max="7684" width="0" hidden="1" customWidth="1"/>
    <col min="7685" max="7685" width="12.6640625" customWidth="1"/>
    <col min="7686" max="7686" width="6" customWidth="1"/>
    <col min="7687" max="7688" width="8.44140625" customWidth="1"/>
    <col min="7689" max="7689" width="11.5546875" customWidth="1"/>
    <col min="7690" max="7690" width="11.109375" customWidth="1"/>
    <col min="7691" max="7699" width="0" hidden="1" customWidth="1"/>
    <col min="7700" max="7706" width="12.6640625" customWidth="1"/>
    <col min="7937" max="7938" width="6.6640625" customWidth="1"/>
    <col min="7939" max="7939" width="12.6640625" customWidth="1"/>
    <col min="7940" max="7940" width="0" hidden="1" customWidth="1"/>
    <col min="7941" max="7941" width="12.6640625" customWidth="1"/>
    <col min="7942" max="7942" width="6" customWidth="1"/>
    <col min="7943" max="7944" width="8.44140625" customWidth="1"/>
    <col min="7945" max="7945" width="11.5546875" customWidth="1"/>
    <col min="7946" max="7946" width="11.109375" customWidth="1"/>
    <col min="7947" max="7955" width="0" hidden="1" customWidth="1"/>
    <col min="7956" max="7962" width="12.6640625" customWidth="1"/>
    <col min="8193" max="8194" width="6.6640625" customWidth="1"/>
    <col min="8195" max="8195" width="12.6640625" customWidth="1"/>
    <col min="8196" max="8196" width="0" hidden="1" customWidth="1"/>
    <col min="8197" max="8197" width="12.6640625" customWidth="1"/>
    <col min="8198" max="8198" width="6" customWidth="1"/>
    <col min="8199" max="8200" width="8.44140625" customWidth="1"/>
    <col min="8201" max="8201" width="11.5546875" customWidth="1"/>
    <col min="8202" max="8202" width="11.109375" customWidth="1"/>
    <col min="8203" max="8211" width="0" hidden="1" customWidth="1"/>
    <col min="8212" max="8218" width="12.6640625" customWidth="1"/>
    <col min="8449" max="8450" width="6.6640625" customWidth="1"/>
    <col min="8451" max="8451" width="12.6640625" customWidth="1"/>
    <col min="8452" max="8452" width="0" hidden="1" customWidth="1"/>
    <col min="8453" max="8453" width="12.6640625" customWidth="1"/>
    <col min="8454" max="8454" width="6" customWidth="1"/>
    <col min="8455" max="8456" width="8.44140625" customWidth="1"/>
    <col min="8457" max="8457" width="11.5546875" customWidth="1"/>
    <col min="8458" max="8458" width="11.109375" customWidth="1"/>
    <col min="8459" max="8467" width="0" hidden="1" customWidth="1"/>
    <col min="8468" max="8474" width="12.6640625" customWidth="1"/>
    <col min="8705" max="8706" width="6.6640625" customWidth="1"/>
    <col min="8707" max="8707" width="12.6640625" customWidth="1"/>
    <col min="8708" max="8708" width="0" hidden="1" customWidth="1"/>
    <col min="8709" max="8709" width="12.6640625" customWidth="1"/>
    <col min="8710" max="8710" width="6" customWidth="1"/>
    <col min="8711" max="8712" width="8.44140625" customWidth="1"/>
    <col min="8713" max="8713" width="11.5546875" customWidth="1"/>
    <col min="8714" max="8714" width="11.109375" customWidth="1"/>
    <col min="8715" max="8723" width="0" hidden="1" customWidth="1"/>
    <col min="8724" max="8730" width="12.6640625" customWidth="1"/>
    <col min="8961" max="8962" width="6.6640625" customWidth="1"/>
    <col min="8963" max="8963" width="12.6640625" customWidth="1"/>
    <col min="8964" max="8964" width="0" hidden="1" customWidth="1"/>
    <col min="8965" max="8965" width="12.6640625" customWidth="1"/>
    <col min="8966" max="8966" width="6" customWidth="1"/>
    <col min="8967" max="8968" width="8.44140625" customWidth="1"/>
    <col min="8969" max="8969" width="11.5546875" customWidth="1"/>
    <col min="8970" max="8970" width="11.109375" customWidth="1"/>
    <col min="8971" max="8979" width="0" hidden="1" customWidth="1"/>
    <col min="8980" max="8986" width="12.6640625" customWidth="1"/>
    <col min="9217" max="9218" width="6.6640625" customWidth="1"/>
    <col min="9219" max="9219" width="12.6640625" customWidth="1"/>
    <col min="9220" max="9220" width="0" hidden="1" customWidth="1"/>
    <col min="9221" max="9221" width="12.6640625" customWidth="1"/>
    <col min="9222" max="9222" width="6" customWidth="1"/>
    <col min="9223" max="9224" width="8.44140625" customWidth="1"/>
    <col min="9225" max="9225" width="11.5546875" customWidth="1"/>
    <col min="9226" max="9226" width="11.109375" customWidth="1"/>
    <col min="9227" max="9235" width="0" hidden="1" customWidth="1"/>
    <col min="9236" max="9242" width="12.6640625" customWidth="1"/>
    <col min="9473" max="9474" width="6.6640625" customWidth="1"/>
    <col min="9475" max="9475" width="12.6640625" customWidth="1"/>
    <col min="9476" max="9476" width="0" hidden="1" customWidth="1"/>
    <col min="9477" max="9477" width="12.6640625" customWidth="1"/>
    <col min="9478" max="9478" width="6" customWidth="1"/>
    <col min="9479" max="9480" width="8.44140625" customWidth="1"/>
    <col min="9481" max="9481" width="11.5546875" customWidth="1"/>
    <col min="9482" max="9482" width="11.109375" customWidth="1"/>
    <col min="9483" max="9491" width="0" hidden="1" customWidth="1"/>
    <col min="9492" max="9498" width="12.6640625" customWidth="1"/>
    <col min="9729" max="9730" width="6.6640625" customWidth="1"/>
    <col min="9731" max="9731" width="12.6640625" customWidth="1"/>
    <col min="9732" max="9732" width="0" hidden="1" customWidth="1"/>
    <col min="9733" max="9733" width="12.6640625" customWidth="1"/>
    <col min="9734" max="9734" width="6" customWidth="1"/>
    <col min="9735" max="9736" width="8.44140625" customWidth="1"/>
    <col min="9737" max="9737" width="11.5546875" customWidth="1"/>
    <col min="9738" max="9738" width="11.109375" customWidth="1"/>
    <col min="9739" max="9747" width="0" hidden="1" customWidth="1"/>
    <col min="9748" max="9754" width="12.6640625" customWidth="1"/>
    <col min="9985" max="9986" width="6.6640625" customWidth="1"/>
    <col min="9987" max="9987" width="12.6640625" customWidth="1"/>
    <col min="9988" max="9988" width="0" hidden="1" customWidth="1"/>
    <col min="9989" max="9989" width="12.6640625" customWidth="1"/>
    <col min="9990" max="9990" width="6" customWidth="1"/>
    <col min="9991" max="9992" width="8.44140625" customWidth="1"/>
    <col min="9993" max="9993" width="11.5546875" customWidth="1"/>
    <col min="9994" max="9994" width="11.109375" customWidth="1"/>
    <col min="9995" max="10003" width="0" hidden="1" customWidth="1"/>
    <col min="10004" max="10010" width="12.6640625" customWidth="1"/>
    <col min="10241" max="10242" width="6.6640625" customWidth="1"/>
    <col min="10243" max="10243" width="12.6640625" customWidth="1"/>
    <col min="10244" max="10244" width="0" hidden="1" customWidth="1"/>
    <col min="10245" max="10245" width="12.6640625" customWidth="1"/>
    <col min="10246" max="10246" width="6" customWidth="1"/>
    <col min="10247" max="10248" width="8.44140625" customWidth="1"/>
    <col min="10249" max="10249" width="11.5546875" customWidth="1"/>
    <col min="10250" max="10250" width="11.109375" customWidth="1"/>
    <col min="10251" max="10259" width="0" hidden="1" customWidth="1"/>
    <col min="10260" max="10266" width="12.6640625" customWidth="1"/>
    <col min="10497" max="10498" width="6.6640625" customWidth="1"/>
    <col min="10499" max="10499" width="12.6640625" customWidth="1"/>
    <col min="10500" max="10500" width="0" hidden="1" customWidth="1"/>
    <col min="10501" max="10501" width="12.6640625" customWidth="1"/>
    <col min="10502" max="10502" width="6" customWidth="1"/>
    <col min="10503" max="10504" width="8.44140625" customWidth="1"/>
    <col min="10505" max="10505" width="11.5546875" customWidth="1"/>
    <col min="10506" max="10506" width="11.109375" customWidth="1"/>
    <col min="10507" max="10515" width="0" hidden="1" customWidth="1"/>
    <col min="10516" max="10522" width="12.6640625" customWidth="1"/>
    <col min="10753" max="10754" width="6.6640625" customWidth="1"/>
    <col min="10755" max="10755" width="12.6640625" customWidth="1"/>
    <col min="10756" max="10756" width="0" hidden="1" customWidth="1"/>
    <col min="10757" max="10757" width="12.6640625" customWidth="1"/>
    <col min="10758" max="10758" width="6" customWidth="1"/>
    <col min="10759" max="10760" width="8.44140625" customWidth="1"/>
    <col min="10761" max="10761" width="11.5546875" customWidth="1"/>
    <col min="10762" max="10762" width="11.109375" customWidth="1"/>
    <col min="10763" max="10771" width="0" hidden="1" customWidth="1"/>
    <col min="10772" max="10778" width="12.6640625" customWidth="1"/>
    <col min="11009" max="11010" width="6.6640625" customWidth="1"/>
    <col min="11011" max="11011" width="12.6640625" customWidth="1"/>
    <col min="11012" max="11012" width="0" hidden="1" customWidth="1"/>
    <col min="11013" max="11013" width="12.6640625" customWidth="1"/>
    <col min="11014" max="11014" width="6" customWidth="1"/>
    <col min="11015" max="11016" width="8.44140625" customWidth="1"/>
    <col min="11017" max="11017" width="11.5546875" customWidth="1"/>
    <col min="11018" max="11018" width="11.109375" customWidth="1"/>
    <col min="11019" max="11027" width="0" hidden="1" customWidth="1"/>
    <col min="11028" max="11034" width="12.6640625" customWidth="1"/>
    <col min="11265" max="11266" width="6.6640625" customWidth="1"/>
    <col min="11267" max="11267" width="12.6640625" customWidth="1"/>
    <col min="11268" max="11268" width="0" hidden="1" customWidth="1"/>
    <col min="11269" max="11269" width="12.6640625" customWidth="1"/>
    <col min="11270" max="11270" width="6" customWidth="1"/>
    <col min="11271" max="11272" width="8.44140625" customWidth="1"/>
    <col min="11273" max="11273" width="11.5546875" customWidth="1"/>
    <col min="11274" max="11274" width="11.109375" customWidth="1"/>
    <col min="11275" max="11283" width="0" hidden="1" customWidth="1"/>
    <col min="11284" max="11290" width="12.6640625" customWidth="1"/>
    <col min="11521" max="11522" width="6.6640625" customWidth="1"/>
    <col min="11523" max="11523" width="12.6640625" customWidth="1"/>
    <col min="11524" max="11524" width="0" hidden="1" customWidth="1"/>
    <col min="11525" max="11525" width="12.6640625" customWidth="1"/>
    <col min="11526" max="11526" width="6" customWidth="1"/>
    <col min="11527" max="11528" width="8.44140625" customWidth="1"/>
    <col min="11529" max="11529" width="11.5546875" customWidth="1"/>
    <col min="11530" max="11530" width="11.109375" customWidth="1"/>
    <col min="11531" max="11539" width="0" hidden="1" customWidth="1"/>
    <col min="11540" max="11546" width="12.6640625" customWidth="1"/>
    <col min="11777" max="11778" width="6.6640625" customWidth="1"/>
    <col min="11779" max="11779" width="12.6640625" customWidth="1"/>
    <col min="11780" max="11780" width="0" hidden="1" customWidth="1"/>
    <col min="11781" max="11781" width="12.6640625" customWidth="1"/>
    <col min="11782" max="11782" width="6" customWidth="1"/>
    <col min="11783" max="11784" width="8.44140625" customWidth="1"/>
    <col min="11785" max="11785" width="11.5546875" customWidth="1"/>
    <col min="11786" max="11786" width="11.109375" customWidth="1"/>
    <col min="11787" max="11795" width="0" hidden="1" customWidth="1"/>
    <col min="11796" max="11802" width="12.6640625" customWidth="1"/>
    <col min="12033" max="12034" width="6.6640625" customWidth="1"/>
    <col min="12035" max="12035" width="12.6640625" customWidth="1"/>
    <col min="12036" max="12036" width="0" hidden="1" customWidth="1"/>
    <col min="12037" max="12037" width="12.6640625" customWidth="1"/>
    <col min="12038" max="12038" width="6" customWidth="1"/>
    <col min="12039" max="12040" width="8.44140625" customWidth="1"/>
    <col min="12041" max="12041" width="11.5546875" customWidth="1"/>
    <col min="12042" max="12042" width="11.109375" customWidth="1"/>
    <col min="12043" max="12051" width="0" hidden="1" customWidth="1"/>
    <col min="12052" max="12058" width="12.6640625" customWidth="1"/>
    <col min="12289" max="12290" width="6.6640625" customWidth="1"/>
    <col min="12291" max="12291" width="12.6640625" customWidth="1"/>
    <col min="12292" max="12292" width="0" hidden="1" customWidth="1"/>
    <col min="12293" max="12293" width="12.6640625" customWidth="1"/>
    <col min="12294" max="12294" width="6" customWidth="1"/>
    <col min="12295" max="12296" width="8.44140625" customWidth="1"/>
    <col min="12297" max="12297" width="11.5546875" customWidth="1"/>
    <col min="12298" max="12298" width="11.109375" customWidth="1"/>
    <col min="12299" max="12307" width="0" hidden="1" customWidth="1"/>
    <col min="12308" max="12314" width="12.6640625" customWidth="1"/>
    <col min="12545" max="12546" width="6.6640625" customWidth="1"/>
    <col min="12547" max="12547" width="12.6640625" customWidth="1"/>
    <col min="12548" max="12548" width="0" hidden="1" customWidth="1"/>
    <col min="12549" max="12549" width="12.6640625" customWidth="1"/>
    <col min="12550" max="12550" width="6" customWidth="1"/>
    <col min="12551" max="12552" width="8.44140625" customWidth="1"/>
    <col min="12553" max="12553" width="11.5546875" customWidth="1"/>
    <col min="12554" max="12554" width="11.109375" customWidth="1"/>
    <col min="12555" max="12563" width="0" hidden="1" customWidth="1"/>
    <col min="12564" max="12570" width="12.6640625" customWidth="1"/>
    <col min="12801" max="12802" width="6.6640625" customWidth="1"/>
    <col min="12803" max="12803" width="12.6640625" customWidth="1"/>
    <col min="12804" max="12804" width="0" hidden="1" customWidth="1"/>
    <col min="12805" max="12805" width="12.6640625" customWidth="1"/>
    <col min="12806" max="12806" width="6" customWidth="1"/>
    <col min="12807" max="12808" width="8.44140625" customWidth="1"/>
    <col min="12809" max="12809" width="11.5546875" customWidth="1"/>
    <col min="12810" max="12810" width="11.109375" customWidth="1"/>
    <col min="12811" max="12819" width="0" hidden="1" customWidth="1"/>
    <col min="12820" max="12826" width="12.6640625" customWidth="1"/>
    <col min="13057" max="13058" width="6.6640625" customWidth="1"/>
    <col min="13059" max="13059" width="12.6640625" customWidth="1"/>
    <col min="13060" max="13060" width="0" hidden="1" customWidth="1"/>
    <col min="13061" max="13061" width="12.6640625" customWidth="1"/>
    <col min="13062" max="13062" width="6" customWidth="1"/>
    <col min="13063" max="13064" width="8.44140625" customWidth="1"/>
    <col min="13065" max="13065" width="11.5546875" customWidth="1"/>
    <col min="13066" max="13066" width="11.109375" customWidth="1"/>
    <col min="13067" max="13075" width="0" hidden="1" customWidth="1"/>
    <col min="13076" max="13082" width="12.6640625" customWidth="1"/>
    <col min="13313" max="13314" width="6.6640625" customWidth="1"/>
    <col min="13315" max="13315" width="12.6640625" customWidth="1"/>
    <col min="13316" max="13316" width="0" hidden="1" customWidth="1"/>
    <col min="13317" max="13317" width="12.6640625" customWidth="1"/>
    <col min="13318" max="13318" width="6" customWidth="1"/>
    <col min="13319" max="13320" width="8.44140625" customWidth="1"/>
    <col min="13321" max="13321" width="11.5546875" customWidth="1"/>
    <col min="13322" max="13322" width="11.109375" customWidth="1"/>
    <col min="13323" max="13331" width="0" hidden="1" customWidth="1"/>
    <col min="13332" max="13338" width="12.6640625" customWidth="1"/>
    <col min="13569" max="13570" width="6.6640625" customWidth="1"/>
    <col min="13571" max="13571" width="12.6640625" customWidth="1"/>
    <col min="13572" max="13572" width="0" hidden="1" customWidth="1"/>
    <col min="13573" max="13573" width="12.6640625" customWidth="1"/>
    <col min="13574" max="13574" width="6" customWidth="1"/>
    <col min="13575" max="13576" width="8.44140625" customWidth="1"/>
    <col min="13577" max="13577" width="11.5546875" customWidth="1"/>
    <col min="13578" max="13578" width="11.109375" customWidth="1"/>
    <col min="13579" max="13587" width="0" hidden="1" customWidth="1"/>
    <col min="13588" max="13594" width="12.6640625" customWidth="1"/>
    <col min="13825" max="13826" width="6.6640625" customWidth="1"/>
    <col min="13827" max="13827" width="12.6640625" customWidth="1"/>
    <col min="13828" max="13828" width="0" hidden="1" customWidth="1"/>
    <col min="13829" max="13829" width="12.6640625" customWidth="1"/>
    <col min="13830" max="13830" width="6" customWidth="1"/>
    <col min="13831" max="13832" width="8.44140625" customWidth="1"/>
    <col min="13833" max="13833" width="11.5546875" customWidth="1"/>
    <col min="13834" max="13834" width="11.109375" customWidth="1"/>
    <col min="13835" max="13843" width="0" hidden="1" customWidth="1"/>
    <col min="13844" max="13850" width="12.6640625" customWidth="1"/>
    <col min="14081" max="14082" width="6.6640625" customWidth="1"/>
    <col min="14083" max="14083" width="12.6640625" customWidth="1"/>
    <col min="14084" max="14084" width="0" hidden="1" customWidth="1"/>
    <col min="14085" max="14085" width="12.6640625" customWidth="1"/>
    <col min="14086" max="14086" width="6" customWidth="1"/>
    <col min="14087" max="14088" width="8.44140625" customWidth="1"/>
    <col min="14089" max="14089" width="11.5546875" customWidth="1"/>
    <col min="14090" max="14090" width="11.109375" customWidth="1"/>
    <col min="14091" max="14099" width="0" hidden="1" customWidth="1"/>
    <col min="14100" max="14106" width="12.6640625" customWidth="1"/>
    <col min="14337" max="14338" width="6.6640625" customWidth="1"/>
    <col min="14339" max="14339" width="12.6640625" customWidth="1"/>
    <col min="14340" max="14340" width="0" hidden="1" customWidth="1"/>
    <col min="14341" max="14341" width="12.6640625" customWidth="1"/>
    <col min="14342" max="14342" width="6" customWidth="1"/>
    <col min="14343" max="14344" width="8.44140625" customWidth="1"/>
    <col min="14345" max="14345" width="11.5546875" customWidth="1"/>
    <col min="14346" max="14346" width="11.109375" customWidth="1"/>
    <col min="14347" max="14355" width="0" hidden="1" customWidth="1"/>
    <col min="14356" max="14362" width="12.6640625" customWidth="1"/>
    <col min="14593" max="14594" width="6.6640625" customWidth="1"/>
    <col min="14595" max="14595" width="12.6640625" customWidth="1"/>
    <col min="14596" max="14596" width="0" hidden="1" customWidth="1"/>
    <col min="14597" max="14597" width="12.6640625" customWidth="1"/>
    <col min="14598" max="14598" width="6" customWidth="1"/>
    <col min="14599" max="14600" width="8.44140625" customWidth="1"/>
    <col min="14601" max="14601" width="11.5546875" customWidth="1"/>
    <col min="14602" max="14602" width="11.109375" customWidth="1"/>
    <col min="14603" max="14611" width="0" hidden="1" customWidth="1"/>
    <col min="14612" max="14618" width="12.6640625" customWidth="1"/>
    <col min="14849" max="14850" width="6.6640625" customWidth="1"/>
    <col min="14851" max="14851" width="12.6640625" customWidth="1"/>
    <col min="14852" max="14852" width="0" hidden="1" customWidth="1"/>
    <col min="14853" max="14853" width="12.6640625" customWidth="1"/>
    <col min="14854" max="14854" width="6" customWidth="1"/>
    <col min="14855" max="14856" width="8.44140625" customWidth="1"/>
    <col min="14857" max="14857" width="11.5546875" customWidth="1"/>
    <col min="14858" max="14858" width="11.109375" customWidth="1"/>
    <col min="14859" max="14867" width="0" hidden="1" customWidth="1"/>
    <col min="14868" max="14874" width="12.6640625" customWidth="1"/>
    <col min="15105" max="15106" width="6.6640625" customWidth="1"/>
    <col min="15107" max="15107" width="12.6640625" customWidth="1"/>
    <col min="15108" max="15108" width="0" hidden="1" customWidth="1"/>
    <col min="15109" max="15109" width="12.6640625" customWidth="1"/>
    <col min="15110" max="15110" width="6" customWidth="1"/>
    <col min="15111" max="15112" width="8.44140625" customWidth="1"/>
    <col min="15113" max="15113" width="11.5546875" customWidth="1"/>
    <col min="15114" max="15114" width="11.109375" customWidth="1"/>
    <col min="15115" max="15123" width="0" hidden="1" customWidth="1"/>
    <col min="15124" max="15130" width="12.6640625" customWidth="1"/>
    <col min="15361" max="15362" width="6.6640625" customWidth="1"/>
    <col min="15363" max="15363" width="12.6640625" customWidth="1"/>
    <col min="15364" max="15364" width="0" hidden="1" customWidth="1"/>
    <col min="15365" max="15365" width="12.6640625" customWidth="1"/>
    <col min="15366" max="15366" width="6" customWidth="1"/>
    <col min="15367" max="15368" width="8.44140625" customWidth="1"/>
    <col min="15369" max="15369" width="11.5546875" customWidth="1"/>
    <col min="15370" max="15370" width="11.109375" customWidth="1"/>
    <col min="15371" max="15379" width="0" hidden="1" customWidth="1"/>
    <col min="15380" max="15386" width="12.6640625" customWidth="1"/>
    <col min="15617" max="15618" width="6.6640625" customWidth="1"/>
    <col min="15619" max="15619" width="12.6640625" customWidth="1"/>
    <col min="15620" max="15620" width="0" hidden="1" customWidth="1"/>
    <col min="15621" max="15621" width="12.6640625" customWidth="1"/>
    <col min="15622" max="15622" width="6" customWidth="1"/>
    <col min="15623" max="15624" width="8.44140625" customWidth="1"/>
    <col min="15625" max="15625" width="11.5546875" customWidth="1"/>
    <col min="15626" max="15626" width="11.109375" customWidth="1"/>
    <col min="15627" max="15635" width="0" hidden="1" customWidth="1"/>
    <col min="15636" max="15642" width="12.6640625" customWidth="1"/>
    <col min="15873" max="15874" width="6.6640625" customWidth="1"/>
    <col min="15875" max="15875" width="12.6640625" customWidth="1"/>
    <col min="15876" max="15876" width="0" hidden="1" customWidth="1"/>
    <col min="15877" max="15877" width="12.6640625" customWidth="1"/>
    <col min="15878" max="15878" width="6" customWidth="1"/>
    <col min="15879" max="15880" width="8.44140625" customWidth="1"/>
    <col min="15881" max="15881" width="11.5546875" customWidth="1"/>
    <col min="15882" max="15882" width="11.109375" customWidth="1"/>
    <col min="15883" max="15891" width="0" hidden="1" customWidth="1"/>
    <col min="15892" max="15898" width="12.6640625" customWidth="1"/>
    <col min="16129" max="16130" width="6.6640625" customWidth="1"/>
    <col min="16131" max="16131" width="12.6640625" customWidth="1"/>
    <col min="16132" max="16132" width="0" hidden="1" customWidth="1"/>
    <col min="16133" max="16133" width="12.6640625" customWidth="1"/>
    <col min="16134" max="16134" width="6" customWidth="1"/>
    <col min="16135" max="16136" width="8.44140625" customWidth="1"/>
    <col min="16137" max="16137" width="11.5546875" customWidth="1"/>
    <col min="16138" max="16138" width="11.109375" customWidth="1"/>
    <col min="16139" max="16147" width="0" hidden="1" customWidth="1"/>
    <col min="16148" max="16154" width="12.6640625" customWidth="1"/>
  </cols>
  <sheetData>
    <row r="1" spans="1:26" x14ac:dyDescent="0.3">
      <c r="A1" t="s">
        <v>26</v>
      </c>
    </row>
    <row r="2" spans="1:26" x14ac:dyDescent="0.3">
      <c r="A2" t="s">
        <v>27</v>
      </c>
    </row>
    <row r="3" spans="1:26" x14ac:dyDescent="0.3">
      <c r="A3" s="15" t="s">
        <v>28</v>
      </c>
    </row>
    <row r="5" spans="1:26" s="22" customFormat="1" x14ac:dyDescent="0.3">
      <c r="A5" s="22" t="s">
        <v>29</v>
      </c>
      <c r="B5" s="23"/>
      <c r="F5" s="20"/>
      <c r="V5" s="22">
        <v>2.8700000000000002E-3</v>
      </c>
      <c r="Y5" s="22">
        <v>5.8799999999999998E-3</v>
      </c>
    </row>
    <row r="6" spans="1:26" x14ac:dyDescent="0.3">
      <c r="A6" s="24" t="s">
        <v>30</v>
      </c>
      <c r="B6" s="25" t="s">
        <v>31</v>
      </c>
      <c r="C6" s="26" t="s">
        <v>32</v>
      </c>
      <c r="D6" s="26" t="s">
        <v>33</v>
      </c>
      <c r="E6" s="26" t="s">
        <v>34</v>
      </c>
      <c r="F6" s="27" t="s">
        <v>35</v>
      </c>
      <c r="G6" s="28" t="s">
        <v>36</v>
      </c>
      <c r="H6" s="29" t="s">
        <v>37</v>
      </c>
      <c r="I6" s="26" t="s">
        <v>38</v>
      </c>
      <c r="J6" s="26" t="s">
        <v>38</v>
      </c>
      <c r="K6" s="28" t="s">
        <v>43</v>
      </c>
      <c r="L6" s="28" t="s">
        <v>44</v>
      </c>
      <c r="M6" s="28" t="s">
        <v>45</v>
      </c>
      <c r="N6" s="28" t="s">
        <v>46</v>
      </c>
      <c r="O6" s="28" t="s">
        <v>47</v>
      </c>
      <c r="P6" s="28" t="s">
        <v>48</v>
      </c>
      <c r="Q6" s="28" t="s">
        <v>49</v>
      </c>
      <c r="R6" s="28" t="s">
        <v>75</v>
      </c>
      <c r="S6" s="28" t="s">
        <v>76</v>
      </c>
      <c r="T6" s="28" t="s">
        <v>83</v>
      </c>
      <c r="U6" s="30" t="s">
        <v>84</v>
      </c>
      <c r="V6" s="30" t="s">
        <v>84</v>
      </c>
      <c r="W6" s="28" t="s">
        <v>85</v>
      </c>
      <c r="X6" s="30" t="s">
        <v>86</v>
      </c>
      <c r="Y6" s="30" t="s">
        <v>86</v>
      </c>
      <c r="Z6" s="30" t="s">
        <v>52</v>
      </c>
    </row>
    <row r="7" spans="1:26" x14ac:dyDescent="0.3">
      <c r="A7" s="31"/>
      <c r="B7" s="32"/>
      <c r="C7" s="33"/>
      <c r="D7" s="33"/>
      <c r="E7" s="33"/>
      <c r="F7" s="34"/>
      <c r="G7" s="35"/>
      <c r="H7" s="36"/>
      <c r="I7" s="33" t="s">
        <v>50</v>
      </c>
      <c r="J7" s="33" t="s">
        <v>51</v>
      </c>
      <c r="K7" s="37"/>
      <c r="L7" s="37"/>
      <c r="M7" s="37"/>
      <c r="N7" s="37"/>
      <c r="O7" s="37"/>
      <c r="P7" s="37"/>
      <c r="Q7" s="37"/>
      <c r="R7" s="37"/>
      <c r="S7" s="37"/>
      <c r="T7" s="37"/>
      <c r="U7" s="37" t="s">
        <v>51</v>
      </c>
      <c r="V7" s="37" t="s">
        <v>50</v>
      </c>
      <c r="W7" s="37"/>
      <c r="X7" s="37" t="s">
        <v>51</v>
      </c>
      <c r="Y7" s="37" t="s">
        <v>50</v>
      </c>
      <c r="Z7" s="37" t="s">
        <v>87</v>
      </c>
    </row>
    <row r="8" spans="1:26" x14ac:dyDescent="0.3">
      <c r="A8" t="s">
        <v>3</v>
      </c>
      <c r="B8" s="19">
        <v>168</v>
      </c>
      <c r="C8" s="8">
        <v>808790</v>
      </c>
      <c r="D8" s="8">
        <v>0</v>
      </c>
      <c r="E8" s="8">
        <f>C8-D8</f>
        <v>808790</v>
      </c>
      <c r="F8" s="20">
        <v>6</v>
      </c>
      <c r="G8" s="21">
        <v>42583</v>
      </c>
      <c r="H8" s="22">
        <v>1.2500000000000001E-2</v>
      </c>
      <c r="I8" s="8">
        <f>E8*1.25/100*5/12</f>
        <v>4212.447916666667</v>
      </c>
      <c r="J8" s="8">
        <v>11795</v>
      </c>
      <c r="K8" s="8">
        <v>61156</v>
      </c>
      <c r="L8" s="8">
        <v>62226</v>
      </c>
      <c r="M8" s="8">
        <v>63315</v>
      </c>
      <c r="N8" s="8">
        <v>64423</v>
      </c>
      <c r="O8" s="8">
        <v>65550</v>
      </c>
      <c r="P8" s="8">
        <v>66697</v>
      </c>
      <c r="Q8" s="8">
        <v>67865</v>
      </c>
      <c r="R8" s="8">
        <v>69052</v>
      </c>
      <c r="S8" s="8">
        <v>70261</v>
      </c>
      <c r="T8" s="8">
        <v>71490</v>
      </c>
      <c r="U8" s="8">
        <v>3819</v>
      </c>
      <c r="V8" s="8">
        <f>(E8-SUM(K8:T8))*0.287/100/2</f>
        <v>210.593425</v>
      </c>
      <c r="W8" s="8">
        <v>72741</v>
      </c>
      <c r="X8" s="8">
        <v>2568</v>
      </c>
      <c r="Y8" s="8">
        <f>(E8-SUM(K8:T8)-W8)*0.588/100/2</f>
        <v>217.60115999999999</v>
      </c>
      <c r="Z8" s="8">
        <f>(E8-SUM(K8:T8))*0.005/2+(E8-SUM(K8:T8)-W8)*0.005/2</f>
        <v>551.92250000000001</v>
      </c>
    </row>
    <row r="9" spans="1:26" x14ac:dyDescent="0.3">
      <c r="A9" t="s">
        <v>3</v>
      </c>
      <c r="B9" s="19">
        <v>170</v>
      </c>
      <c r="C9" s="8">
        <v>1665004</v>
      </c>
      <c r="D9" s="8">
        <v>0</v>
      </c>
      <c r="E9" s="8">
        <f>C9-D9</f>
        <v>1665004</v>
      </c>
      <c r="F9" s="20">
        <v>6</v>
      </c>
      <c r="G9" s="21">
        <v>42614</v>
      </c>
      <c r="H9" s="22">
        <v>1.2500000000000001E-2</v>
      </c>
      <c r="I9" s="8">
        <f>E9*1.25/100*4/12</f>
        <v>6937.5166666666664</v>
      </c>
      <c r="J9" s="8">
        <v>19425</v>
      </c>
      <c r="K9" s="8">
        <v>125897</v>
      </c>
      <c r="L9" s="8">
        <v>128100</v>
      </c>
      <c r="M9" s="8">
        <v>130342</v>
      </c>
      <c r="N9" s="8">
        <v>132623</v>
      </c>
      <c r="O9" s="8">
        <v>134944</v>
      </c>
      <c r="P9" s="8">
        <v>137306</v>
      </c>
      <c r="Q9" s="8">
        <v>139708</v>
      </c>
      <c r="R9" s="8">
        <v>142153</v>
      </c>
      <c r="S9" s="8">
        <v>144641</v>
      </c>
      <c r="T9" s="8">
        <v>147172</v>
      </c>
      <c r="U9" s="8">
        <v>7863</v>
      </c>
      <c r="V9" s="8">
        <f>(E9-SUM(K9:T9))*0.287/100/2</f>
        <v>433.53932999999995</v>
      </c>
      <c r="W9" s="8">
        <v>149748</v>
      </c>
      <c r="X9" s="8">
        <v>5287</v>
      </c>
      <c r="Y9" s="8">
        <f>(E9-SUM(K9:T9)-W9)*0.588/100/2</f>
        <v>447.96780000000001</v>
      </c>
      <c r="Z9" s="8">
        <f>(E9-SUM(K9:T9))*0.005/2+(E9-SUM(K9:T9)-W9)*0.005/2</f>
        <v>1136.22</v>
      </c>
    </row>
    <row r="10" spans="1:26" x14ac:dyDescent="0.3">
      <c r="A10" t="s">
        <v>3</v>
      </c>
      <c r="B10" s="19">
        <v>178</v>
      </c>
      <c r="C10" s="8">
        <v>251631</v>
      </c>
      <c r="D10" s="8">
        <v>0</v>
      </c>
      <c r="E10" s="8">
        <f>C10-D10</f>
        <v>251631</v>
      </c>
      <c r="F10" s="20">
        <v>6</v>
      </c>
      <c r="G10" s="21">
        <v>42856</v>
      </c>
      <c r="H10" s="22">
        <v>1.2500000000000001E-2</v>
      </c>
      <c r="I10" s="8">
        <f>E10*1.25/100*2/12</f>
        <v>524.23124999999993</v>
      </c>
      <c r="J10" s="8">
        <v>1468</v>
      </c>
      <c r="L10" s="8">
        <v>19027</v>
      </c>
      <c r="M10" s="8">
        <v>19360</v>
      </c>
      <c r="N10" s="8">
        <v>19699</v>
      </c>
      <c r="O10" s="8">
        <v>20043</v>
      </c>
      <c r="P10" s="8">
        <v>20394</v>
      </c>
      <c r="Q10" s="8">
        <v>20751</v>
      </c>
      <c r="R10" s="8">
        <v>21114</v>
      </c>
      <c r="S10" s="8">
        <v>21484</v>
      </c>
      <c r="T10" s="8">
        <v>21860</v>
      </c>
      <c r="U10" s="8">
        <v>1570</v>
      </c>
      <c r="V10" s="8">
        <f>(E10-SUM(K10:T10))*0.287/100/2</f>
        <v>97.435064999999994</v>
      </c>
      <c r="W10" s="8">
        <v>22242</v>
      </c>
      <c r="X10" s="8">
        <v>1188</v>
      </c>
      <c r="Y10" s="8">
        <f>(E10-SUM(K10:T10)-W10)*0.588/100/2</f>
        <v>134.23158000000001</v>
      </c>
      <c r="Z10" s="8">
        <f>(E10-SUM(K10:T10))*0.005/2+(E10-SUM(K10:T10)-W10)*0.005/2</f>
        <v>283.89</v>
      </c>
    </row>
    <row r="11" spans="1:26" x14ac:dyDescent="0.3">
      <c r="Y11" s="8"/>
    </row>
    <row r="12" spans="1:26" ht="15" thickBot="1" x14ac:dyDescent="0.35">
      <c r="A12" s="38" t="s">
        <v>53</v>
      </c>
      <c r="B12" s="39"/>
      <c r="C12" s="40">
        <f>SUM(C8:C11)</f>
        <v>2725425</v>
      </c>
      <c r="D12" s="40">
        <f>SUM(D8:D11)</f>
        <v>0</v>
      </c>
      <c r="E12" s="40">
        <f>SUM(E8:E11)</f>
        <v>2725425</v>
      </c>
      <c r="F12" s="41"/>
      <c r="G12" s="42"/>
      <c r="H12" s="43"/>
      <c r="I12" s="40">
        <f t="shared" ref="I12:Z12" si="0">SUM(I8:I11)</f>
        <v>11674.195833333335</v>
      </c>
      <c r="J12" s="40">
        <f t="shared" si="0"/>
        <v>32688</v>
      </c>
      <c r="K12" s="40">
        <f t="shared" si="0"/>
        <v>187053</v>
      </c>
      <c r="L12" s="40">
        <f t="shared" si="0"/>
        <v>209353</v>
      </c>
      <c r="M12" s="40">
        <f t="shared" si="0"/>
        <v>213017</v>
      </c>
      <c r="N12" s="40">
        <f t="shared" si="0"/>
        <v>216745</v>
      </c>
      <c r="O12" s="40">
        <f t="shared" si="0"/>
        <v>220537</v>
      </c>
      <c r="P12" s="40">
        <f t="shared" si="0"/>
        <v>224397</v>
      </c>
      <c r="Q12" s="40">
        <f t="shared" si="0"/>
        <v>228324</v>
      </c>
      <c r="R12" s="40">
        <f t="shared" si="0"/>
        <v>232319</v>
      </c>
      <c r="S12" s="40">
        <f t="shared" si="0"/>
        <v>236386</v>
      </c>
      <c r="T12" s="40">
        <f t="shared" si="0"/>
        <v>240522</v>
      </c>
      <c r="U12" s="40">
        <f t="shared" si="0"/>
        <v>13252</v>
      </c>
      <c r="V12" s="40">
        <f t="shared" si="0"/>
        <v>741.56781999999998</v>
      </c>
      <c r="W12" s="40">
        <f t="shared" si="0"/>
        <v>244731</v>
      </c>
      <c r="X12" s="40">
        <f t="shared" si="0"/>
        <v>9043</v>
      </c>
      <c r="Y12" s="40">
        <f t="shared" si="0"/>
        <v>799.80054000000007</v>
      </c>
      <c r="Z12" s="40">
        <f t="shared" si="0"/>
        <v>1972.0324999999998</v>
      </c>
    </row>
    <row r="13" spans="1:26" ht="15" thickTop="1" x14ac:dyDescent="0.3">
      <c r="Y13" s="8"/>
    </row>
    <row r="14" spans="1:26" x14ac:dyDescent="0.3">
      <c r="A14" t="s">
        <v>3</v>
      </c>
      <c r="B14" s="19">
        <v>181</v>
      </c>
      <c r="C14" s="8">
        <v>185300</v>
      </c>
      <c r="D14" s="8">
        <v>0</v>
      </c>
      <c r="E14" s="8">
        <f>C14-D14</f>
        <v>185300</v>
      </c>
      <c r="F14" s="20">
        <v>6</v>
      </c>
      <c r="G14" s="21">
        <v>42948</v>
      </c>
      <c r="H14" s="22">
        <v>1.2500000000000001E-2</v>
      </c>
      <c r="I14" s="8">
        <f>E14*1.25/100*5/12</f>
        <v>965.10416666666663</v>
      </c>
      <c r="J14" s="8">
        <v>2702</v>
      </c>
      <c r="M14" s="8">
        <v>14011</v>
      </c>
      <c r="N14" s="8">
        <v>14256</v>
      </c>
      <c r="O14" s="8">
        <v>14506</v>
      </c>
      <c r="P14" s="8">
        <v>47460</v>
      </c>
      <c r="Q14" s="8">
        <v>15018</v>
      </c>
      <c r="R14" s="8">
        <v>15281</v>
      </c>
      <c r="S14" s="8">
        <v>15548</v>
      </c>
      <c r="T14" s="8">
        <v>15820</v>
      </c>
      <c r="U14" s="8">
        <v>1434</v>
      </c>
      <c r="V14" s="8">
        <f>(E14-SUM(K14:T14))*0.287/100/2</f>
        <v>47.928999999999995</v>
      </c>
      <c r="W14" s="8">
        <v>16097</v>
      </c>
      <c r="X14" s="8">
        <v>1157</v>
      </c>
      <c r="Y14" s="8">
        <f>(E14-SUM(K14:T14)-W14)*0.588/100/2</f>
        <v>50.870819999999995</v>
      </c>
      <c r="Z14" s="8">
        <f>(E14-SUM(K14:T14))*0.005/2+(E14-SUM(K14:T14)-W14)*0.005/2</f>
        <v>126.75749999999999</v>
      </c>
    </row>
    <row r="15" spans="1:26" x14ac:dyDescent="0.3">
      <c r="A15" t="s">
        <v>3</v>
      </c>
      <c r="B15" s="19" t="s">
        <v>54</v>
      </c>
      <c r="C15" s="8">
        <v>2421700</v>
      </c>
      <c r="D15" s="8">
        <v>0</v>
      </c>
      <c r="E15" s="8">
        <f>C15-D15</f>
        <v>2421700</v>
      </c>
      <c r="F15" s="20">
        <v>7</v>
      </c>
      <c r="G15" s="21">
        <v>42948</v>
      </c>
      <c r="H15" s="22">
        <v>1.2500000000000001E-2</v>
      </c>
      <c r="I15" s="8">
        <f>E15*1.25/100*5/12</f>
        <v>12613.020833333334</v>
      </c>
      <c r="J15" s="8">
        <v>35316</v>
      </c>
      <c r="M15" s="8">
        <v>154155</v>
      </c>
      <c r="N15" s="8">
        <v>156853</v>
      </c>
      <c r="O15" s="8">
        <v>159597</v>
      </c>
      <c r="P15" s="8">
        <v>162390</v>
      </c>
      <c r="Q15" s="8">
        <v>165232</v>
      </c>
      <c r="R15" s="8">
        <v>168124</v>
      </c>
      <c r="S15" s="8">
        <v>171066</v>
      </c>
      <c r="T15" s="8">
        <v>174060</v>
      </c>
      <c r="U15" s="8">
        <v>22475</v>
      </c>
      <c r="V15" s="8">
        <f>(E15-SUM(K15:T15))*0.287/100/2</f>
        <v>1593.1700049999999</v>
      </c>
      <c r="W15" s="8">
        <v>177106</v>
      </c>
      <c r="X15" s="8">
        <v>19429</v>
      </c>
      <c r="Y15" s="8">
        <f>(E15-SUM(K15:T15)-W15)*0.588/100/2</f>
        <v>2743.3639800000001</v>
      </c>
      <c r="Z15" s="8">
        <f>(E15-SUM(K15:T15))*0.005/2+(E15-SUM(K15:T15)-W15)*0.005/2</f>
        <v>5108.3500000000004</v>
      </c>
    </row>
    <row r="16" spans="1:26" x14ac:dyDescent="0.3">
      <c r="A16" t="s">
        <v>3</v>
      </c>
      <c r="B16" s="19">
        <v>182</v>
      </c>
      <c r="C16" s="8">
        <v>224134</v>
      </c>
      <c r="D16" s="8">
        <v>0</v>
      </c>
      <c r="E16" s="8">
        <f>C16-D16</f>
        <v>224134</v>
      </c>
      <c r="F16" s="20">
        <v>5</v>
      </c>
      <c r="G16" s="21">
        <v>42979</v>
      </c>
      <c r="H16" s="22">
        <v>1.2500000000000001E-2</v>
      </c>
      <c r="I16" s="8">
        <f>E16*1.25/100*4/12</f>
        <v>933.89166666666677</v>
      </c>
      <c r="J16" s="8">
        <v>2615</v>
      </c>
      <c r="M16" s="8">
        <v>20704</v>
      </c>
      <c r="N16" s="8">
        <v>21067</v>
      </c>
      <c r="O16" s="8">
        <v>21435</v>
      </c>
      <c r="P16" s="8">
        <v>21811</v>
      </c>
      <c r="Q16" s="8">
        <v>22192</v>
      </c>
      <c r="R16" s="8">
        <v>22581</v>
      </c>
      <c r="S16" s="8">
        <v>22976</v>
      </c>
      <c r="T16" s="8">
        <v>23378</v>
      </c>
      <c r="U16" s="8">
        <v>1249</v>
      </c>
      <c r="V16" s="8">
        <f>(E16-SUM(K16:T16))*0.287/100/2</f>
        <v>68.865650000000002</v>
      </c>
      <c r="W16" s="8">
        <v>23787</v>
      </c>
      <c r="X16" s="8">
        <v>840</v>
      </c>
      <c r="Y16" s="8">
        <f>(E16-SUM(K16:T16)-W16)*0.588/100/2</f>
        <v>71.156819999999996</v>
      </c>
      <c r="Z16" s="8">
        <f>(E16-SUM(K16:T16))*0.005/2+(E16-SUM(K16:T16)-W16)*0.005/2</f>
        <v>180.48250000000002</v>
      </c>
    </row>
    <row r="17" spans="1:26" x14ac:dyDescent="0.3">
      <c r="Y17" s="8"/>
    </row>
    <row r="18" spans="1:26" ht="15" thickBot="1" x14ac:dyDescent="0.35">
      <c r="A18" s="38" t="s">
        <v>55</v>
      </c>
      <c r="B18" s="39"/>
      <c r="C18" s="40">
        <f>SUM(C14:C17)</f>
        <v>2831134</v>
      </c>
      <c r="D18" s="40">
        <f>SUM(D14:D17)</f>
        <v>0</v>
      </c>
      <c r="E18" s="40">
        <f>SUM(E14:E17)</f>
        <v>2831134</v>
      </c>
      <c r="F18" s="41"/>
      <c r="G18" s="42"/>
      <c r="H18" s="43"/>
      <c r="I18" s="40">
        <f t="shared" ref="I18:Z18" si="1">SUM(I14:I17)</f>
        <v>14512.016666666666</v>
      </c>
      <c r="J18" s="40">
        <f t="shared" si="1"/>
        <v>40633</v>
      </c>
      <c r="K18" s="40">
        <f t="shared" si="1"/>
        <v>0</v>
      </c>
      <c r="L18" s="40">
        <f t="shared" si="1"/>
        <v>0</v>
      </c>
      <c r="M18" s="40">
        <f t="shared" si="1"/>
        <v>188870</v>
      </c>
      <c r="N18" s="40">
        <f t="shared" si="1"/>
        <v>192176</v>
      </c>
      <c r="O18" s="40">
        <f t="shared" si="1"/>
        <v>195538</v>
      </c>
      <c r="P18" s="40">
        <f t="shared" si="1"/>
        <v>231661</v>
      </c>
      <c r="Q18" s="40">
        <f t="shared" si="1"/>
        <v>202442</v>
      </c>
      <c r="R18" s="40">
        <f t="shared" si="1"/>
        <v>205986</v>
      </c>
      <c r="S18" s="40">
        <f t="shared" si="1"/>
        <v>209590</v>
      </c>
      <c r="T18" s="40">
        <f t="shared" si="1"/>
        <v>213258</v>
      </c>
      <c r="U18" s="40">
        <f t="shared" si="1"/>
        <v>25158</v>
      </c>
      <c r="V18" s="40">
        <f t="shared" si="1"/>
        <v>1709.964655</v>
      </c>
      <c r="W18" s="40">
        <f t="shared" si="1"/>
        <v>216990</v>
      </c>
      <c r="X18" s="40">
        <f t="shared" si="1"/>
        <v>21426</v>
      </c>
      <c r="Y18" s="40">
        <f t="shared" si="1"/>
        <v>2865.3916200000003</v>
      </c>
      <c r="Z18" s="40">
        <f t="shared" si="1"/>
        <v>5415.59</v>
      </c>
    </row>
    <row r="19" spans="1:26" ht="15" thickTop="1" x14ac:dyDescent="0.3">
      <c r="Y19" s="8"/>
    </row>
    <row r="20" spans="1:26" x14ac:dyDescent="0.3">
      <c r="T20" s="44">
        <f>T12+T18</f>
        <v>453780</v>
      </c>
      <c r="U20" s="44">
        <f t="shared" ref="U20:Z20" si="2">U12+U18</f>
        <v>38410</v>
      </c>
      <c r="V20" s="44">
        <f t="shared" si="2"/>
        <v>2451.532475</v>
      </c>
      <c r="W20" s="44">
        <f t="shared" si="2"/>
        <v>461721</v>
      </c>
      <c r="X20" s="44">
        <f t="shared" si="2"/>
        <v>30469</v>
      </c>
      <c r="Y20" s="44">
        <f t="shared" si="2"/>
        <v>3665.1921600000005</v>
      </c>
      <c r="Z20" s="44">
        <f t="shared" si="2"/>
        <v>7387.6224999999995</v>
      </c>
    </row>
    <row r="21" spans="1:26" x14ac:dyDescent="0.3">
      <c r="Y21" s="8"/>
    </row>
    <row r="22" spans="1:26" ht="15" thickBot="1" x14ac:dyDescent="0.35">
      <c r="W22" s="58">
        <f>T20+W20</f>
        <v>915501</v>
      </c>
      <c r="X22" s="58">
        <f>U20+X20</f>
        <v>68879</v>
      </c>
      <c r="Y22" s="58">
        <f>V20+Y20</f>
        <v>6116.7246350000005</v>
      </c>
      <c r="Z22" s="58">
        <f>Z20</f>
        <v>7387.6224999999995</v>
      </c>
    </row>
    <row r="23" spans="1:26" ht="15" thickTop="1" x14ac:dyDescent="0.3">
      <c r="W23" s="45" t="s">
        <v>21</v>
      </c>
      <c r="X23" s="45" t="s">
        <v>56</v>
      </c>
      <c r="Y23" s="45" t="s">
        <v>57</v>
      </c>
      <c r="Z23" s="45" t="s">
        <v>12</v>
      </c>
    </row>
    <row r="24" spans="1:26" x14ac:dyDescent="0.3">
      <c r="W24" s="45" t="s">
        <v>87</v>
      </c>
      <c r="X24" s="45" t="s">
        <v>87</v>
      </c>
      <c r="Y24" s="45" t="s">
        <v>87</v>
      </c>
      <c r="Z24" s="45" t="s">
        <v>87</v>
      </c>
    </row>
  </sheetData>
  <pageMargins left="0" right="0" top="0.5" bottom="0.5" header="0.3" footer="0.3"/>
  <pageSetup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48"/>
  <sheetViews>
    <sheetView zoomScale="118" zoomScaleNormal="118" workbookViewId="0">
      <pane ySplit="7" topLeftCell="A26" activePane="bottomLeft" state="frozen"/>
      <selection pane="bottomLeft" activeCell="J12" sqref="J12"/>
    </sheetView>
  </sheetViews>
  <sheetFormatPr defaultRowHeight="14.4" x14ac:dyDescent="0.3"/>
  <cols>
    <col min="1" max="1" width="6.6640625" style="11" customWidth="1"/>
    <col min="2" max="2" width="7.6640625" style="19" customWidth="1"/>
    <col min="3" max="3" width="12.6640625" style="8" customWidth="1"/>
    <col min="4" max="4" width="10.6640625" style="8" hidden="1" customWidth="1"/>
    <col min="5" max="5" width="12.6640625" style="8" customWidth="1"/>
    <col min="6" max="6" width="6" style="46" customWidth="1"/>
    <col min="7" max="7" width="9.6640625" style="47" customWidth="1"/>
    <col min="8" max="8" width="7.6640625" style="22" customWidth="1"/>
    <col min="9" max="10" width="10.6640625" style="8" customWidth="1"/>
    <col min="11" max="14" width="12.6640625" style="8" hidden="1" customWidth="1"/>
    <col min="15" max="18" width="10.6640625" style="8" hidden="1" customWidth="1"/>
    <col min="19" max="19" width="13" style="8" hidden="1" customWidth="1"/>
    <col min="20" max="20" width="13.33203125" style="8" hidden="1" customWidth="1"/>
    <col min="21" max="21" width="12.6640625" style="8" hidden="1" customWidth="1"/>
    <col min="22" max="25" width="12.6640625" hidden="1" customWidth="1"/>
    <col min="26" max="31" width="12.6640625" customWidth="1"/>
    <col min="32" max="32" width="12.6640625" style="8" customWidth="1"/>
    <col min="257" max="257" width="6.6640625" customWidth="1"/>
    <col min="258" max="258" width="7.6640625" customWidth="1"/>
    <col min="259" max="259" width="12.6640625" customWidth="1"/>
    <col min="260" max="260" width="0" hidden="1" customWidth="1"/>
    <col min="261" max="261" width="12.6640625" customWidth="1"/>
    <col min="262" max="262" width="6" customWidth="1"/>
    <col min="263" max="263" width="8.6640625" customWidth="1"/>
    <col min="264" max="264" width="7.6640625" customWidth="1"/>
    <col min="265" max="266" width="10.6640625" customWidth="1"/>
    <col min="267" max="281" width="0" hidden="1" customWidth="1"/>
    <col min="282" max="288" width="12.6640625" customWidth="1"/>
    <col min="513" max="513" width="6.6640625" customWidth="1"/>
    <col min="514" max="514" width="7.6640625" customWidth="1"/>
    <col min="515" max="515" width="12.6640625" customWidth="1"/>
    <col min="516" max="516" width="0" hidden="1" customWidth="1"/>
    <col min="517" max="517" width="12.6640625" customWidth="1"/>
    <col min="518" max="518" width="6" customWidth="1"/>
    <col min="519" max="519" width="8.6640625" customWidth="1"/>
    <col min="520" max="520" width="7.6640625" customWidth="1"/>
    <col min="521" max="522" width="10.6640625" customWidth="1"/>
    <col min="523" max="537" width="0" hidden="1" customWidth="1"/>
    <col min="538" max="544" width="12.6640625" customWidth="1"/>
    <col min="769" max="769" width="6.6640625" customWidth="1"/>
    <col min="770" max="770" width="7.6640625" customWidth="1"/>
    <col min="771" max="771" width="12.6640625" customWidth="1"/>
    <col min="772" max="772" width="0" hidden="1" customWidth="1"/>
    <col min="773" max="773" width="12.6640625" customWidth="1"/>
    <col min="774" max="774" width="6" customWidth="1"/>
    <col min="775" max="775" width="8.6640625" customWidth="1"/>
    <col min="776" max="776" width="7.6640625" customWidth="1"/>
    <col min="777" max="778" width="10.6640625" customWidth="1"/>
    <col min="779" max="793" width="0" hidden="1" customWidth="1"/>
    <col min="794" max="800" width="12.6640625" customWidth="1"/>
    <col min="1025" max="1025" width="6.6640625" customWidth="1"/>
    <col min="1026" max="1026" width="7.6640625" customWidth="1"/>
    <col min="1027" max="1027" width="12.6640625" customWidth="1"/>
    <col min="1028" max="1028" width="0" hidden="1" customWidth="1"/>
    <col min="1029" max="1029" width="12.6640625" customWidth="1"/>
    <col min="1030" max="1030" width="6" customWidth="1"/>
    <col min="1031" max="1031" width="8.6640625" customWidth="1"/>
    <col min="1032" max="1032" width="7.6640625" customWidth="1"/>
    <col min="1033" max="1034" width="10.6640625" customWidth="1"/>
    <col min="1035" max="1049" width="0" hidden="1" customWidth="1"/>
    <col min="1050" max="1056" width="12.6640625" customWidth="1"/>
    <col min="1281" max="1281" width="6.6640625" customWidth="1"/>
    <col min="1282" max="1282" width="7.6640625" customWidth="1"/>
    <col min="1283" max="1283" width="12.6640625" customWidth="1"/>
    <col min="1284" max="1284" width="0" hidden="1" customWidth="1"/>
    <col min="1285" max="1285" width="12.6640625" customWidth="1"/>
    <col min="1286" max="1286" width="6" customWidth="1"/>
    <col min="1287" max="1287" width="8.6640625" customWidth="1"/>
    <col min="1288" max="1288" width="7.6640625" customWidth="1"/>
    <col min="1289" max="1290" width="10.6640625" customWidth="1"/>
    <col min="1291" max="1305" width="0" hidden="1" customWidth="1"/>
    <col min="1306" max="1312" width="12.6640625" customWidth="1"/>
    <col min="1537" max="1537" width="6.6640625" customWidth="1"/>
    <col min="1538" max="1538" width="7.6640625" customWidth="1"/>
    <col min="1539" max="1539" width="12.6640625" customWidth="1"/>
    <col min="1540" max="1540" width="0" hidden="1" customWidth="1"/>
    <col min="1541" max="1541" width="12.6640625" customWidth="1"/>
    <col min="1542" max="1542" width="6" customWidth="1"/>
    <col min="1543" max="1543" width="8.6640625" customWidth="1"/>
    <col min="1544" max="1544" width="7.6640625" customWidth="1"/>
    <col min="1545" max="1546" width="10.6640625" customWidth="1"/>
    <col min="1547" max="1561" width="0" hidden="1" customWidth="1"/>
    <col min="1562" max="1568" width="12.6640625" customWidth="1"/>
    <col min="1793" max="1793" width="6.6640625" customWidth="1"/>
    <col min="1794" max="1794" width="7.6640625" customWidth="1"/>
    <col min="1795" max="1795" width="12.6640625" customWidth="1"/>
    <col min="1796" max="1796" width="0" hidden="1" customWidth="1"/>
    <col min="1797" max="1797" width="12.6640625" customWidth="1"/>
    <col min="1798" max="1798" width="6" customWidth="1"/>
    <col min="1799" max="1799" width="8.6640625" customWidth="1"/>
    <col min="1800" max="1800" width="7.6640625" customWidth="1"/>
    <col min="1801" max="1802" width="10.6640625" customWidth="1"/>
    <col min="1803" max="1817" width="0" hidden="1" customWidth="1"/>
    <col min="1818" max="1824" width="12.6640625" customWidth="1"/>
    <col min="2049" max="2049" width="6.6640625" customWidth="1"/>
    <col min="2050" max="2050" width="7.6640625" customWidth="1"/>
    <col min="2051" max="2051" width="12.6640625" customWidth="1"/>
    <col min="2052" max="2052" width="0" hidden="1" customWidth="1"/>
    <col min="2053" max="2053" width="12.6640625" customWidth="1"/>
    <col min="2054" max="2054" width="6" customWidth="1"/>
    <col min="2055" max="2055" width="8.6640625" customWidth="1"/>
    <col min="2056" max="2056" width="7.6640625" customWidth="1"/>
    <col min="2057" max="2058" width="10.6640625" customWidth="1"/>
    <col min="2059" max="2073" width="0" hidden="1" customWidth="1"/>
    <col min="2074" max="2080" width="12.6640625" customWidth="1"/>
    <col min="2305" max="2305" width="6.6640625" customWidth="1"/>
    <col min="2306" max="2306" width="7.6640625" customWidth="1"/>
    <col min="2307" max="2307" width="12.6640625" customWidth="1"/>
    <col min="2308" max="2308" width="0" hidden="1" customWidth="1"/>
    <col min="2309" max="2309" width="12.6640625" customWidth="1"/>
    <col min="2310" max="2310" width="6" customWidth="1"/>
    <col min="2311" max="2311" width="8.6640625" customWidth="1"/>
    <col min="2312" max="2312" width="7.6640625" customWidth="1"/>
    <col min="2313" max="2314" width="10.6640625" customWidth="1"/>
    <col min="2315" max="2329" width="0" hidden="1" customWidth="1"/>
    <col min="2330" max="2336" width="12.6640625" customWidth="1"/>
    <col min="2561" max="2561" width="6.6640625" customWidth="1"/>
    <col min="2562" max="2562" width="7.6640625" customWidth="1"/>
    <col min="2563" max="2563" width="12.6640625" customWidth="1"/>
    <col min="2564" max="2564" width="0" hidden="1" customWidth="1"/>
    <col min="2565" max="2565" width="12.6640625" customWidth="1"/>
    <col min="2566" max="2566" width="6" customWidth="1"/>
    <col min="2567" max="2567" width="8.6640625" customWidth="1"/>
    <col min="2568" max="2568" width="7.6640625" customWidth="1"/>
    <col min="2569" max="2570" width="10.6640625" customWidth="1"/>
    <col min="2571" max="2585" width="0" hidden="1" customWidth="1"/>
    <col min="2586" max="2592" width="12.6640625" customWidth="1"/>
    <col min="2817" max="2817" width="6.6640625" customWidth="1"/>
    <col min="2818" max="2818" width="7.6640625" customWidth="1"/>
    <col min="2819" max="2819" width="12.6640625" customWidth="1"/>
    <col min="2820" max="2820" width="0" hidden="1" customWidth="1"/>
    <col min="2821" max="2821" width="12.6640625" customWidth="1"/>
    <col min="2822" max="2822" width="6" customWidth="1"/>
    <col min="2823" max="2823" width="8.6640625" customWidth="1"/>
    <col min="2824" max="2824" width="7.6640625" customWidth="1"/>
    <col min="2825" max="2826" width="10.6640625" customWidth="1"/>
    <col min="2827" max="2841" width="0" hidden="1" customWidth="1"/>
    <col min="2842" max="2848" width="12.6640625" customWidth="1"/>
    <col min="3073" max="3073" width="6.6640625" customWidth="1"/>
    <col min="3074" max="3074" width="7.6640625" customWidth="1"/>
    <col min="3075" max="3075" width="12.6640625" customWidth="1"/>
    <col min="3076" max="3076" width="0" hidden="1" customWidth="1"/>
    <col min="3077" max="3077" width="12.6640625" customWidth="1"/>
    <col min="3078" max="3078" width="6" customWidth="1"/>
    <col min="3079" max="3079" width="8.6640625" customWidth="1"/>
    <col min="3080" max="3080" width="7.6640625" customWidth="1"/>
    <col min="3081" max="3082" width="10.6640625" customWidth="1"/>
    <col min="3083" max="3097" width="0" hidden="1" customWidth="1"/>
    <col min="3098" max="3104" width="12.6640625" customWidth="1"/>
    <col min="3329" max="3329" width="6.6640625" customWidth="1"/>
    <col min="3330" max="3330" width="7.6640625" customWidth="1"/>
    <col min="3331" max="3331" width="12.6640625" customWidth="1"/>
    <col min="3332" max="3332" width="0" hidden="1" customWidth="1"/>
    <col min="3333" max="3333" width="12.6640625" customWidth="1"/>
    <col min="3334" max="3334" width="6" customWidth="1"/>
    <col min="3335" max="3335" width="8.6640625" customWidth="1"/>
    <col min="3336" max="3336" width="7.6640625" customWidth="1"/>
    <col min="3337" max="3338" width="10.6640625" customWidth="1"/>
    <col min="3339" max="3353" width="0" hidden="1" customWidth="1"/>
    <col min="3354" max="3360" width="12.6640625" customWidth="1"/>
    <col min="3585" max="3585" width="6.6640625" customWidth="1"/>
    <col min="3586" max="3586" width="7.6640625" customWidth="1"/>
    <col min="3587" max="3587" width="12.6640625" customWidth="1"/>
    <col min="3588" max="3588" width="0" hidden="1" customWidth="1"/>
    <col min="3589" max="3589" width="12.6640625" customWidth="1"/>
    <col min="3590" max="3590" width="6" customWidth="1"/>
    <col min="3591" max="3591" width="8.6640625" customWidth="1"/>
    <col min="3592" max="3592" width="7.6640625" customWidth="1"/>
    <col min="3593" max="3594" width="10.6640625" customWidth="1"/>
    <col min="3595" max="3609" width="0" hidden="1" customWidth="1"/>
    <col min="3610" max="3616" width="12.6640625" customWidth="1"/>
    <col min="3841" max="3841" width="6.6640625" customWidth="1"/>
    <col min="3842" max="3842" width="7.6640625" customWidth="1"/>
    <col min="3843" max="3843" width="12.6640625" customWidth="1"/>
    <col min="3844" max="3844" width="0" hidden="1" customWidth="1"/>
    <col min="3845" max="3845" width="12.6640625" customWidth="1"/>
    <col min="3846" max="3846" width="6" customWidth="1"/>
    <col min="3847" max="3847" width="8.6640625" customWidth="1"/>
    <col min="3848" max="3848" width="7.6640625" customWidth="1"/>
    <col min="3849" max="3850" width="10.6640625" customWidth="1"/>
    <col min="3851" max="3865" width="0" hidden="1" customWidth="1"/>
    <col min="3866" max="3872" width="12.6640625" customWidth="1"/>
    <col min="4097" max="4097" width="6.6640625" customWidth="1"/>
    <col min="4098" max="4098" width="7.6640625" customWidth="1"/>
    <col min="4099" max="4099" width="12.6640625" customWidth="1"/>
    <col min="4100" max="4100" width="0" hidden="1" customWidth="1"/>
    <col min="4101" max="4101" width="12.6640625" customWidth="1"/>
    <col min="4102" max="4102" width="6" customWidth="1"/>
    <col min="4103" max="4103" width="8.6640625" customWidth="1"/>
    <col min="4104" max="4104" width="7.6640625" customWidth="1"/>
    <col min="4105" max="4106" width="10.6640625" customWidth="1"/>
    <col min="4107" max="4121" width="0" hidden="1" customWidth="1"/>
    <col min="4122" max="4128" width="12.6640625" customWidth="1"/>
    <col min="4353" max="4353" width="6.6640625" customWidth="1"/>
    <col min="4354" max="4354" width="7.6640625" customWidth="1"/>
    <col min="4355" max="4355" width="12.6640625" customWidth="1"/>
    <col min="4356" max="4356" width="0" hidden="1" customWidth="1"/>
    <col min="4357" max="4357" width="12.6640625" customWidth="1"/>
    <col min="4358" max="4358" width="6" customWidth="1"/>
    <col min="4359" max="4359" width="8.6640625" customWidth="1"/>
    <col min="4360" max="4360" width="7.6640625" customWidth="1"/>
    <col min="4361" max="4362" width="10.6640625" customWidth="1"/>
    <col min="4363" max="4377" width="0" hidden="1" customWidth="1"/>
    <col min="4378" max="4384" width="12.6640625" customWidth="1"/>
    <col min="4609" max="4609" width="6.6640625" customWidth="1"/>
    <col min="4610" max="4610" width="7.6640625" customWidth="1"/>
    <col min="4611" max="4611" width="12.6640625" customWidth="1"/>
    <col min="4612" max="4612" width="0" hidden="1" customWidth="1"/>
    <col min="4613" max="4613" width="12.6640625" customWidth="1"/>
    <col min="4614" max="4614" width="6" customWidth="1"/>
    <col min="4615" max="4615" width="8.6640625" customWidth="1"/>
    <col min="4616" max="4616" width="7.6640625" customWidth="1"/>
    <col min="4617" max="4618" width="10.6640625" customWidth="1"/>
    <col min="4619" max="4633" width="0" hidden="1" customWidth="1"/>
    <col min="4634" max="4640" width="12.6640625" customWidth="1"/>
    <col min="4865" max="4865" width="6.6640625" customWidth="1"/>
    <col min="4866" max="4866" width="7.6640625" customWidth="1"/>
    <col min="4867" max="4867" width="12.6640625" customWidth="1"/>
    <col min="4868" max="4868" width="0" hidden="1" customWidth="1"/>
    <col min="4869" max="4869" width="12.6640625" customWidth="1"/>
    <col min="4870" max="4870" width="6" customWidth="1"/>
    <col min="4871" max="4871" width="8.6640625" customWidth="1"/>
    <col min="4872" max="4872" width="7.6640625" customWidth="1"/>
    <col min="4873" max="4874" width="10.6640625" customWidth="1"/>
    <col min="4875" max="4889" width="0" hidden="1" customWidth="1"/>
    <col min="4890" max="4896" width="12.6640625" customWidth="1"/>
    <col min="5121" max="5121" width="6.6640625" customWidth="1"/>
    <col min="5122" max="5122" width="7.6640625" customWidth="1"/>
    <col min="5123" max="5123" width="12.6640625" customWidth="1"/>
    <col min="5124" max="5124" width="0" hidden="1" customWidth="1"/>
    <col min="5125" max="5125" width="12.6640625" customWidth="1"/>
    <col min="5126" max="5126" width="6" customWidth="1"/>
    <col min="5127" max="5127" width="8.6640625" customWidth="1"/>
    <col min="5128" max="5128" width="7.6640625" customWidth="1"/>
    <col min="5129" max="5130" width="10.6640625" customWidth="1"/>
    <col min="5131" max="5145" width="0" hidden="1" customWidth="1"/>
    <col min="5146" max="5152" width="12.6640625" customWidth="1"/>
    <col min="5377" max="5377" width="6.6640625" customWidth="1"/>
    <col min="5378" max="5378" width="7.6640625" customWidth="1"/>
    <col min="5379" max="5379" width="12.6640625" customWidth="1"/>
    <col min="5380" max="5380" width="0" hidden="1" customWidth="1"/>
    <col min="5381" max="5381" width="12.6640625" customWidth="1"/>
    <col min="5382" max="5382" width="6" customWidth="1"/>
    <col min="5383" max="5383" width="8.6640625" customWidth="1"/>
    <col min="5384" max="5384" width="7.6640625" customWidth="1"/>
    <col min="5385" max="5386" width="10.6640625" customWidth="1"/>
    <col min="5387" max="5401" width="0" hidden="1" customWidth="1"/>
    <col min="5402" max="5408" width="12.6640625" customWidth="1"/>
    <col min="5633" max="5633" width="6.6640625" customWidth="1"/>
    <col min="5634" max="5634" width="7.6640625" customWidth="1"/>
    <col min="5635" max="5635" width="12.6640625" customWidth="1"/>
    <col min="5636" max="5636" width="0" hidden="1" customWidth="1"/>
    <col min="5637" max="5637" width="12.6640625" customWidth="1"/>
    <col min="5638" max="5638" width="6" customWidth="1"/>
    <col min="5639" max="5639" width="8.6640625" customWidth="1"/>
    <col min="5640" max="5640" width="7.6640625" customWidth="1"/>
    <col min="5641" max="5642" width="10.6640625" customWidth="1"/>
    <col min="5643" max="5657" width="0" hidden="1" customWidth="1"/>
    <col min="5658" max="5664" width="12.6640625" customWidth="1"/>
    <col min="5889" max="5889" width="6.6640625" customWidth="1"/>
    <col min="5890" max="5890" width="7.6640625" customWidth="1"/>
    <col min="5891" max="5891" width="12.6640625" customWidth="1"/>
    <col min="5892" max="5892" width="0" hidden="1" customWidth="1"/>
    <col min="5893" max="5893" width="12.6640625" customWidth="1"/>
    <col min="5894" max="5894" width="6" customWidth="1"/>
    <col min="5895" max="5895" width="8.6640625" customWidth="1"/>
    <col min="5896" max="5896" width="7.6640625" customWidth="1"/>
    <col min="5897" max="5898" width="10.6640625" customWidth="1"/>
    <col min="5899" max="5913" width="0" hidden="1" customWidth="1"/>
    <col min="5914" max="5920" width="12.6640625" customWidth="1"/>
    <col min="6145" max="6145" width="6.6640625" customWidth="1"/>
    <col min="6146" max="6146" width="7.6640625" customWidth="1"/>
    <col min="6147" max="6147" width="12.6640625" customWidth="1"/>
    <col min="6148" max="6148" width="0" hidden="1" customWidth="1"/>
    <col min="6149" max="6149" width="12.6640625" customWidth="1"/>
    <col min="6150" max="6150" width="6" customWidth="1"/>
    <col min="6151" max="6151" width="8.6640625" customWidth="1"/>
    <col min="6152" max="6152" width="7.6640625" customWidth="1"/>
    <col min="6153" max="6154" width="10.6640625" customWidth="1"/>
    <col min="6155" max="6169" width="0" hidden="1" customWidth="1"/>
    <col min="6170" max="6176" width="12.6640625" customWidth="1"/>
    <col min="6401" max="6401" width="6.6640625" customWidth="1"/>
    <col min="6402" max="6402" width="7.6640625" customWidth="1"/>
    <col min="6403" max="6403" width="12.6640625" customWidth="1"/>
    <col min="6404" max="6404" width="0" hidden="1" customWidth="1"/>
    <col min="6405" max="6405" width="12.6640625" customWidth="1"/>
    <col min="6406" max="6406" width="6" customWidth="1"/>
    <col min="6407" max="6407" width="8.6640625" customWidth="1"/>
    <col min="6408" max="6408" width="7.6640625" customWidth="1"/>
    <col min="6409" max="6410" width="10.6640625" customWidth="1"/>
    <col min="6411" max="6425" width="0" hidden="1" customWidth="1"/>
    <col min="6426" max="6432" width="12.6640625" customWidth="1"/>
    <col min="6657" max="6657" width="6.6640625" customWidth="1"/>
    <col min="6658" max="6658" width="7.6640625" customWidth="1"/>
    <col min="6659" max="6659" width="12.6640625" customWidth="1"/>
    <col min="6660" max="6660" width="0" hidden="1" customWidth="1"/>
    <col min="6661" max="6661" width="12.6640625" customWidth="1"/>
    <col min="6662" max="6662" width="6" customWidth="1"/>
    <col min="6663" max="6663" width="8.6640625" customWidth="1"/>
    <col min="6664" max="6664" width="7.6640625" customWidth="1"/>
    <col min="6665" max="6666" width="10.6640625" customWidth="1"/>
    <col min="6667" max="6681" width="0" hidden="1" customWidth="1"/>
    <col min="6682" max="6688" width="12.6640625" customWidth="1"/>
    <col min="6913" max="6913" width="6.6640625" customWidth="1"/>
    <col min="6914" max="6914" width="7.6640625" customWidth="1"/>
    <col min="6915" max="6915" width="12.6640625" customWidth="1"/>
    <col min="6916" max="6916" width="0" hidden="1" customWidth="1"/>
    <col min="6917" max="6917" width="12.6640625" customWidth="1"/>
    <col min="6918" max="6918" width="6" customWidth="1"/>
    <col min="6919" max="6919" width="8.6640625" customWidth="1"/>
    <col min="6920" max="6920" width="7.6640625" customWidth="1"/>
    <col min="6921" max="6922" width="10.6640625" customWidth="1"/>
    <col min="6923" max="6937" width="0" hidden="1" customWidth="1"/>
    <col min="6938" max="6944" width="12.6640625" customWidth="1"/>
    <col min="7169" max="7169" width="6.6640625" customWidth="1"/>
    <col min="7170" max="7170" width="7.6640625" customWidth="1"/>
    <col min="7171" max="7171" width="12.6640625" customWidth="1"/>
    <col min="7172" max="7172" width="0" hidden="1" customWidth="1"/>
    <col min="7173" max="7173" width="12.6640625" customWidth="1"/>
    <col min="7174" max="7174" width="6" customWidth="1"/>
    <col min="7175" max="7175" width="8.6640625" customWidth="1"/>
    <col min="7176" max="7176" width="7.6640625" customWidth="1"/>
    <col min="7177" max="7178" width="10.6640625" customWidth="1"/>
    <col min="7179" max="7193" width="0" hidden="1" customWidth="1"/>
    <col min="7194" max="7200" width="12.6640625" customWidth="1"/>
    <col min="7425" max="7425" width="6.6640625" customWidth="1"/>
    <col min="7426" max="7426" width="7.6640625" customWidth="1"/>
    <col min="7427" max="7427" width="12.6640625" customWidth="1"/>
    <col min="7428" max="7428" width="0" hidden="1" customWidth="1"/>
    <col min="7429" max="7429" width="12.6640625" customWidth="1"/>
    <col min="7430" max="7430" width="6" customWidth="1"/>
    <col min="7431" max="7431" width="8.6640625" customWidth="1"/>
    <col min="7432" max="7432" width="7.6640625" customWidth="1"/>
    <col min="7433" max="7434" width="10.6640625" customWidth="1"/>
    <col min="7435" max="7449" width="0" hidden="1" customWidth="1"/>
    <col min="7450" max="7456" width="12.6640625" customWidth="1"/>
    <col min="7681" max="7681" width="6.6640625" customWidth="1"/>
    <col min="7682" max="7682" width="7.6640625" customWidth="1"/>
    <col min="7683" max="7683" width="12.6640625" customWidth="1"/>
    <col min="7684" max="7684" width="0" hidden="1" customWidth="1"/>
    <col min="7685" max="7685" width="12.6640625" customWidth="1"/>
    <col min="7686" max="7686" width="6" customWidth="1"/>
    <col min="7687" max="7687" width="8.6640625" customWidth="1"/>
    <col min="7688" max="7688" width="7.6640625" customWidth="1"/>
    <col min="7689" max="7690" width="10.6640625" customWidth="1"/>
    <col min="7691" max="7705" width="0" hidden="1" customWidth="1"/>
    <col min="7706" max="7712" width="12.6640625" customWidth="1"/>
    <col min="7937" max="7937" width="6.6640625" customWidth="1"/>
    <col min="7938" max="7938" width="7.6640625" customWidth="1"/>
    <col min="7939" max="7939" width="12.6640625" customWidth="1"/>
    <col min="7940" max="7940" width="0" hidden="1" customWidth="1"/>
    <col min="7941" max="7941" width="12.6640625" customWidth="1"/>
    <col min="7942" max="7942" width="6" customWidth="1"/>
    <col min="7943" max="7943" width="8.6640625" customWidth="1"/>
    <col min="7944" max="7944" width="7.6640625" customWidth="1"/>
    <col min="7945" max="7946" width="10.6640625" customWidth="1"/>
    <col min="7947" max="7961" width="0" hidden="1" customWidth="1"/>
    <col min="7962" max="7968" width="12.6640625" customWidth="1"/>
    <col min="8193" max="8193" width="6.6640625" customWidth="1"/>
    <col min="8194" max="8194" width="7.6640625" customWidth="1"/>
    <col min="8195" max="8195" width="12.6640625" customWidth="1"/>
    <col min="8196" max="8196" width="0" hidden="1" customWidth="1"/>
    <col min="8197" max="8197" width="12.6640625" customWidth="1"/>
    <col min="8198" max="8198" width="6" customWidth="1"/>
    <col min="8199" max="8199" width="8.6640625" customWidth="1"/>
    <col min="8200" max="8200" width="7.6640625" customWidth="1"/>
    <col min="8201" max="8202" width="10.6640625" customWidth="1"/>
    <col min="8203" max="8217" width="0" hidden="1" customWidth="1"/>
    <col min="8218" max="8224" width="12.6640625" customWidth="1"/>
    <col min="8449" max="8449" width="6.6640625" customWidth="1"/>
    <col min="8450" max="8450" width="7.6640625" customWidth="1"/>
    <col min="8451" max="8451" width="12.6640625" customWidth="1"/>
    <col min="8452" max="8452" width="0" hidden="1" customWidth="1"/>
    <col min="8453" max="8453" width="12.6640625" customWidth="1"/>
    <col min="8454" max="8454" width="6" customWidth="1"/>
    <col min="8455" max="8455" width="8.6640625" customWidth="1"/>
    <col min="8456" max="8456" width="7.6640625" customWidth="1"/>
    <col min="8457" max="8458" width="10.6640625" customWidth="1"/>
    <col min="8459" max="8473" width="0" hidden="1" customWidth="1"/>
    <col min="8474" max="8480" width="12.6640625" customWidth="1"/>
    <col min="8705" max="8705" width="6.6640625" customWidth="1"/>
    <col min="8706" max="8706" width="7.6640625" customWidth="1"/>
    <col min="8707" max="8707" width="12.6640625" customWidth="1"/>
    <col min="8708" max="8708" width="0" hidden="1" customWidth="1"/>
    <col min="8709" max="8709" width="12.6640625" customWidth="1"/>
    <col min="8710" max="8710" width="6" customWidth="1"/>
    <col min="8711" max="8711" width="8.6640625" customWidth="1"/>
    <col min="8712" max="8712" width="7.6640625" customWidth="1"/>
    <col min="8713" max="8714" width="10.6640625" customWidth="1"/>
    <col min="8715" max="8729" width="0" hidden="1" customWidth="1"/>
    <col min="8730" max="8736" width="12.6640625" customWidth="1"/>
    <col min="8961" max="8961" width="6.6640625" customWidth="1"/>
    <col min="8962" max="8962" width="7.6640625" customWidth="1"/>
    <col min="8963" max="8963" width="12.6640625" customWidth="1"/>
    <col min="8964" max="8964" width="0" hidden="1" customWidth="1"/>
    <col min="8965" max="8965" width="12.6640625" customWidth="1"/>
    <col min="8966" max="8966" width="6" customWidth="1"/>
    <col min="8967" max="8967" width="8.6640625" customWidth="1"/>
    <col min="8968" max="8968" width="7.6640625" customWidth="1"/>
    <col min="8969" max="8970" width="10.6640625" customWidth="1"/>
    <col min="8971" max="8985" width="0" hidden="1" customWidth="1"/>
    <col min="8986" max="8992" width="12.6640625" customWidth="1"/>
    <col min="9217" max="9217" width="6.6640625" customWidth="1"/>
    <col min="9218" max="9218" width="7.6640625" customWidth="1"/>
    <col min="9219" max="9219" width="12.6640625" customWidth="1"/>
    <col min="9220" max="9220" width="0" hidden="1" customWidth="1"/>
    <col min="9221" max="9221" width="12.6640625" customWidth="1"/>
    <col min="9222" max="9222" width="6" customWidth="1"/>
    <col min="9223" max="9223" width="8.6640625" customWidth="1"/>
    <col min="9224" max="9224" width="7.6640625" customWidth="1"/>
    <col min="9225" max="9226" width="10.6640625" customWidth="1"/>
    <col min="9227" max="9241" width="0" hidden="1" customWidth="1"/>
    <col min="9242" max="9248" width="12.6640625" customWidth="1"/>
    <col min="9473" max="9473" width="6.6640625" customWidth="1"/>
    <col min="9474" max="9474" width="7.6640625" customWidth="1"/>
    <col min="9475" max="9475" width="12.6640625" customWidth="1"/>
    <col min="9476" max="9476" width="0" hidden="1" customWidth="1"/>
    <col min="9477" max="9477" width="12.6640625" customWidth="1"/>
    <col min="9478" max="9478" width="6" customWidth="1"/>
    <col min="9479" max="9479" width="8.6640625" customWidth="1"/>
    <col min="9480" max="9480" width="7.6640625" customWidth="1"/>
    <col min="9481" max="9482" width="10.6640625" customWidth="1"/>
    <col min="9483" max="9497" width="0" hidden="1" customWidth="1"/>
    <col min="9498" max="9504" width="12.6640625" customWidth="1"/>
    <col min="9729" max="9729" width="6.6640625" customWidth="1"/>
    <col min="9730" max="9730" width="7.6640625" customWidth="1"/>
    <col min="9731" max="9731" width="12.6640625" customWidth="1"/>
    <col min="9732" max="9732" width="0" hidden="1" customWidth="1"/>
    <col min="9733" max="9733" width="12.6640625" customWidth="1"/>
    <col min="9734" max="9734" width="6" customWidth="1"/>
    <col min="9735" max="9735" width="8.6640625" customWidth="1"/>
    <col min="9736" max="9736" width="7.6640625" customWidth="1"/>
    <col min="9737" max="9738" width="10.6640625" customWidth="1"/>
    <col min="9739" max="9753" width="0" hidden="1" customWidth="1"/>
    <col min="9754" max="9760" width="12.6640625" customWidth="1"/>
    <col min="9985" max="9985" width="6.6640625" customWidth="1"/>
    <col min="9986" max="9986" width="7.6640625" customWidth="1"/>
    <col min="9987" max="9987" width="12.6640625" customWidth="1"/>
    <col min="9988" max="9988" width="0" hidden="1" customWidth="1"/>
    <col min="9989" max="9989" width="12.6640625" customWidth="1"/>
    <col min="9990" max="9990" width="6" customWidth="1"/>
    <col min="9991" max="9991" width="8.6640625" customWidth="1"/>
    <col min="9992" max="9992" width="7.6640625" customWidth="1"/>
    <col min="9993" max="9994" width="10.6640625" customWidth="1"/>
    <col min="9995" max="10009" width="0" hidden="1" customWidth="1"/>
    <col min="10010" max="10016" width="12.6640625" customWidth="1"/>
    <col min="10241" max="10241" width="6.6640625" customWidth="1"/>
    <col min="10242" max="10242" width="7.6640625" customWidth="1"/>
    <col min="10243" max="10243" width="12.6640625" customWidth="1"/>
    <col min="10244" max="10244" width="0" hidden="1" customWidth="1"/>
    <col min="10245" max="10245" width="12.6640625" customWidth="1"/>
    <col min="10246" max="10246" width="6" customWidth="1"/>
    <col min="10247" max="10247" width="8.6640625" customWidth="1"/>
    <col min="10248" max="10248" width="7.6640625" customWidth="1"/>
    <col min="10249" max="10250" width="10.6640625" customWidth="1"/>
    <col min="10251" max="10265" width="0" hidden="1" customWidth="1"/>
    <col min="10266" max="10272" width="12.6640625" customWidth="1"/>
    <col min="10497" max="10497" width="6.6640625" customWidth="1"/>
    <col min="10498" max="10498" width="7.6640625" customWidth="1"/>
    <col min="10499" max="10499" width="12.6640625" customWidth="1"/>
    <col min="10500" max="10500" width="0" hidden="1" customWidth="1"/>
    <col min="10501" max="10501" width="12.6640625" customWidth="1"/>
    <col min="10502" max="10502" width="6" customWidth="1"/>
    <col min="10503" max="10503" width="8.6640625" customWidth="1"/>
    <col min="10504" max="10504" width="7.6640625" customWidth="1"/>
    <col min="10505" max="10506" width="10.6640625" customWidth="1"/>
    <col min="10507" max="10521" width="0" hidden="1" customWidth="1"/>
    <col min="10522" max="10528" width="12.6640625" customWidth="1"/>
    <col min="10753" max="10753" width="6.6640625" customWidth="1"/>
    <col min="10754" max="10754" width="7.6640625" customWidth="1"/>
    <col min="10755" max="10755" width="12.6640625" customWidth="1"/>
    <col min="10756" max="10756" width="0" hidden="1" customWidth="1"/>
    <col min="10757" max="10757" width="12.6640625" customWidth="1"/>
    <col min="10758" max="10758" width="6" customWidth="1"/>
    <col min="10759" max="10759" width="8.6640625" customWidth="1"/>
    <col min="10760" max="10760" width="7.6640625" customWidth="1"/>
    <col min="10761" max="10762" width="10.6640625" customWidth="1"/>
    <col min="10763" max="10777" width="0" hidden="1" customWidth="1"/>
    <col min="10778" max="10784" width="12.6640625" customWidth="1"/>
    <col min="11009" max="11009" width="6.6640625" customWidth="1"/>
    <col min="11010" max="11010" width="7.6640625" customWidth="1"/>
    <col min="11011" max="11011" width="12.6640625" customWidth="1"/>
    <col min="11012" max="11012" width="0" hidden="1" customWidth="1"/>
    <col min="11013" max="11013" width="12.6640625" customWidth="1"/>
    <col min="11014" max="11014" width="6" customWidth="1"/>
    <col min="11015" max="11015" width="8.6640625" customWidth="1"/>
    <col min="11016" max="11016" width="7.6640625" customWidth="1"/>
    <col min="11017" max="11018" width="10.6640625" customWidth="1"/>
    <col min="11019" max="11033" width="0" hidden="1" customWidth="1"/>
    <col min="11034" max="11040" width="12.6640625" customWidth="1"/>
    <col min="11265" max="11265" width="6.6640625" customWidth="1"/>
    <col min="11266" max="11266" width="7.6640625" customWidth="1"/>
    <col min="11267" max="11267" width="12.6640625" customWidth="1"/>
    <col min="11268" max="11268" width="0" hidden="1" customWidth="1"/>
    <col min="11269" max="11269" width="12.6640625" customWidth="1"/>
    <col min="11270" max="11270" width="6" customWidth="1"/>
    <col min="11271" max="11271" width="8.6640625" customWidth="1"/>
    <col min="11272" max="11272" width="7.6640625" customWidth="1"/>
    <col min="11273" max="11274" width="10.6640625" customWidth="1"/>
    <col min="11275" max="11289" width="0" hidden="1" customWidth="1"/>
    <col min="11290" max="11296" width="12.6640625" customWidth="1"/>
    <col min="11521" max="11521" width="6.6640625" customWidth="1"/>
    <col min="11522" max="11522" width="7.6640625" customWidth="1"/>
    <col min="11523" max="11523" width="12.6640625" customWidth="1"/>
    <col min="11524" max="11524" width="0" hidden="1" customWidth="1"/>
    <col min="11525" max="11525" width="12.6640625" customWidth="1"/>
    <col min="11526" max="11526" width="6" customWidth="1"/>
    <col min="11527" max="11527" width="8.6640625" customWidth="1"/>
    <col min="11528" max="11528" width="7.6640625" customWidth="1"/>
    <col min="11529" max="11530" width="10.6640625" customWidth="1"/>
    <col min="11531" max="11545" width="0" hidden="1" customWidth="1"/>
    <col min="11546" max="11552" width="12.6640625" customWidth="1"/>
    <col min="11777" max="11777" width="6.6640625" customWidth="1"/>
    <col min="11778" max="11778" width="7.6640625" customWidth="1"/>
    <col min="11779" max="11779" width="12.6640625" customWidth="1"/>
    <col min="11780" max="11780" width="0" hidden="1" customWidth="1"/>
    <col min="11781" max="11781" width="12.6640625" customWidth="1"/>
    <col min="11782" max="11782" width="6" customWidth="1"/>
    <col min="11783" max="11783" width="8.6640625" customWidth="1"/>
    <col min="11784" max="11784" width="7.6640625" customWidth="1"/>
    <col min="11785" max="11786" width="10.6640625" customWidth="1"/>
    <col min="11787" max="11801" width="0" hidden="1" customWidth="1"/>
    <col min="11802" max="11808" width="12.6640625" customWidth="1"/>
    <col min="12033" max="12033" width="6.6640625" customWidth="1"/>
    <col min="12034" max="12034" width="7.6640625" customWidth="1"/>
    <col min="12035" max="12035" width="12.6640625" customWidth="1"/>
    <col min="12036" max="12036" width="0" hidden="1" customWidth="1"/>
    <col min="12037" max="12037" width="12.6640625" customWidth="1"/>
    <col min="12038" max="12038" width="6" customWidth="1"/>
    <col min="12039" max="12039" width="8.6640625" customWidth="1"/>
    <col min="12040" max="12040" width="7.6640625" customWidth="1"/>
    <col min="12041" max="12042" width="10.6640625" customWidth="1"/>
    <col min="12043" max="12057" width="0" hidden="1" customWidth="1"/>
    <col min="12058" max="12064" width="12.6640625" customWidth="1"/>
    <col min="12289" max="12289" width="6.6640625" customWidth="1"/>
    <col min="12290" max="12290" width="7.6640625" customWidth="1"/>
    <col min="12291" max="12291" width="12.6640625" customWidth="1"/>
    <col min="12292" max="12292" width="0" hidden="1" customWidth="1"/>
    <col min="12293" max="12293" width="12.6640625" customWidth="1"/>
    <col min="12294" max="12294" width="6" customWidth="1"/>
    <col min="12295" max="12295" width="8.6640625" customWidth="1"/>
    <col min="12296" max="12296" width="7.6640625" customWidth="1"/>
    <col min="12297" max="12298" width="10.6640625" customWidth="1"/>
    <col min="12299" max="12313" width="0" hidden="1" customWidth="1"/>
    <col min="12314" max="12320" width="12.6640625" customWidth="1"/>
    <col min="12545" max="12545" width="6.6640625" customWidth="1"/>
    <col min="12546" max="12546" width="7.6640625" customWidth="1"/>
    <col min="12547" max="12547" width="12.6640625" customWidth="1"/>
    <col min="12548" max="12548" width="0" hidden="1" customWidth="1"/>
    <col min="12549" max="12549" width="12.6640625" customWidth="1"/>
    <col min="12550" max="12550" width="6" customWidth="1"/>
    <col min="12551" max="12551" width="8.6640625" customWidth="1"/>
    <col min="12552" max="12552" width="7.6640625" customWidth="1"/>
    <col min="12553" max="12554" width="10.6640625" customWidth="1"/>
    <col min="12555" max="12569" width="0" hidden="1" customWidth="1"/>
    <col min="12570" max="12576" width="12.6640625" customWidth="1"/>
    <col min="12801" max="12801" width="6.6640625" customWidth="1"/>
    <col min="12802" max="12802" width="7.6640625" customWidth="1"/>
    <col min="12803" max="12803" width="12.6640625" customWidth="1"/>
    <col min="12804" max="12804" width="0" hidden="1" customWidth="1"/>
    <col min="12805" max="12805" width="12.6640625" customWidth="1"/>
    <col min="12806" max="12806" width="6" customWidth="1"/>
    <col min="12807" max="12807" width="8.6640625" customWidth="1"/>
    <col min="12808" max="12808" width="7.6640625" customWidth="1"/>
    <col min="12809" max="12810" width="10.6640625" customWidth="1"/>
    <col min="12811" max="12825" width="0" hidden="1" customWidth="1"/>
    <col min="12826" max="12832" width="12.6640625" customWidth="1"/>
    <col min="13057" max="13057" width="6.6640625" customWidth="1"/>
    <col min="13058" max="13058" width="7.6640625" customWidth="1"/>
    <col min="13059" max="13059" width="12.6640625" customWidth="1"/>
    <col min="13060" max="13060" width="0" hidden="1" customWidth="1"/>
    <col min="13061" max="13061" width="12.6640625" customWidth="1"/>
    <col min="13062" max="13062" width="6" customWidth="1"/>
    <col min="13063" max="13063" width="8.6640625" customWidth="1"/>
    <col min="13064" max="13064" width="7.6640625" customWidth="1"/>
    <col min="13065" max="13066" width="10.6640625" customWidth="1"/>
    <col min="13067" max="13081" width="0" hidden="1" customWidth="1"/>
    <col min="13082" max="13088" width="12.6640625" customWidth="1"/>
    <col min="13313" max="13313" width="6.6640625" customWidth="1"/>
    <col min="13314" max="13314" width="7.6640625" customWidth="1"/>
    <col min="13315" max="13315" width="12.6640625" customWidth="1"/>
    <col min="13316" max="13316" width="0" hidden="1" customWidth="1"/>
    <col min="13317" max="13317" width="12.6640625" customWidth="1"/>
    <col min="13318" max="13318" width="6" customWidth="1"/>
    <col min="13319" max="13319" width="8.6640625" customWidth="1"/>
    <col min="13320" max="13320" width="7.6640625" customWidth="1"/>
    <col min="13321" max="13322" width="10.6640625" customWidth="1"/>
    <col min="13323" max="13337" width="0" hidden="1" customWidth="1"/>
    <col min="13338" max="13344" width="12.6640625" customWidth="1"/>
    <col min="13569" max="13569" width="6.6640625" customWidth="1"/>
    <col min="13570" max="13570" width="7.6640625" customWidth="1"/>
    <col min="13571" max="13571" width="12.6640625" customWidth="1"/>
    <col min="13572" max="13572" width="0" hidden="1" customWidth="1"/>
    <col min="13573" max="13573" width="12.6640625" customWidth="1"/>
    <col min="13574" max="13574" width="6" customWidth="1"/>
    <col min="13575" max="13575" width="8.6640625" customWidth="1"/>
    <col min="13576" max="13576" width="7.6640625" customWidth="1"/>
    <col min="13577" max="13578" width="10.6640625" customWidth="1"/>
    <col min="13579" max="13593" width="0" hidden="1" customWidth="1"/>
    <col min="13594" max="13600" width="12.6640625" customWidth="1"/>
    <col min="13825" max="13825" width="6.6640625" customWidth="1"/>
    <col min="13826" max="13826" width="7.6640625" customWidth="1"/>
    <col min="13827" max="13827" width="12.6640625" customWidth="1"/>
    <col min="13828" max="13828" width="0" hidden="1" customWidth="1"/>
    <col min="13829" max="13829" width="12.6640625" customWidth="1"/>
    <col min="13830" max="13830" width="6" customWidth="1"/>
    <col min="13831" max="13831" width="8.6640625" customWidth="1"/>
    <col min="13832" max="13832" width="7.6640625" customWidth="1"/>
    <col min="13833" max="13834" width="10.6640625" customWidth="1"/>
    <col min="13835" max="13849" width="0" hidden="1" customWidth="1"/>
    <col min="13850" max="13856" width="12.6640625" customWidth="1"/>
    <col min="14081" max="14081" width="6.6640625" customWidth="1"/>
    <col min="14082" max="14082" width="7.6640625" customWidth="1"/>
    <col min="14083" max="14083" width="12.6640625" customWidth="1"/>
    <col min="14084" max="14084" width="0" hidden="1" customWidth="1"/>
    <col min="14085" max="14085" width="12.6640625" customWidth="1"/>
    <col min="14086" max="14086" width="6" customWidth="1"/>
    <col min="14087" max="14087" width="8.6640625" customWidth="1"/>
    <col min="14088" max="14088" width="7.6640625" customWidth="1"/>
    <col min="14089" max="14090" width="10.6640625" customWidth="1"/>
    <col min="14091" max="14105" width="0" hidden="1" customWidth="1"/>
    <col min="14106" max="14112" width="12.6640625" customWidth="1"/>
    <col min="14337" max="14337" width="6.6640625" customWidth="1"/>
    <col min="14338" max="14338" width="7.6640625" customWidth="1"/>
    <col min="14339" max="14339" width="12.6640625" customWidth="1"/>
    <col min="14340" max="14340" width="0" hidden="1" customWidth="1"/>
    <col min="14341" max="14341" width="12.6640625" customWidth="1"/>
    <col min="14342" max="14342" width="6" customWidth="1"/>
    <col min="14343" max="14343" width="8.6640625" customWidth="1"/>
    <col min="14344" max="14344" width="7.6640625" customWidth="1"/>
    <col min="14345" max="14346" width="10.6640625" customWidth="1"/>
    <col min="14347" max="14361" width="0" hidden="1" customWidth="1"/>
    <col min="14362" max="14368" width="12.6640625" customWidth="1"/>
    <col min="14593" max="14593" width="6.6640625" customWidth="1"/>
    <col min="14594" max="14594" width="7.6640625" customWidth="1"/>
    <col min="14595" max="14595" width="12.6640625" customWidth="1"/>
    <col min="14596" max="14596" width="0" hidden="1" customWidth="1"/>
    <col min="14597" max="14597" width="12.6640625" customWidth="1"/>
    <col min="14598" max="14598" width="6" customWidth="1"/>
    <col min="14599" max="14599" width="8.6640625" customWidth="1"/>
    <col min="14600" max="14600" width="7.6640625" customWidth="1"/>
    <col min="14601" max="14602" width="10.6640625" customWidth="1"/>
    <col min="14603" max="14617" width="0" hidden="1" customWidth="1"/>
    <col min="14618" max="14624" width="12.6640625" customWidth="1"/>
    <col min="14849" max="14849" width="6.6640625" customWidth="1"/>
    <col min="14850" max="14850" width="7.6640625" customWidth="1"/>
    <col min="14851" max="14851" width="12.6640625" customWidth="1"/>
    <col min="14852" max="14852" width="0" hidden="1" customWidth="1"/>
    <col min="14853" max="14853" width="12.6640625" customWidth="1"/>
    <col min="14854" max="14854" width="6" customWidth="1"/>
    <col min="14855" max="14855" width="8.6640625" customWidth="1"/>
    <col min="14856" max="14856" width="7.6640625" customWidth="1"/>
    <col min="14857" max="14858" width="10.6640625" customWidth="1"/>
    <col min="14859" max="14873" width="0" hidden="1" customWidth="1"/>
    <col min="14874" max="14880" width="12.6640625" customWidth="1"/>
    <col min="15105" max="15105" width="6.6640625" customWidth="1"/>
    <col min="15106" max="15106" width="7.6640625" customWidth="1"/>
    <col min="15107" max="15107" width="12.6640625" customWidth="1"/>
    <col min="15108" max="15108" width="0" hidden="1" customWidth="1"/>
    <col min="15109" max="15109" width="12.6640625" customWidth="1"/>
    <col min="15110" max="15110" width="6" customWidth="1"/>
    <col min="15111" max="15111" width="8.6640625" customWidth="1"/>
    <col min="15112" max="15112" width="7.6640625" customWidth="1"/>
    <col min="15113" max="15114" width="10.6640625" customWidth="1"/>
    <col min="15115" max="15129" width="0" hidden="1" customWidth="1"/>
    <col min="15130" max="15136" width="12.6640625" customWidth="1"/>
    <col min="15361" max="15361" width="6.6640625" customWidth="1"/>
    <col min="15362" max="15362" width="7.6640625" customWidth="1"/>
    <col min="15363" max="15363" width="12.6640625" customWidth="1"/>
    <col min="15364" max="15364" width="0" hidden="1" customWidth="1"/>
    <col min="15365" max="15365" width="12.6640625" customWidth="1"/>
    <col min="15366" max="15366" width="6" customWidth="1"/>
    <col min="15367" max="15367" width="8.6640625" customWidth="1"/>
    <col min="15368" max="15368" width="7.6640625" customWidth="1"/>
    <col min="15369" max="15370" width="10.6640625" customWidth="1"/>
    <col min="15371" max="15385" width="0" hidden="1" customWidth="1"/>
    <col min="15386" max="15392" width="12.6640625" customWidth="1"/>
    <col min="15617" max="15617" width="6.6640625" customWidth="1"/>
    <col min="15618" max="15618" width="7.6640625" customWidth="1"/>
    <col min="15619" max="15619" width="12.6640625" customWidth="1"/>
    <col min="15620" max="15620" width="0" hidden="1" customWidth="1"/>
    <col min="15621" max="15621" width="12.6640625" customWidth="1"/>
    <col min="15622" max="15622" width="6" customWidth="1"/>
    <col min="15623" max="15623" width="8.6640625" customWidth="1"/>
    <col min="15624" max="15624" width="7.6640625" customWidth="1"/>
    <col min="15625" max="15626" width="10.6640625" customWidth="1"/>
    <col min="15627" max="15641" width="0" hidden="1" customWidth="1"/>
    <col min="15642" max="15648" width="12.6640625" customWidth="1"/>
    <col min="15873" max="15873" width="6.6640625" customWidth="1"/>
    <col min="15874" max="15874" width="7.6640625" customWidth="1"/>
    <col min="15875" max="15875" width="12.6640625" customWidth="1"/>
    <col min="15876" max="15876" width="0" hidden="1" customWidth="1"/>
    <col min="15877" max="15877" width="12.6640625" customWidth="1"/>
    <col min="15878" max="15878" width="6" customWidth="1"/>
    <col min="15879" max="15879" width="8.6640625" customWidth="1"/>
    <col min="15880" max="15880" width="7.6640625" customWidth="1"/>
    <col min="15881" max="15882" width="10.6640625" customWidth="1"/>
    <col min="15883" max="15897" width="0" hidden="1" customWidth="1"/>
    <col min="15898" max="15904" width="12.6640625" customWidth="1"/>
    <col min="16129" max="16129" width="6.6640625" customWidth="1"/>
    <col min="16130" max="16130" width="7.6640625" customWidth="1"/>
    <col min="16131" max="16131" width="12.6640625" customWidth="1"/>
    <col min="16132" max="16132" width="0" hidden="1" customWidth="1"/>
    <col min="16133" max="16133" width="12.6640625" customWidth="1"/>
    <col min="16134" max="16134" width="6" customWidth="1"/>
    <col min="16135" max="16135" width="8.6640625" customWidth="1"/>
    <col min="16136" max="16136" width="7.6640625" customWidth="1"/>
    <col min="16137" max="16138" width="10.6640625" customWidth="1"/>
    <col min="16139" max="16153" width="0" hidden="1" customWidth="1"/>
    <col min="16154" max="16160" width="12.6640625" customWidth="1"/>
  </cols>
  <sheetData>
    <row r="1" spans="1:32" x14ac:dyDescent="0.3">
      <c r="A1" s="7" t="s">
        <v>26</v>
      </c>
    </row>
    <row r="2" spans="1:32" x14ac:dyDescent="0.3">
      <c r="A2" s="7" t="s">
        <v>27</v>
      </c>
    </row>
    <row r="3" spans="1:32" x14ac:dyDescent="0.3">
      <c r="A3" s="15" t="s">
        <v>28</v>
      </c>
    </row>
    <row r="5" spans="1:32" s="22" customFormat="1" x14ac:dyDescent="0.3">
      <c r="A5" s="69" t="s">
        <v>29</v>
      </c>
      <c r="B5" s="23"/>
      <c r="F5" s="23"/>
      <c r="G5" s="23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AB5" s="22">
        <v>2.8700000000000002E-3</v>
      </c>
      <c r="AE5" s="22">
        <v>5.8799999999999998E-3</v>
      </c>
      <c r="AF5" s="8"/>
    </row>
    <row r="6" spans="1:32" x14ac:dyDescent="0.3">
      <c r="A6" s="24" t="s">
        <v>30</v>
      </c>
      <c r="B6" s="25" t="s">
        <v>31</v>
      </c>
      <c r="C6" s="26" t="s">
        <v>32</v>
      </c>
      <c r="D6" s="26" t="s">
        <v>33</v>
      </c>
      <c r="E6" s="26" t="s">
        <v>34</v>
      </c>
      <c r="F6" s="65" t="s">
        <v>35</v>
      </c>
      <c r="G6" s="28" t="s">
        <v>36</v>
      </c>
      <c r="H6" s="29" t="s">
        <v>37</v>
      </c>
      <c r="I6" s="26" t="s">
        <v>38</v>
      </c>
      <c r="J6" s="26" t="s">
        <v>38</v>
      </c>
      <c r="K6" s="26" t="s">
        <v>61</v>
      </c>
      <c r="L6" s="26" t="s">
        <v>62</v>
      </c>
      <c r="M6" s="26" t="s">
        <v>39</v>
      </c>
      <c r="N6" s="26" t="s">
        <v>40</v>
      </c>
      <c r="O6" s="26" t="s">
        <v>41</v>
      </c>
      <c r="P6" s="26" t="s">
        <v>42</v>
      </c>
      <c r="Q6" s="26" t="s">
        <v>43</v>
      </c>
      <c r="R6" s="26" t="s">
        <v>44</v>
      </c>
      <c r="S6" s="26" t="s">
        <v>45</v>
      </c>
      <c r="T6" s="26" t="s">
        <v>46</v>
      </c>
      <c r="U6" s="26" t="s">
        <v>47</v>
      </c>
      <c r="V6" s="26" t="s">
        <v>48</v>
      </c>
      <c r="W6" s="26" t="s">
        <v>49</v>
      </c>
      <c r="X6" s="26" t="s">
        <v>75</v>
      </c>
      <c r="Y6" s="26" t="s">
        <v>76</v>
      </c>
      <c r="Z6" s="26" t="s">
        <v>83</v>
      </c>
      <c r="AA6" s="26" t="s">
        <v>84</v>
      </c>
      <c r="AB6" s="70" t="s">
        <v>84</v>
      </c>
      <c r="AC6" s="26" t="s">
        <v>85</v>
      </c>
      <c r="AD6" s="26" t="s">
        <v>86</v>
      </c>
      <c r="AE6" s="26" t="s">
        <v>86</v>
      </c>
      <c r="AF6" s="70" t="s">
        <v>52</v>
      </c>
    </row>
    <row r="7" spans="1:32" x14ac:dyDescent="0.3">
      <c r="A7" s="31"/>
      <c r="B7" s="32"/>
      <c r="C7" s="33"/>
      <c r="D7" s="33"/>
      <c r="E7" s="33"/>
      <c r="F7" s="54"/>
      <c r="G7" s="35"/>
      <c r="H7" s="36"/>
      <c r="I7" s="33" t="s">
        <v>50</v>
      </c>
      <c r="J7" s="33" t="s">
        <v>51</v>
      </c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 t="s">
        <v>51</v>
      </c>
      <c r="AB7" s="61" t="s">
        <v>50</v>
      </c>
      <c r="AC7" s="33"/>
      <c r="AD7" s="33" t="s">
        <v>51</v>
      </c>
      <c r="AE7" s="61" t="s">
        <v>50</v>
      </c>
      <c r="AF7" s="61" t="s">
        <v>87</v>
      </c>
    </row>
    <row r="8" spans="1:32" x14ac:dyDescent="0.3">
      <c r="A8" s="11" t="s">
        <v>4</v>
      </c>
      <c r="B8" s="19" t="s">
        <v>63</v>
      </c>
      <c r="C8" s="8">
        <v>740831</v>
      </c>
      <c r="D8" s="8">
        <v>0</v>
      </c>
      <c r="E8" s="8">
        <f>C8-D8</f>
        <v>740831</v>
      </c>
      <c r="F8" s="46">
        <v>8</v>
      </c>
      <c r="G8" s="47">
        <v>41640</v>
      </c>
      <c r="H8" s="22">
        <v>1.4999999999999999E-2</v>
      </c>
      <c r="I8" s="8">
        <v>0</v>
      </c>
      <c r="J8" s="8">
        <v>0</v>
      </c>
      <c r="K8" s="8">
        <v>40523</v>
      </c>
      <c r="L8" s="8">
        <v>41232</v>
      </c>
      <c r="M8" s="8">
        <v>41954</v>
      </c>
      <c r="N8" s="8">
        <v>42688</v>
      </c>
      <c r="O8" s="8">
        <v>43435</v>
      </c>
      <c r="P8" s="8">
        <v>44195</v>
      </c>
      <c r="Q8" s="8">
        <v>44969</v>
      </c>
      <c r="R8" s="8">
        <v>45756</v>
      </c>
      <c r="S8" s="8">
        <v>46556</v>
      </c>
      <c r="T8" s="8">
        <v>47371</v>
      </c>
      <c r="U8" s="8">
        <v>48200</v>
      </c>
      <c r="V8" s="8">
        <v>49044</v>
      </c>
      <c r="W8" s="8">
        <v>49902</v>
      </c>
      <c r="X8" s="8">
        <v>50775</v>
      </c>
      <c r="Y8" s="8">
        <v>51664</v>
      </c>
      <c r="Z8" s="8">
        <v>52568</v>
      </c>
      <c r="AA8" s="8">
        <v>920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</row>
    <row r="10" spans="1:32" ht="15" thickBot="1" x14ac:dyDescent="0.35">
      <c r="A10" s="76"/>
      <c r="B10" s="39"/>
      <c r="C10" s="40">
        <f>SUM(C8:C8)</f>
        <v>740831</v>
      </c>
      <c r="D10" s="40">
        <f>SUM(D8:D8)</f>
        <v>0</v>
      </c>
      <c r="E10" s="40">
        <f>SUM(E8:E8)</f>
        <v>740831</v>
      </c>
      <c r="F10" s="56"/>
      <c r="G10" s="57"/>
      <c r="H10" s="43"/>
      <c r="I10" s="40">
        <f t="shared" ref="I10:AF10" si="0">SUM(I8:I9)</f>
        <v>0</v>
      </c>
      <c r="J10" s="40">
        <f t="shared" si="0"/>
        <v>0</v>
      </c>
      <c r="K10" s="40">
        <f t="shared" si="0"/>
        <v>40523</v>
      </c>
      <c r="L10" s="40">
        <f t="shared" si="0"/>
        <v>41232</v>
      </c>
      <c r="M10" s="40">
        <f t="shared" si="0"/>
        <v>41954</v>
      </c>
      <c r="N10" s="40">
        <f t="shared" si="0"/>
        <v>42688</v>
      </c>
      <c r="O10" s="40">
        <f t="shared" si="0"/>
        <v>43435</v>
      </c>
      <c r="P10" s="40">
        <f t="shared" si="0"/>
        <v>44195</v>
      </c>
      <c r="Q10" s="40">
        <f t="shared" si="0"/>
        <v>44969</v>
      </c>
      <c r="R10" s="40">
        <f t="shared" si="0"/>
        <v>45756</v>
      </c>
      <c r="S10" s="40">
        <f t="shared" si="0"/>
        <v>46556</v>
      </c>
      <c r="T10" s="40">
        <f t="shared" si="0"/>
        <v>47371</v>
      </c>
      <c r="U10" s="40">
        <f t="shared" si="0"/>
        <v>48200</v>
      </c>
      <c r="V10" s="40">
        <f t="shared" si="0"/>
        <v>49044</v>
      </c>
      <c r="W10" s="40">
        <f t="shared" si="0"/>
        <v>49902</v>
      </c>
      <c r="X10" s="40">
        <f t="shared" si="0"/>
        <v>50775</v>
      </c>
      <c r="Y10" s="40">
        <f t="shared" si="0"/>
        <v>51664</v>
      </c>
      <c r="Z10" s="40">
        <f t="shared" si="0"/>
        <v>52568</v>
      </c>
      <c r="AA10" s="40">
        <f t="shared" si="0"/>
        <v>920</v>
      </c>
      <c r="AB10" s="40">
        <f t="shared" si="0"/>
        <v>0</v>
      </c>
      <c r="AC10" s="40">
        <f t="shared" si="0"/>
        <v>0</v>
      </c>
      <c r="AD10" s="40">
        <f t="shared" si="0"/>
        <v>0</v>
      </c>
      <c r="AE10" s="40">
        <f t="shared" si="0"/>
        <v>0</v>
      </c>
      <c r="AF10" s="40">
        <f t="shared" si="0"/>
        <v>0</v>
      </c>
    </row>
    <row r="11" spans="1:32" ht="15" thickTop="1" x14ac:dyDescent="0.3"/>
    <row r="12" spans="1:32" x14ac:dyDescent="0.3">
      <c r="A12" s="11" t="s">
        <v>4</v>
      </c>
      <c r="B12" s="19">
        <v>168</v>
      </c>
      <c r="C12" s="8">
        <v>253837.14</v>
      </c>
      <c r="D12" s="8">
        <v>0</v>
      </c>
      <c r="E12" s="8">
        <f t="shared" ref="E12:E23" si="1">C12-D12</f>
        <v>253837.14</v>
      </c>
      <c r="F12" s="46">
        <v>5</v>
      </c>
      <c r="G12" s="47">
        <v>42583</v>
      </c>
      <c r="H12" s="22">
        <v>1.2500000000000001E-2</v>
      </c>
      <c r="I12" s="8">
        <v>0</v>
      </c>
      <c r="J12" s="8">
        <v>3702</v>
      </c>
      <c r="Q12" s="8">
        <v>23448</v>
      </c>
      <c r="R12" s="8">
        <v>23859</v>
      </c>
      <c r="S12" s="8">
        <v>24276</v>
      </c>
      <c r="T12" s="8">
        <v>24701</v>
      </c>
      <c r="U12" s="8">
        <v>25133</v>
      </c>
      <c r="V12" s="8">
        <v>25573</v>
      </c>
      <c r="W12" s="8">
        <v>26021</v>
      </c>
      <c r="X12" s="8">
        <v>26476</v>
      </c>
      <c r="Y12" s="8">
        <v>26939</v>
      </c>
      <c r="Z12" s="8">
        <v>27411</v>
      </c>
      <c r="AA12" s="8">
        <v>479</v>
      </c>
      <c r="AB12" s="8">
        <v>0</v>
      </c>
      <c r="AF12" s="8">
        <v>0</v>
      </c>
    </row>
    <row r="13" spans="1:32" x14ac:dyDescent="0.3">
      <c r="A13" s="11" t="s">
        <v>4</v>
      </c>
      <c r="B13" s="19">
        <v>169</v>
      </c>
      <c r="C13" s="8">
        <f>21420+78486.54</f>
        <v>99906.54</v>
      </c>
      <c r="D13" s="8">
        <v>0</v>
      </c>
      <c r="E13" s="8">
        <f t="shared" si="1"/>
        <v>99906.54</v>
      </c>
      <c r="F13" s="46">
        <v>5</v>
      </c>
      <c r="G13" s="47">
        <v>42614</v>
      </c>
      <c r="H13" s="22">
        <v>1.2500000000000001E-2</v>
      </c>
      <c r="I13" s="8">
        <f>E13*1.25/100*4/12</f>
        <v>416.27724999999992</v>
      </c>
      <c r="J13" s="8">
        <v>1166</v>
      </c>
      <c r="Q13" s="8">
        <v>9229</v>
      </c>
      <c r="R13" s="8">
        <v>9390</v>
      </c>
      <c r="S13" s="8">
        <v>9555</v>
      </c>
      <c r="T13" s="8">
        <v>9722</v>
      </c>
      <c r="U13" s="8">
        <v>9892</v>
      </c>
      <c r="V13" s="8">
        <v>10065</v>
      </c>
      <c r="W13" s="8">
        <v>10241</v>
      </c>
      <c r="X13" s="8">
        <v>10421</v>
      </c>
      <c r="Y13" s="8">
        <v>10603</v>
      </c>
      <c r="Z13" s="8">
        <v>10788</v>
      </c>
      <c r="AA13" s="8">
        <v>189</v>
      </c>
      <c r="AB13" s="8">
        <v>0</v>
      </c>
      <c r="AF13" s="8">
        <v>0</v>
      </c>
    </row>
    <row r="14" spans="1:32" x14ac:dyDescent="0.3">
      <c r="A14" s="11" t="s">
        <v>4</v>
      </c>
      <c r="B14" s="19" t="s">
        <v>64</v>
      </c>
      <c r="C14" s="8">
        <v>247169</v>
      </c>
      <c r="D14" s="8">
        <v>0</v>
      </c>
      <c r="E14" s="8">
        <f t="shared" si="1"/>
        <v>247169</v>
      </c>
      <c r="F14" s="46">
        <v>5</v>
      </c>
      <c r="G14" s="47">
        <v>42614</v>
      </c>
      <c r="H14" s="22">
        <v>1.2500000000000001E-2</v>
      </c>
      <c r="I14" s="8">
        <f>E14*1.25/100*4/12</f>
        <v>1029.8708333333334</v>
      </c>
      <c r="J14" s="8">
        <v>2884</v>
      </c>
      <c r="Q14" s="8">
        <v>22832</v>
      </c>
      <c r="R14" s="8">
        <v>23232</v>
      </c>
      <c r="S14" s="8">
        <v>23638</v>
      </c>
      <c r="T14" s="8">
        <v>24052</v>
      </c>
      <c r="U14" s="8">
        <v>24473</v>
      </c>
      <c r="V14" s="8">
        <v>24901</v>
      </c>
      <c r="W14" s="8">
        <v>25337</v>
      </c>
      <c r="X14" s="8">
        <v>25780</v>
      </c>
      <c r="Y14" s="8">
        <v>26232</v>
      </c>
      <c r="Z14" s="8">
        <v>26691</v>
      </c>
      <c r="AA14" s="8">
        <v>467</v>
      </c>
      <c r="AB14" s="8">
        <v>0</v>
      </c>
      <c r="AF14" s="8">
        <v>0</v>
      </c>
    </row>
    <row r="15" spans="1:32" x14ac:dyDescent="0.3">
      <c r="A15" s="11" t="s">
        <v>4</v>
      </c>
      <c r="B15" s="19">
        <v>171</v>
      </c>
      <c r="C15" s="8">
        <v>36716.28</v>
      </c>
      <c r="D15" s="8">
        <v>0</v>
      </c>
      <c r="E15" s="8">
        <f t="shared" si="1"/>
        <v>36716.28</v>
      </c>
      <c r="F15" s="46">
        <v>5</v>
      </c>
      <c r="G15" s="47">
        <v>42644</v>
      </c>
      <c r="H15" s="22">
        <v>1.2500000000000001E-2</v>
      </c>
      <c r="I15" s="8">
        <f>E15*1.25/100*3/12</f>
        <v>114.73837499999998</v>
      </c>
      <c r="J15" s="8">
        <v>321</v>
      </c>
      <c r="Q15" s="8">
        <v>3392</v>
      </c>
      <c r="R15" s="8">
        <v>3451</v>
      </c>
      <c r="S15" s="8">
        <v>3511</v>
      </c>
      <c r="T15" s="8">
        <v>3573</v>
      </c>
      <c r="U15" s="8">
        <v>3635</v>
      </c>
      <c r="V15" s="8">
        <v>3699</v>
      </c>
      <c r="W15" s="8">
        <v>3764</v>
      </c>
      <c r="X15" s="8">
        <v>3830</v>
      </c>
      <c r="Y15" s="8">
        <v>3897</v>
      </c>
      <c r="Z15" s="8">
        <v>3965</v>
      </c>
      <c r="AA15" s="8">
        <v>69</v>
      </c>
      <c r="AB15" s="8">
        <v>0</v>
      </c>
      <c r="AF15" s="8">
        <v>0</v>
      </c>
    </row>
    <row r="16" spans="1:32" x14ac:dyDescent="0.3">
      <c r="A16" s="11" t="s">
        <v>4</v>
      </c>
      <c r="B16" s="19" t="s">
        <v>65</v>
      </c>
      <c r="C16" s="8">
        <f>36716.28+90628.56</f>
        <v>127344.84</v>
      </c>
      <c r="D16" s="8">
        <v>0</v>
      </c>
      <c r="E16" s="8">
        <f t="shared" si="1"/>
        <v>127344.84</v>
      </c>
      <c r="F16" s="46">
        <v>5</v>
      </c>
      <c r="G16" s="47">
        <v>42644</v>
      </c>
      <c r="H16" s="22">
        <v>1.2500000000000001E-2</v>
      </c>
      <c r="I16" s="8">
        <f>E16*1.25/100*3/12</f>
        <v>397.95262499999995</v>
      </c>
      <c r="J16" s="8">
        <v>1114</v>
      </c>
      <c r="Q16" s="8">
        <v>11764</v>
      </c>
      <c r="R16" s="8">
        <v>11969</v>
      </c>
      <c r="S16" s="8">
        <v>12179</v>
      </c>
      <c r="T16" s="8">
        <v>12392</v>
      </c>
      <c r="U16" s="8">
        <v>12609</v>
      </c>
      <c r="V16" s="8">
        <v>12829</v>
      </c>
      <c r="W16" s="8">
        <v>13054</v>
      </c>
      <c r="X16" s="8">
        <v>13282</v>
      </c>
      <c r="Y16" s="8">
        <v>13515</v>
      </c>
      <c r="Z16" s="8">
        <v>13751</v>
      </c>
      <c r="AA16" s="8">
        <v>241</v>
      </c>
      <c r="AB16" s="8">
        <v>0</v>
      </c>
      <c r="AF16" s="8">
        <v>0</v>
      </c>
    </row>
    <row r="17" spans="1:32" x14ac:dyDescent="0.3">
      <c r="A17" s="11" t="s">
        <v>4</v>
      </c>
      <c r="B17" s="19" t="s">
        <v>66</v>
      </c>
      <c r="C17" s="8">
        <v>25725</v>
      </c>
      <c r="D17" s="8">
        <v>0</v>
      </c>
      <c r="E17" s="8">
        <f t="shared" si="1"/>
        <v>25725</v>
      </c>
      <c r="F17" s="46">
        <v>5</v>
      </c>
      <c r="G17" s="47">
        <v>42675</v>
      </c>
      <c r="H17" s="22">
        <v>1.2500000000000001E-2</v>
      </c>
      <c r="I17" s="8">
        <f>E17*1.25/100*2/12</f>
        <v>53.59375</v>
      </c>
      <c r="J17" s="8">
        <v>150</v>
      </c>
      <c r="Q17" s="8">
        <v>2376</v>
      </c>
      <c r="R17" s="8">
        <v>2418</v>
      </c>
      <c r="S17" s="8">
        <v>2460</v>
      </c>
      <c r="T17" s="8">
        <v>2503</v>
      </c>
      <c r="U17" s="8">
        <v>2547</v>
      </c>
      <c r="V17" s="8">
        <v>2592</v>
      </c>
      <c r="W17" s="8">
        <v>2637</v>
      </c>
      <c r="X17" s="8">
        <v>2683</v>
      </c>
      <c r="Y17" s="8">
        <v>2730</v>
      </c>
      <c r="Z17" s="8">
        <v>2778</v>
      </c>
      <c r="AA17" s="8">
        <v>49</v>
      </c>
      <c r="AB17" s="8">
        <v>0</v>
      </c>
      <c r="AF17" s="8">
        <v>0</v>
      </c>
    </row>
    <row r="18" spans="1:32" x14ac:dyDescent="0.3">
      <c r="A18" s="11" t="s">
        <v>4</v>
      </c>
      <c r="B18" s="19" t="s">
        <v>67</v>
      </c>
      <c r="C18" s="8">
        <v>110324.25</v>
      </c>
      <c r="D18" s="8">
        <v>0</v>
      </c>
      <c r="E18" s="8">
        <f t="shared" si="1"/>
        <v>110324.25</v>
      </c>
      <c r="F18" s="46">
        <v>5</v>
      </c>
      <c r="G18" s="47">
        <v>42675</v>
      </c>
      <c r="H18" s="22">
        <v>1.2500000000000001E-2</v>
      </c>
      <c r="I18" s="8">
        <f>E18*1.25/100*2/12</f>
        <v>229.84218749999999</v>
      </c>
      <c r="J18" s="8">
        <v>644</v>
      </c>
      <c r="Q18" s="8">
        <v>10191</v>
      </c>
      <c r="R18" s="8">
        <v>10370</v>
      </c>
      <c r="S18" s="8">
        <v>10551</v>
      </c>
      <c r="T18" s="8">
        <v>10736</v>
      </c>
      <c r="U18" s="8">
        <v>10924</v>
      </c>
      <c r="V18" s="8">
        <v>11115</v>
      </c>
      <c r="W18" s="8">
        <v>11309</v>
      </c>
      <c r="X18" s="8">
        <v>11507</v>
      </c>
      <c r="Y18" s="8">
        <v>11709</v>
      </c>
      <c r="Z18" s="8">
        <v>11913</v>
      </c>
      <c r="AA18" s="8">
        <v>209</v>
      </c>
      <c r="AB18" s="8">
        <v>0</v>
      </c>
      <c r="AF18" s="8">
        <v>0</v>
      </c>
    </row>
    <row r="19" spans="1:32" x14ac:dyDescent="0.3">
      <c r="A19" s="11" t="s">
        <v>4</v>
      </c>
      <c r="B19" s="19" t="s">
        <v>68</v>
      </c>
      <c r="C19" s="8">
        <v>91258</v>
      </c>
      <c r="D19" s="8">
        <v>0</v>
      </c>
      <c r="E19" s="8">
        <f t="shared" si="1"/>
        <v>91258</v>
      </c>
      <c r="F19" s="46">
        <v>5</v>
      </c>
      <c r="G19" s="47">
        <v>42675</v>
      </c>
      <c r="H19" s="22">
        <v>1.2500000000000001E-2</v>
      </c>
      <c r="I19" s="8">
        <f>E19*1.25/100*2/12</f>
        <v>190.12083333333331</v>
      </c>
      <c r="J19" s="8">
        <v>532</v>
      </c>
      <c r="Q19" s="8">
        <v>8430</v>
      </c>
      <c r="R19" s="8">
        <v>8578</v>
      </c>
      <c r="S19" s="8">
        <v>8728</v>
      </c>
      <c r="T19" s="8">
        <v>8880</v>
      </c>
      <c r="U19" s="8">
        <v>9036</v>
      </c>
      <c r="V19" s="8">
        <v>9194</v>
      </c>
      <c r="W19" s="8">
        <v>9355</v>
      </c>
      <c r="X19" s="8">
        <v>9518</v>
      </c>
      <c r="Y19" s="8">
        <v>9685</v>
      </c>
      <c r="Z19" s="8">
        <v>9855</v>
      </c>
      <c r="AA19" s="8">
        <v>172</v>
      </c>
      <c r="AB19" s="8">
        <v>0</v>
      </c>
      <c r="AF19" s="8">
        <v>0</v>
      </c>
    </row>
    <row r="20" spans="1:32" x14ac:dyDescent="0.3">
      <c r="A20" s="11" t="s">
        <v>4</v>
      </c>
      <c r="B20" s="19">
        <v>173</v>
      </c>
      <c r="C20" s="8">
        <v>892.6</v>
      </c>
      <c r="D20" s="8">
        <v>0</v>
      </c>
      <c r="E20" s="8">
        <f t="shared" si="1"/>
        <v>892.6</v>
      </c>
      <c r="F20" s="46">
        <v>5</v>
      </c>
      <c r="G20" s="47">
        <v>42705</v>
      </c>
      <c r="H20" s="22">
        <v>1.2500000000000001E-2</v>
      </c>
      <c r="I20" s="8">
        <f>E20*1.25/100*1/12</f>
        <v>0.92979166666666668</v>
      </c>
      <c r="J20" s="8">
        <v>3</v>
      </c>
      <c r="Q20" s="8">
        <v>82</v>
      </c>
      <c r="R20" s="8">
        <v>84</v>
      </c>
      <c r="S20" s="8">
        <v>85</v>
      </c>
      <c r="T20" s="8">
        <v>87</v>
      </c>
      <c r="U20" s="8">
        <v>88</v>
      </c>
      <c r="V20" s="8">
        <v>90</v>
      </c>
      <c r="W20" s="8">
        <v>91</v>
      </c>
      <c r="X20" s="8">
        <v>93</v>
      </c>
      <c r="Y20" s="8">
        <v>95</v>
      </c>
      <c r="Z20" s="8">
        <v>96</v>
      </c>
      <c r="AA20" s="8">
        <v>2</v>
      </c>
      <c r="AB20" s="8">
        <v>0</v>
      </c>
      <c r="AF20" s="8">
        <v>0</v>
      </c>
    </row>
    <row r="21" spans="1:32" x14ac:dyDescent="0.3">
      <c r="A21" s="11" t="s">
        <v>4</v>
      </c>
      <c r="B21" s="19" t="s">
        <v>69</v>
      </c>
      <c r="C21" s="8">
        <v>122303.48</v>
      </c>
      <c r="D21" s="8">
        <v>0</v>
      </c>
      <c r="E21" s="8">
        <f t="shared" si="1"/>
        <v>122303.48</v>
      </c>
      <c r="F21" s="46">
        <v>5</v>
      </c>
      <c r="G21" s="47">
        <v>42705</v>
      </c>
      <c r="H21" s="22">
        <v>1.2500000000000001E-2</v>
      </c>
      <c r="I21" s="8">
        <f>E21*1.25/100*1/12</f>
        <v>127.39945833333333</v>
      </c>
      <c r="J21" s="8">
        <v>357</v>
      </c>
      <c r="Q21" s="8">
        <v>11298</v>
      </c>
      <c r="R21" s="8">
        <v>11496</v>
      </c>
      <c r="S21" s="8">
        <v>11697</v>
      </c>
      <c r="T21" s="8">
        <v>11901</v>
      </c>
      <c r="U21" s="8">
        <v>12110</v>
      </c>
      <c r="V21" s="8">
        <v>12322</v>
      </c>
      <c r="W21" s="8">
        <v>12537</v>
      </c>
      <c r="X21" s="8">
        <v>12757</v>
      </c>
      <c r="Y21" s="8">
        <v>12980</v>
      </c>
      <c r="Z21" s="8">
        <v>13207</v>
      </c>
      <c r="AA21" s="8">
        <v>231</v>
      </c>
      <c r="AB21" s="8">
        <v>0</v>
      </c>
      <c r="AF21" s="8">
        <v>0</v>
      </c>
    </row>
    <row r="22" spans="1:32" x14ac:dyDescent="0.3">
      <c r="A22" s="11" t="s">
        <v>4</v>
      </c>
      <c r="B22" s="19" t="s">
        <v>70</v>
      </c>
      <c r="C22" s="8">
        <v>949000</v>
      </c>
      <c r="D22" s="8">
        <v>0</v>
      </c>
      <c r="E22" s="8">
        <f t="shared" si="1"/>
        <v>949000</v>
      </c>
      <c r="F22" s="46">
        <v>5</v>
      </c>
      <c r="G22" s="47">
        <v>42705</v>
      </c>
      <c r="H22" s="22">
        <v>1.2500000000000001E-2</v>
      </c>
      <c r="I22" s="8">
        <f>E22*1.25/100*1/12</f>
        <v>988.54166666666663</v>
      </c>
      <c r="J22" s="8">
        <v>2768</v>
      </c>
      <c r="Q22" s="8">
        <v>87664</v>
      </c>
      <c r="R22" s="8">
        <v>89198</v>
      </c>
      <c r="S22" s="8">
        <v>90759</v>
      </c>
      <c r="T22" s="8">
        <v>92348</v>
      </c>
      <c r="U22" s="8">
        <v>93964</v>
      </c>
      <c r="V22" s="8">
        <v>95608</v>
      </c>
      <c r="W22" s="8">
        <v>97281</v>
      </c>
      <c r="X22" s="8">
        <v>98984</v>
      </c>
      <c r="Y22" s="8">
        <v>100716</v>
      </c>
      <c r="Z22" s="8">
        <v>102478</v>
      </c>
      <c r="AA22" s="8">
        <v>1794</v>
      </c>
      <c r="AB22" s="8">
        <v>0</v>
      </c>
      <c r="AF22" s="8">
        <v>0</v>
      </c>
    </row>
    <row r="23" spans="1:32" x14ac:dyDescent="0.3">
      <c r="A23" s="11" t="s">
        <v>4</v>
      </c>
      <c r="B23" s="19">
        <v>174</v>
      </c>
      <c r="C23" s="8">
        <v>15256.55</v>
      </c>
      <c r="D23" s="8">
        <v>0</v>
      </c>
      <c r="E23" s="8">
        <f t="shared" si="1"/>
        <v>15256.55</v>
      </c>
      <c r="F23" s="46">
        <v>5</v>
      </c>
      <c r="G23" s="47">
        <v>42736</v>
      </c>
      <c r="H23" s="22">
        <v>1.2500000000000001E-2</v>
      </c>
      <c r="I23" s="8">
        <v>0</v>
      </c>
      <c r="J23" s="8">
        <v>0</v>
      </c>
      <c r="Q23" s="8">
        <v>1409</v>
      </c>
      <c r="R23" s="8">
        <v>1434</v>
      </c>
      <c r="S23" s="8">
        <v>1459</v>
      </c>
      <c r="T23" s="8">
        <v>1485</v>
      </c>
      <c r="U23" s="8">
        <v>1511</v>
      </c>
      <c r="V23" s="8">
        <v>1537</v>
      </c>
      <c r="W23" s="8">
        <v>1564</v>
      </c>
      <c r="X23" s="8">
        <v>1591</v>
      </c>
      <c r="Y23" s="8">
        <v>1619</v>
      </c>
      <c r="Z23" s="8">
        <v>1647</v>
      </c>
      <c r="AA23" s="8">
        <v>29</v>
      </c>
      <c r="AB23" s="8">
        <v>0</v>
      </c>
      <c r="AF23" s="8">
        <v>0</v>
      </c>
    </row>
    <row r="24" spans="1:32" x14ac:dyDescent="0.3">
      <c r="A24" s="11" t="s">
        <v>4</v>
      </c>
      <c r="B24" s="19">
        <v>176</v>
      </c>
      <c r="C24" s="8">
        <v>225415.19</v>
      </c>
      <c r="D24" s="8">
        <v>0</v>
      </c>
      <c r="E24" s="8">
        <f>C24-D24</f>
        <v>225415.19</v>
      </c>
      <c r="F24" s="46">
        <v>5</v>
      </c>
      <c r="G24" s="47">
        <v>42795</v>
      </c>
      <c r="H24" s="22">
        <v>1.2500000000000001E-2</v>
      </c>
      <c r="I24" s="8">
        <f>E24*H24*4/12</f>
        <v>939.22995833333334</v>
      </c>
      <c r="J24" s="8">
        <v>2630</v>
      </c>
      <c r="R24" s="8">
        <v>20823</v>
      </c>
      <c r="S24" s="8">
        <v>21187</v>
      </c>
      <c r="T24" s="8">
        <v>21558</v>
      </c>
      <c r="U24" s="8">
        <v>21935</v>
      </c>
      <c r="V24" s="8">
        <v>22319</v>
      </c>
      <c r="W24" s="8">
        <v>22710</v>
      </c>
      <c r="X24" s="8">
        <v>23107</v>
      </c>
      <c r="Y24" s="8">
        <v>23511</v>
      </c>
      <c r="Z24" s="8">
        <v>23923</v>
      </c>
      <c r="AA24" s="8">
        <v>845</v>
      </c>
      <c r="AB24" s="8">
        <f>(E24-SUM(K24:Z24))*0.287/100/2</f>
        <v>34.931042650000002</v>
      </c>
      <c r="AC24" s="8">
        <v>24342</v>
      </c>
      <c r="AD24" s="8">
        <v>426</v>
      </c>
      <c r="AE24" s="8">
        <v>0</v>
      </c>
      <c r="AF24" s="8">
        <f>(E24-SUM(K24:Z24))*0.005/2+(E24-SUM(K24:Z24)-AC24)*0.005/2</f>
        <v>60.855950000000014</v>
      </c>
    </row>
    <row r="25" spans="1:32" x14ac:dyDescent="0.3">
      <c r="A25" s="11" t="s">
        <v>4</v>
      </c>
      <c r="B25" s="19" t="s">
        <v>71</v>
      </c>
      <c r="C25" s="8">
        <v>14583</v>
      </c>
      <c r="D25" s="8">
        <v>0</v>
      </c>
      <c r="E25" s="8">
        <f>C25-D25</f>
        <v>14583</v>
      </c>
      <c r="F25" s="46">
        <v>5</v>
      </c>
      <c r="G25" s="47">
        <v>42795</v>
      </c>
      <c r="H25" s="22">
        <v>1.2500000000000001E-2</v>
      </c>
      <c r="I25" s="8">
        <f>E25*H25*4/12</f>
        <v>60.76250000000001</v>
      </c>
      <c r="J25" s="8">
        <v>170</v>
      </c>
      <c r="R25" s="8">
        <v>1347</v>
      </c>
      <c r="S25" s="8">
        <v>1371</v>
      </c>
      <c r="T25" s="8">
        <v>1395</v>
      </c>
      <c r="U25" s="8">
        <v>1419</v>
      </c>
      <c r="V25" s="8">
        <v>1444</v>
      </c>
      <c r="W25" s="8">
        <v>1469</v>
      </c>
      <c r="X25" s="8">
        <v>1495</v>
      </c>
      <c r="Y25" s="8">
        <v>1521</v>
      </c>
      <c r="Z25" s="8">
        <v>1548</v>
      </c>
      <c r="AA25" s="8">
        <v>54</v>
      </c>
      <c r="AB25" s="8">
        <f>(E25-SUM(K25:Z25))*0.287/100/2</f>
        <v>2.2586899999999996</v>
      </c>
      <c r="AC25" s="8">
        <v>1575</v>
      </c>
      <c r="AD25" s="8">
        <v>27</v>
      </c>
      <c r="AE25" s="8">
        <v>0</v>
      </c>
      <c r="AF25" s="8">
        <f>(E25-SUM(K25:Z25))*0.005/2+(E25-SUM(K25:Z25)-AC25)*0.005/2</f>
        <v>3.9325000000000001</v>
      </c>
    </row>
    <row r="26" spans="1:32" x14ac:dyDescent="0.3">
      <c r="A26" s="11" t="s">
        <v>4</v>
      </c>
      <c r="B26" s="19">
        <v>177</v>
      </c>
      <c r="C26" s="8">
        <v>208602.8</v>
      </c>
      <c r="D26" s="8">
        <v>0</v>
      </c>
      <c r="E26" s="8">
        <f>C26-D26</f>
        <v>208602.8</v>
      </c>
      <c r="F26" s="46">
        <v>5</v>
      </c>
      <c r="G26" s="47">
        <v>42826</v>
      </c>
      <c r="H26" s="22">
        <v>1.2500000000000001E-2</v>
      </c>
      <c r="I26" s="8">
        <f>E26*H26*3/12</f>
        <v>651.88374999999996</v>
      </c>
      <c r="J26" s="8">
        <v>1825</v>
      </c>
      <c r="R26" s="8">
        <v>19270</v>
      </c>
      <c r="S26" s="8">
        <v>19607</v>
      </c>
      <c r="T26" s="8">
        <v>19950</v>
      </c>
      <c r="U26" s="8">
        <v>20299</v>
      </c>
      <c r="V26" s="8">
        <v>20654</v>
      </c>
      <c r="W26" s="8">
        <v>21016</v>
      </c>
      <c r="X26" s="8">
        <v>21384</v>
      </c>
      <c r="Y26" s="8">
        <v>21758</v>
      </c>
      <c r="Z26" s="8">
        <v>22139</v>
      </c>
      <c r="AA26" s="8">
        <v>781</v>
      </c>
      <c r="AB26" s="8">
        <f>(E26-SUM(K26:Z26))*0.287/100/2</f>
        <v>32.324522999999978</v>
      </c>
      <c r="AC26" s="8">
        <v>22526</v>
      </c>
      <c r="AD26" s="8">
        <v>394</v>
      </c>
      <c r="AE26" s="8">
        <v>0</v>
      </c>
      <c r="AF26" s="8">
        <f>(E26-SUM(K26:Z26))*0.005/2+(E26-SUM(K26:Z26)-AC26)*0.005/2</f>
        <v>56.313999999999943</v>
      </c>
    </row>
    <row r="27" spans="1:32" x14ac:dyDescent="0.3">
      <c r="A27" s="11" t="s">
        <v>4</v>
      </c>
      <c r="B27" s="19">
        <v>180</v>
      </c>
      <c r="C27" s="8">
        <v>36000</v>
      </c>
      <c r="D27" s="8">
        <v>0</v>
      </c>
      <c r="E27" s="8">
        <f>C27-D27</f>
        <v>36000</v>
      </c>
      <c r="F27" s="46">
        <v>5</v>
      </c>
      <c r="G27" s="47">
        <v>42917</v>
      </c>
      <c r="H27" s="22">
        <v>1.2500000000000001E-2</v>
      </c>
      <c r="I27" s="8">
        <v>0</v>
      </c>
      <c r="J27" s="8">
        <v>0</v>
      </c>
      <c r="R27" s="8">
        <v>3326</v>
      </c>
      <c r="S27" s="8">
        <v>3384</v>
      </c>
      <c r="T27" s="8">
        <v>3443</v>
      </c>
      <c r="U27" s="8">
        <v>3503</v>
      </c>
      <c r="V27" s="8">
        <v>3564</v>
      </c>
      <c r="W27" s="8">
        <v>3627</v>
      </c>
      <c r="X27" s="8">
        <v>3690</v>
      </c>
      <c r="Y27" s="8">
        <v>3755</v>
      </c>
      <c r="Z27" s="8">
        <v>3821</v>
      </c>
      <c r="AA27" s="8">
        <v>135</v>
      </c>
      <c r="AB27" s="8">
        <f>(E27-SUM(K27:Z27))*0.287/100/2</f>
        <v>5.5778449999999999</v>
      </c>
      <c r="AC27" s="8">
        <v>3887</v>
      </c>
      <c r="AD27" s="8">
        <v>69</v>
      </c>
      <c r="AE27" s="8">
        <v>0</v>
      </c>
      <c r="AF27" s="8">
        <f>(E27-SUM(K27:Z27))*0.005/2+(E27-SUM(K27:Z27)-AC27)*0.005/2</f>
        <v>9.7174999999999994</v>
      </c>
    </row>
    <row r="28" spans="1:32" x14ac:dyDescent="0.3">
      <c r="AD28" s="8"/>
      <c r="AE28" s="8"/>
    </row>
    <row r="29" spans="1:32" ht="15" thickBot="1" x14ac:dyDescent="0.35">
      <c r="A29" s="76"/>
      <c r="B29" s="39"/>
      <c r="C29" s="40">
        <f>SUM(C12:C28)</f>
        <v>2564334.67</v>
      </c>
      <c r="D29" s="40">
        <f>SUM(D12:D28)</f>
        <v>0</v>
      </c>
      <c r="E29" s="40">
        <f>SUM(E12:E28)</f>
        <v>2564334.67</v>
      </c>
      <c r="F29" s="56"/>
      <c r="G29" s="57"/>
      <c r="H29" s="43"/>
      <c r="I29" s="40">
        <f t="shared" ref="I29:AF29" si="2">SUM(I12:I28)</f>
        <v>5201.142979166666</v>
      </c>
      <c r="J29" s="40">
        <f t="shared" si="2"/>
        <v>18266</v>
      </c>
      <c r="K29" s="40">
        <f t="shared" si="2"/>
        <v>0</v>
      </c>
      <c r="L29" s="40">
        <f t="shared" si="2"/>
        <v>0</v>
      </c>
      <c r="M29" s="40">
        <f t="shared" si="2"/>
        <v>0</v>
      </c>
      <c r="N29" s="40">
        <f t="shared" si="2"/>
        <v>0</v>
      </c>
      <c r="O29" s="40">
        <f t="shared" si="2"/>
        <v>0</v>
      </c>
      <c r="P29" s="40">
        <f t="shared" si="2"/>
        <v>0</v>
      </c>
      <c r="Q29" s="40">
        <f t="shared" si="2"/>
        <v>192115</v>
      </c>
      <c r="R29" s="40">
        <f t="shared" si="2"/>
        <v>240245</v>
      </c>
      <c r="S29" s="40">
        <f t="shared" si="2"/>
        <v>244447</v>
      </c>
      <c r="T29" s="40">
        <f t="shared" si="2"/>
        <v>248726</v>
      </c>
      <c r="U29" s="40">
        <f t="shared" si="2"/>
        <v>253078</v>
      </c>
      <c r="V29" s="40">
        <f t="shared" si="2"/>
        <v>257506</v>
      </c>
      <c r="W29" s="40">
        <f t="shared" si="2"/>
        <v>262013</v>
      </c>
      <c r="X29" s="40">
        <f t="shared" si="2"/>
        <v>266598</v>
      </c>
      <c r="Y29" s="40">
        <f t="shared" si="2"/>
        <v>271265</v>
      </c>
      <c r="Z29" s="40">
        <f t="shared" si="2"/>
        <v>276011</v>
      </c>
      <c r="AA29" s="40">
        <f t="shared" si="2"/>
        <v>5746</v>
      </c>
      <c r="AB29" s="40">
        <f t="shared" si="2"/>
        <v>75.092100649999978</v>
      </c>
      <c r="AC29" s="40">
        <f t="shared" si="2"/>
        <v>52330</v>
      </c>
      <c r="AD29" s="40">
        <f t="shared" si="2"/>
        <v>916</v>
      </c>
      <c r="AE29" s="40">
        <f t="shared" si="2"/>
        <v>0</v>
      </c>
      <c r="AF29" s="40">
        <f t="shared" si="2"/>
        <v>130.81994999999995</v>
      </c>
    </row>
    <row r="30" spans="1:32" ht="15" thickTop="1" x14ac:dyDescent="0.3">
      <c r="AD30" s="8"/>
      <c r="AE30" s="8"/>
    </row>
    <row r="31" spans="1:32" x14ac:dyDescent="0.3">
      <c r="A31" s="11" t="s">
        <v>4</v>
      </c>
      <c r="B31" s="19" t="s">
        <v>54</v>
      </c>
      <c r="C31" s="8">
        <v>176235.32</v>
      </c>
      <c r="D31" s="8">
        <v>0</v>
      </c>
      <c r="E31" s="8">
        <f t="shared" ref="E31:E40" si="3">C31-D31</f>
        <v>176235.32</v>
      </c>
      <c r="F31" s="46">
        <v>5</v>
      </c>
      <c r="G31" s="47">
        <v>42948</v>
      </c>
      <c r="H31" s="22">
        <v>1.2500000000000001E-2</v>
      </c>
      <c r="I31" s="8">
        <f>E31*1.25/100*5/12</f>
        <v>917.89229166666689</v>
      </c>
      <c r="J31" s="8">
        <v>2570</v>
      </c>
      <c r="S31" s="8">
        <v>16280</v>
      </c>
      <c r="T31" s="8">
        <v>16565</v>
      </c>
      <c r="U31" s="8">
        <v>16855</v>
      </c>
      <c r="V31" s="8">
        <v>17150</v>
      </c>
      <c r="W31" s="8">
        <v>17450</v>
      </c>
      <c r="X31" s="8">
        <v>17755</v>
      </c>
      <c r="Y31" s="8">
        <v>18066</v>
      </c>
      <c r="Z31" s="8">
        <v>18382</v>
      </c>
      <c r="AA31" s="8">
        <v>982</v>
      </c>
      <c r="AB31" s="8">
        <f t="shared" ref="AB31:AB40" si="4">(E31-SUM(K31:Z31))*0.287/100/2</f>
        <v>54.14587920000001</v>
      </c>
      <c r="AC31" s="8">
        <v>18704</v>
      </c>
      <c r="AD31" s="8">
        <v>660</v>
      </c>
      <c r="AE31" s="8">
        <f t="shared" ref="AE31:AE40" si="5">(E31-SUM(K31:Z31)-AC31)*0.588/100/2</f>
        <v>55.943260800000019</v>
      </c>
      <c r="AF31" s="8">
        <f t="shared" ref="AF31:AF40" si="6">(E31-SUM(K31:Z31))*0.005/2+(E31-SUM(K31:Z31)-AC31)*0.005/2</f>
        <v>141.90160000000003</v>
      </c>
    </row>
    <row r="32" spans="1:32" x14ac:dyDescent="0.3">
      <c r="A32" s="11" t="s">
        <v>4</v>
      </c>
      <c r="B32" s="19">
        <v>183</v>
      </c>
      <c r="C32" s="8">
        <v>296071.08</v>
      </c>
      <c r="D32" s="8">
        <v>0</v>
      </c>
      <c r="E32" s="8">
        <f t="shared" si="3"/>
        <v>296071.08</v>
      </c>
      <c r="F32" s="46">
        <v>5</v>
      </c>
      <c r="G32" s="47">
        <v>43009</v>
      </c>
      <c r="H32" s="22">
        <v>1.2500000000000001E-2</v>
      </c>
      <c r="I32" s="8">
        <f>E32*1.25/100*3/12</f>
        <v>925.22212500000012</v>
      </c>
      <c r="J32" s="8">
        <v>2591</v>
      </c>
      <c r="S32" s="8">
        <v>27350</v>
      </c>
      <c r="T32" s="8">
        <v>27828</v>
      </c>
      <c r="U32" s="8">
        <v>28315</v>
      </c>
      <c r="V32" s="8">
        <v>28811</v>
      </c>
      <c r="W32" s="8">
        <v>29315</v>
      </c>
      <c r="X32" s="8">
        <v>29828</v>
      </c>
      <c r="Y32" s="8">
        <v>30350</v>
      </c>
      <c r="Z32" s="8">
        <v>30881</v>
      </c>
      <c r="AA32" s="8">
        <v>1650</v>
      </c>
      <c r="AB32" s="8">
        <f t="shared" si="4"/>
        <v>90.969069800000014</v>
      </c>
      <c r="AC32" s="8">
        <v>31422</v>
      </c>
      <c r="AD32" s="8">
        <v>1109</v>
      </c>
      <c r="AE32" s="8">
        <f t="shared" si="5"/>
        <v>93.994975200000042</v>
      </c>
      <c r="AF32" s="8">
        <f t="shared" si="6"/>
        <v>238.4104000000001</v>
      </c>
    </row>
    <row r="33" spans="1:32" x14ac:dyDescent="0.3">
      <c r="A33" s="11" t="s">
        <v>4</v>
      </c>
      <c r="B33" s="19">
        <v>184</v>
      </c>
      <c r="C33" s="8">
        <v>49604</v>
      </c>
      <c r="D33" s="8">
        <v>0</v>
      </c>
      <c r="E33" s="8">
        <f t="shared" si="3"/>
        <v>49604</v>
      </c>
      <c r="F33" s="46">
        <v>5</v>
      </c>
      <c r="G33" s="47">
        <v>43040</v>
      </c>
      <c r="H33" s="22">
        <v>1.2500000000000001E-2</v>
      </c>
      <c r="I33" s="8">
        <f>E33*1.25/100*2/12</f>
        <v>103.34166666666665</v>
      </c>
      <c r="J33" s="8">
        <v>289</v>
      </c>
      <c r="S33" s="8">
        <v>4582</v>
      </c>
      <c r="T33" s="8">
        <v>4662</v>
      </c>
      <c r="U33" s="8">
        <v>4744</v>
      </c>
      <c r="V33" s="8">
        <v>4827</v>
      </c>
      <c r="W33" s="8">
        <v>4911</v>
      </c>
      <c r="X33" s="8">
        <v>4997</v>
      </c>
      <c r="Y33" s="8">
        <v>5085</v>
      </c>
      <c r="Z33" s="8">
        <v>5174</v>
      </c>
      <c r="AA33" s="8">
        <v>276</v>
      </c>
      <c r="AB33" s="8">
        <f t="shared" si="4"/>
        <v>15.242569999999999</v>
      </c>
      <c r="AC33" s="8">
        <v>5264</v>
      </c>
      <c r="AD33" s="8">
        <v>186</v>
      </c>
      <c r="AE33" s="8">
        <f t="shared" si="5"/>
        <v>15.752519999999999</v>
      </c>
      <c r="AF33" s="8">
        <f t="shared" si="6"/>
        <v>39.950000000000003</v>
      </c>
    </row>
    <row r="34" spans="1:32" x14ac:dyDescent="0.3">
      <c r="A34" s="11" t="s">
        <v>4</v>
      </c>
      <c r="B34" s="19" t="s">
        <v>72</v>
      </c>
      <c r="C34" s="8">
        <v>602439.01</v>
      </c>
      <c r="D34" s="8">
        <v>0</v>
      </c>
      <c r="E34" s="8">
        <f t="shared" si="3"/>
        <v>602439.01</v>
      </c>
      <c r="F34" s="46">
        <v>5</v>
      </c>
      <c r="G34" s="47">
        <v>43040</v>
      </c>
      <c r="H34" s="22">
        <v>1.2500000000000001E-2</v>
      </c>
      <c r="I34" s="8">
        <f>E34*1.25/100*2/12</f>
        <v>1255.0812708333333</v>
      </c>
      <c r="J34" s="8">
        <v>3514</v>
      </c>
      <c r="S34" s="8">
        <v>55651</v>
      </c>
      <c r="T34" s="8">
        <v>56624</v>
      </c>
      <c r="U34" s="8">
        <v>57615</v>
      </c>
      <c r="V34" s="8">
        <v>58624</v>
      </c>
      <c r="W34" s="8">
        <v>59650</v>
      </c>
      <c r="X34" s="8">
        <v>60693</v>
      </c>
      <c r="Y34" s="8">
        <v>61756</v>
      </c>
      <c r="Z34" s="8">
        <v>62836</v>
      </c>
      <c r="AA34" s="8">
        <v>3357</v>
      </c>
      <c r="AB34" s="8">
        <f t="shared" si="4"/>
        <v>185.10066435000002</v>
      </c>
      <c r="AC34" s="8">
        <v>63936</v>
      </c>
      <c r="AD34" s="8">
        <v>2257</v>
      </c>
      <c r="AE34" s="8">
        <f t="shared" si="5"/>
        <v>191.25878940000001</v>
      </c>
      <c r="AF34" s="8">
        <f t="shared" si="6"/>
        <v>485.11005</v>
      </c>
    </row>
    <row r="35" spans="1:32" x14ac:dyDescent="0.3">
      <c r="A35" s="11" t="s">
        <v>4</v>
      </c>
      <c r="B35" s="19" t="s">
        <v>59</v>
      </c>
      <c r="C35" s="8">
        <v>222984</v>
      </c>
      <c r="D35" s="8">
        <v>0</v>
      </c>
      <c r="E35" s="8">
        <f t="shared" si="3"/>
        <v>222984</v>
      </c>
      <c r="F35" s="46">
        <v>5</v>
      </c>
      <c r="G35" s="47">
        <v>43070</v>
      </c>
      <c r="H35" s="22">
        <v>1.2500000000000001E-2</v>
      </c>
      <c r="I35" s="8">
        <f>E35*1.25/100*1/12</f>
        <v>232.27500000000001</v>
      </c>
      <c r="J35" s="8">
        <v>650</v>
      </c>
      <c r="S35" s="8">
        <v>20598</v>
      </c>
      <c r="T35" s="8">
        <v>20959</v>
      </c>
      <c r="U35" s="8">
        <v>21325</v>
      </c>
      <c r="V35" s="8">
        <v>21699</v>
      </c>
      <c r="W35" s="8">
        <v>22078</v>
      </c>
      <c r="X35" s="8">
        <v>22465</v>
      </c>
      <c r="Y35" s="8">
        <v>22858</v>
      </c>
      <c r="Z35" s="8">
        <v>23258</v>
      </c>
      <c r="AA35" s="8">
        <v>1242</v>
      </c>
      <c r="AB35" s="8">
        <f t="shared" si="4"/>
        <v>68.51263999999999</v>
      </c>
      <c r="AC35" s="8">
        <v>23665</v>
      </c>
      <c r="AD35" s="8">
        <v>835</v>
      </c>
      <c r="AE35" s="8">
        <f t="shared" si="5"/>
        <v>70.792259999999999</v>
      </c>
      <c r="AF35" s="8">
        <f t="shared" si="6"/>
        <v>179.5575</v>
      </c>
    </row>
    <row r="36" spans="1:32" x14ac:dyDescent="0.3">
      <c r="A36" s="18" t="s">
        <v>4</v>
      </c>
      <c r="B36" s="19">
        <v>186</v>
      </c>
      <c r="C36" s="8">
        <v>53011.26</v>
      </c>
      <c r="D36" s="8">
        <v>0</v>
      </c>
      <c r="E36" s="8">
        <f t="shared" si="3"/>
        <v>53011.26</v>
      </c>
      <c r="F36" s="46">
        <v>5</v>
      </c>
      <c r="G36" s="47">
        <v>43101</v>
      </c>
      <c r="H36" s="22">
        <v>1.2500000000000001E-2</v>
      </c>
      <c r="I36" s="8">
        <v>0</v>
      </c>
      <c r="J36" s="8">
        <v>0</v>
      </c>
      <c r="S36" s="8">
        <v>4897</v>
      </c>
      <c r="T36" s="8">
        <v>4983</v>
      </c>
      <c r="U36" s="8">
        <v>5070</v>
      </c>
      <c r="V36" s="8">
        <v>5159</v>
      </c>
      <c r="W36" s="8">
        <v>5249</v>
      </c>
      <c r="X36" s="8">
        <v>5341</v>
      </c>
      <c r="Y36" s="8">
        <v>5434</v>
      </c>
      <c r="Z36" s="8">
        <v>5529</v>
      </c>
      <c r="AA36" s="8">
        <v>296</v>
      </c>
      <c r="AB36" s="8">
        <f t="shared" si="4"/>
        <v>16.2861881</v>
      </c>
      <c r="AC36" s="8">
        <v>5626</v>
      </c>
      <c r="AD36" s="8">
        <v>199</v>
      </c>
      <c r="AE36" s="8">
        <f t="shared" si="5"/>
        <v>16.826384400000006</v>
      </c>
      <c r="AF36" s="8">
        <f t="shared" si="6"/>
        <v>42.681300000000007</v>
      </c>
    </row>
    <row r="37" spans="1:32" x14ac:dyDescent="0.3">
      <c r="A37" s="18" t="s">
        <v>4</v>
      </c>
      <c r="B37" s="19" t="s">
        <v>73</v>
      </c>
      <c r="C37" s="8">
        <v>147343.29999999999</v>
      </c>
      <c r="D37" s="8">
        <v>0</v>
      </c>
      <c r="E37" s="8">
        <f t="shared" si="3"/>
        <v>147343.29999999999</v>
      </c>
      <c r="F37" s="46">
        <v>5</v>
      </c>
      <c r="G37" s="47">
        <v>43132</v>
      </c>
      <c r="H37" s="22">
        <v>1.2500000000000001E-2</v>
      </c>
      <c r="I37" s="8">
        <f>E37*1.25/100*5/12</f>
        <v>767.41302083333323</v>
      </c>
      <c r="J37" s="8">
        <v>2149</v>
      </c>
      <c r="T37" s="8">
        <v>13611</v>
      </c>
      <c r="U37" s="8">
        <v>13849</v>
      </c>
      <c r="V37" s="8">
        <v>14091</v>
      </c>
      <c r="W37" s="8">
        <v>14338</v>
      </c>
      <c r="X37" s="8">
        <v>14589</v>
      </c>
      <c r="Y37" s="8">
        <v>14844</v>
      </c>
      <c r="Z37" s="8">
        <v>15104</v>
      </c>
      <c r="AA37" s="8">
        <v>1085</v>
      </c>
      <c r="AB37" s="8">
        <f t="shared" si="4"/>
        <v>67.326325499999982</v>
      </c>
      <c r="AC37" s="8">
        <v>15368</v>
      </c>
      <c r="AD37" s="8">
        <v>821</v>
      </c>
      <c r="AE37" s="8">
        <f t="shared" si="5"/>
        <v>92.754941999999957</v>
      </c>
      <c r="AF37" s="8">
        <f t="shared" si="6"/>
        <v>196.16649999999993</v>
      </c>
    </row>
    <row r="38" spans="1:32" x14ac:dyDescent="0.3">
      <c r="A38" s="18" t="s">
        <v>4</v>
      </c>
      <c r="B38" s="19">
        <v>188</v>
      </c>
      <c r="C38" s="8">
        <v>108784.5</v>
      </c>
      <c r="D38" s="8">
        <v>0</v>
      </c>
      <c r="E38" s="8">
        <f t="shared" si="3"/>
        <v>108784.5</v>
      </c>
      <c r="F38" s="46">
        <v>5</v>
      </c>
      <c r="G38" s="47">
        <v>43160</v>
      </c>
      <c r="H38" s="22">
        <v>1.2500000000000001E-2</v>
      </c>
      <c r="I38" s="8">
        <f>E38*1.25/100*4/12</f>
        <v>453.26875000000001</v>
      </c>
      <c r="J38" s="8">
        <v>1269</v>
      </c>
      <c r="T38" s="8">
        <v>10049</v>
      </c>
      <c r="U38" s="8">
        <v>10225</v>
      </c>
      <c r="V38" s="8">
        <v>10404</v>
      </c>
      <c r="W38" s="8">
        <v>10586</v>
      </c>
      <c r="X38" s="8">
        <v>10771</v>
      </c>
      <c r="Y38" s="8">
        <v>10960</v>
      </c>
      <c r="Z38" s="8">
        <v>11151</v>
      </c>
      <c r="AA38" s="8">
        <v>802</v>
      </c>
      <c r="AB38" s="8">
        <f t="shared" si="4"/>
        <v>49.706247499999996</v>
      </c>
      <c r="AC38" s="8">
        <v>11347</v>
      </c>
      <c r="AD38" s="8">
        <v>606</v>
      </c>
      <c r="AE38" s="8">
        <f t="shared" si="5"/>
        <v>68.477010000000007</v>
      </c>
      <c r="AF38" s="8">
        <f t="shared" si="6"/>
        <v>144.82499999999999</v>
      </c>
    </row>
    <row r="39" spans="1:32" x14ac:dyDescent="0.3">
      <c r="A39" s="18" t="s">
        <v>4</v>
      </c>
      <c r="B39" s="19" t="s">
        <v>74</v>
      </c>
      <c r="C39" s="8">
        <v>121287.22</v>
      </c>
      <c r="D39" s="8">
        <v>0</v>
      </c>
      <c r="E39" s="8">
        <f t="shared" si="3"/>
        <v>121287.22</v>
      </c>
      <c r="F39" s="46">
        <v>5</v>
      </c>
      <c r="G39" s="47">
        <v>43191</v>
      </c>
      <c r="H39" s="22">
        <v>1.2500000000000001E-2</v>
      </c>
      <c r="I39" s="8">
        <f>E39*1.25/100*3/12</f>
        <v>379.02256249999999</v>
      </c>
      <c r="J39" s="8">
        <v>1061</v>
      </c>
      <c r="T39" s="8">
        <v>11204</v>
      </c>
      <c r="U39" s="8">
        <v>11400</v>
      </c>
      <c r="V39" s="8">
        <v>11600</v>
      </c>
      <c r="W39" s="8">
        <v>11803</v>
      </c>
      <c r="X39" s="8">
        <v>12009</v>
      </c>
      <c r="Y39" s="8">
        <v>12219</v>
      </c>
      <c r="Z39" s="8">
        <v>12433</v>
      </c>
      <c r="AA39" s="8">
        <v>893</v>
      </c>
      <c r="AB39" s="8">
        <f t="shared" si="4"/>
        <v>55.418580699999993</v>
      </c>
      <c r="AC39" s="8">
        <v>12651</v>
      </c>
      <c r="AD39" s="8">
        <v>675</v>
      </c>
      <c r="AE39" s="8">
        <f t="shared" si="5"/>
        <v>76.346566800000005</v>
      </c>
      <c r="AF39" s="8">
        <f t="shared" si="6"/>
        <v>161.46860000000001</v>
      </c>
    </row>
    <row r="40" spans="1:32" x14ac:dyDescent="0.3">
      <c r="A40" s="18" t="s">
        <v>4</v>
      </c>
      <c r="B40" s="19">
        <v>190</v>
      </c>
      <c r="C40" s="8">
        <v>208312.5</v>
      </c>
      <c r="D40" s="8">
        <v>0</v>
      </c>
      <c r="E40" s="8">
        <f t="shared" si="3"/>
        <v>208312.5</v>
      </c>
      <c r="F40" s="46">
        <v>5</v>
      </c>
      <c r="G40" s="47">
        <v>43221</v>
      </c>
      <c r="H40" s="22">
        <v>1.2500000000000001E-2</v>
      </c>
      <c r="I40" s="8">
        <f>E40*1.25/100*2/12</f>
        <v>433.984375</v>
      </c>
      <c r="J40" s="8">
        <v>1215</v>
      </c>
      <c r="T40" s="8">
        <v>19243</v>
      </c>
      <c r="U40" s="8">
        <v>19580</v>
      </c>
      <c r="V40" s="8">
        <v>19922</v>
      </c>
      <c r="W40" s="8">
        <v>20271</v>
      </c>
      <c r="X40" s="8">
        <v>20626</v>
      </c>
      <c r="Y40" s="8">
        <v>20987</v>
      </c>
      <c r="Z40" s="8">
        <v>21354</v>
      </c>
      <c r="AA40" s="8">
        <v>1534</v>
      </c>
      <c r="AB40" s="8">
        <f t="shared" si="4"/>
        <v>95.182832499999989</v>
      </c>
      <c r="AC40" s="8">
        <v>21728</v>
      </c>
      <c r="AD40" s="8">
        <v>1160</v>
      </c>
      <c r="AE40" s="8">
        <f t="shared" si="5"/>
        <v>131.12840999999997</v>
      </c>
      <c r="AF40" s="8">
        <f t="shared" si="6"/>
        <v>277.32749999999999</v>
      </c>
    </row>
    <row r="41" spans="1:32" x14ac:dyDescent="0.3">
      <c r="AD41" s="8"/>
      <c r="AE41" s="8"/>
    </row>
    <row r="42" spans="1:32" ht="15" thickBot="1" x14ac:dyDescent="0.35">
      <c r="A42" s="76"/>
      <c r="B42" s="39"/>
      <c r="C42" s="40">
        <f>SUM(C31:C41)</f>
        <v>1986072.1900000002</v>
      </c>
      <c r="D42" s="40">
        <f>SUM(D31:D41)</f>
        <v>0</v>
      </c>
      <c r="E42" s="40">
        <f>SUM(E31:E41)</f>
        <v>1986072.1900000002</v>
      </c>
      <c r="F42" s="56"/>
      <c r="G42" s="57"/>
      <c r="H42" s="43"/>
      <c r="I42" s="40">
        <f t="shared" ref="I42:U42" si="7">SUM(I31:I41)</f>
        <v>5467.5010625000004</v>
      </c>
      <c r="J42" s="40">
        <f t="shared" si="7"/>
        <v>15308</v>
      </c>
      <c r="K42" s="40">
        <f t="shared" si="7"/>
        <v>0</v>
      </c>
      <c r="L42" s="40">
        <f t="shared" si="7"/>
        <v>0</v>
      </c>
      <c r="M42" s="40">
        <f t="shared" si="7"/>
        <v>0</v>
      </c>
      <c r="N42" s="40">
        <f t="shared" si="7"/>
        <v>0</v>
      </c>
      <c r="O42" s="40">
        <f t="shared" si="7"/>
        <v>0</v>
      </c>
      <c r="P42" s="40">
        <f t="shared" si="7"/>
        <v>0</v>
      </c>
      <c r="Q42" s="40">
        <f t="shared" si="7"/>
        <v>0</v>
      </c>
      <c r="R42" s="40">
        <f t="shared" si="7"/>
        <v>0</v>
      </c>
      <c r="S42" s="40">
        <f t="shared" si="7"/>
        <v>129358</v>
      </c>
      <c r="T42" s="40">
        <f t="shared" si="7"/>
        <v>185728</v>
      </c>
      <c r="U42" s="40">
        <f t="shared" si="7"/>
        <v>188978</v>
      </c>
      <c r="Z42" s="40">
        <f t="shared" ref="Z42:AF42" si="8">SUM(Z31:Z41)</f>
        <v>206102</v>
      </c>
      <c r="AA42" s="40">
        <f t="shared" si="8"/>
        <v>12117</v>
      </c>
      <c r="AB42" s="40">
        <f t="shared" si="8"/>
        <v>697.89099765000003</v>
      </c>
      <c r="AC42" s="40">
        <f t="shared" si="8"/>
        <v>209711</v>
      </c>
      <c r="AD42" s="40">
        <f t="shared" si="8"/>
        <v>8508</v>
      </c>
      <c r="AE42" s="40">
        <f t="shared" si="8"/>
        <v>813.27511860000004</v>
      </c>
      <c r="AF42" s="40">
        <f t="shared" si="8"/>
        <v>1907.3984500000001</v>
      </c>
    </row>
    <row r="43" spans="1:32" ht="15" thickTop="1" x14ac:dyDescent="0.3">
      <c r="AD43" s="8"/>
      <c r="AE43" s="8"/>
    </row>
    <row r="44" spans="1:32" x14ac:dyDescent="0.3">
      <c r="Z44" s="44">
        <f>Z10+Z29+Z42</f>
        <v>534681</v>
      </c>
      <c r="AA44" s="44">
        <f t="shared" ref="AA44:AF44" si="9">AA10+AA29+AA42</f>
        <v>18783</v>
      </c>
      <c r="AB44" s="44">
        <f t="shared" si="9"/>
        <v>772.98309830000005</v>
      </c>
      <c r="AC44" s="44">
        <f t="shared" si="9"/>
        <v>262041</v>
      </c>
      <c r="AD44" s="44">
        <f t="shared" si="9"/>
        <v>9424</v>
      </c>
      <c r="AE44" s="44">
        <f t="shared" si="9"/>
        <v>813.27511860000004</v>
      </c>
      <c r="AF44" s="44">
        <f t="shared" si="9"/>
        <v>2038.2184000000002</v>
      </c>
    </row>
    <row r="46" spans="1:32" ht="15" thickBot="1" x14ac:dyDescent="0.35">
      <c r="Z46" s="8"/>
      <c r="AA46" s="8"/>
      <c r="AB46" s="8"/>
      <c r="AC46" s="58">
        <f>Z44+AC44</f>
        <v>796722</v>
      </c>
      <c r="AD46" s="58">
        <f>AA44+AD44</f>
        <v>28207</v>
      </c>
      <c r="AE46" s="58">
        <f>AB44+AE44</f>
        <v>1586.2582169000002</v>
      </c>
      <c r="AF46" s="58">
        <f>AF44</f>
        <v>2038.2184000000002</v>
      </c>
    </row>
    <row r="47" spans="1:32" ht="15" thickTop="1" x14ac:dyDescent="0.3">
      <c r="AC47" s="18" t="s">
        <v>21</v>
      </c>
      <c r="AD47" s="18" t="s">
        <v>56</v>
      </c>
      <c r="AE47" s="18" t="s">
        <v>57</v>
      </c>
      <c r="AF47" s="45" t="s">
        <v>12</v>
      </c>
    </row>
    <row r="48" spans="1:32" x14ac:dyDescent="0.3">
      <c r="AC48" s="18" t="s">
        <v>87</v>
      </c>
      <c r="AD48" s="18" t="s">
        <v>87</v>
      </c>
      <c r="AE48" s="18" t="s">
        <v>87</v>
      </c>
      <c r="AF48" s="45" t="s">
        <v>87</v>
      </c>
    </row>
  </sheetData>
  <pageMargins left="0.5" right="0" top="0" bottom="0.5" header="0.3" footer="0.05"/>
  <pageSetup scale="80" orientation="landscape" r:id="rId1"/>
  <headerFooter>
    <oddFooter>&amp;CPage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25"/>
  <sheetViews>
    <sheetView workbookViewId="0">
      <selection activeCell="E17" sqref="E17"/>
    </sheetView>
  </sheetViews>
  <sheetFormatPr defaultRowHeight="14.4" x14ac:dyDescent="0.3"/>
  <cols>
    <col min="1" max="1" width="6.6640625" customWidth="1"/>
    <col min="2" max="2" width="6.6640625" style="19" customWidth="1"/>
    <col min="3" max="3" width="12.6640625" style="8" customWidth="1"/>
    <col min="4" max="4" width="10.6640625" style="8" hidden="1" customWidth="1"/>
    <col min="5" max="5" width="12.6640625" style="8" customWidth="1"/>
    <col min="6" max="6" width="5.6640625" style="59" customWidth="1"/>
    <col min="7" max="7" width="9.6640625" style="21" customWidth="1"/>
    <col min="8" max="8" width="9.6640625" style="22" customWidth="1"/>
    <col min="9" max="10" width="10.6640625" style="8" customWidth="1"/>
    <col min="11" max="17" width="10.6640625" style="8" hidden="1" customWidth="1"/>
    <col min="18" max="19" width="10.6640625" hidden="1" customWidth="1"/>
    <col min="20" max="26" width="11.6640625" customWidth="1"/>
    <col min="257" max="258" width="6.6640625" customWidth="1"/>
    <col min="259" max="259" width="12.6640625" customWidth="1"/>
    <col min="260" max="260" width="0" hidden="1" customWidth="1"/>
    <col min="261" max="261" width="12.6640625" customWidth="1"/>
    <col min="262" max="262" width="5.6640625" customWidth="1"/>
    <col min="263" max="264" width="9.6640625" customWidth="1"/>
    <col min="265" max="266" width="10.6640625" customWidth="1"/>
    <col min="267" max="275" width="0" hidden="1" customWidth="1"/>
    <col min="276" max="282" width="11.6640625" customWidth="1"/>
    <col min="513" max="514" width="6.6640625" customWidth="1"/>
    <col min="515" max="515" width="12.6640625" customWidth="1"/>
    <col min="516" max="516" width="0" hidden="1" customWidth="1"/>
    <col min="517" max="517" width="12.6640625" customWidth="1"/>
    <col min="518" max="518" width="5.6640625" customWidth="1"/>
    <col min="519" max="520" width="9.6640625" customWidth="1"/>
    <col min="521" max="522" width="10.6640625" customWidth="1"/>
    <col min="523" max="531" width="0" hidden="1" customWidth="1"/>
    <col min="532" max="538" width="11.6640625" customWidth="1"/>
    <col min="769" max="770" width="6.6640625" customWidth="1"/>
    <col min="771" max="771" width="12.6640625" customWidth="1"/>
    <col min="772" max="772" width="0" hidden="1" customWidth="1"/>
    <col min="773" max="773" width="12.6640625" customWidth="1"/>
    <col min="774" max="774" width="5.6640625" customWidth="1"/>
    <col min="775" max="776" width="9.6640625" customWidth="1"/>
    <col min="777" max="778" width="10.6640625" customWidth="1"/>
    <col min="779" max="787" width="0" hidden="1" customWidth="1"/>
    <col min="788" max="794" width="11.6640625" customWidth="1"/>
    <col min="1025" max="1026" width="6.6640625" customWidth="1"/>
    <col min="1027" max="1027" width="12.6640625" customWidth="1"/>
    <col min="1028" max="1028" width="0" hidden="1" customWidth="1"/>
    <col min="1029" max="1029" width="12.6640625" customWidth="1"/>
    <col min="1030" max="1030" width="5.6640625" customWidth="1"/>
    <col min="1031" max="1032" width="9.6640625" customWidth="1"/>
    <col min="1033" max="1034" width="10.6640625" customWidth="1"/>
    <col min="1035" max="1043" width="0" hidden="1" customWidth="1"/>
    <col min="1044" max="1050" width="11.6640625" customWidth="1"/>
    <col min="1281" max="1282" width="6.6640625" customWidth="1"/>
    <col min="1283" max="1283" width="12.6640625" customWidth="1"/>
    <col min="1284" max="1284" width="0" hidden="1" customWidth="1"/>
    <col min="1285" max="1285" width="12.6640625" customWidth="1"/>
    <col min="1286" max="1286" width="5.6640625" customWidth="1"/>
    <col min="1287" max="1288" width="9.6640625" customWidth="1"/>
    <col min="1289" max="1290" width="10.6640625" customWidth="1"/>
    <col min="1291" max="1299" width="0" hidden="1" customWidth="1"/>
    <col min="1300" max="1306" width="11.6640625" customWidth="1"/>
    <col min="1537" max="1538" width="6.6640625" customWidth="1"/>
    <col min="1539" max="1539" width="12.6640625" customWidth="1"/>
    <col min="1540" max="1540" width="0" hidden="1" customWidth="1"/>
    <col min="1541" max="1541" width="12.6640625" customWidth="1"/>
    <col min="1542" max="1542" width="5.6640625" customWidth="1"/>
    <col min="1543" max="1544" width="9.6640625" customWidth="1"/>
    <col min="1545" max="1546" width="10.6640625" customWidth="1"/>
    <col min="1547" max="1555" width="0" hidden="1" customWidth="1"/>
    <col min="1556" max="1562" width="11.6640625" customWidth="1"/>
    <col min="1793" max="1794" width="6.6640625" customWidth="1"/>
    <col min="1795" max="1795" width="12.6640625" customWidth="1"/>
    <col min="1796" max="1796" width="0" hidden="1" customWidth="1"/>
    <col min="1797" max="1797" width="12.6640625" customWidth="1"/>
    <col min="1798" max="1798" width="5.6640625" customWidth="1"/>
    <col min="1799" max="1800" width="9.6640625" customWidth="1"/>
    <col min="1801" max="1802" width="10.6640625" customWidth="1"/>
    <col min="1803" max="1811" width="0" hidden="1" customWidth="1"/>
    <col min="1812" max="1818" width="11.6640625" customWidth="1"/>
    <col min="2049" max="2050" width="6.6640625" customWidth="1"/>
    <col min="2051" max="2051" width="12.6640625" customWidth="1"/>
    <col min="2052" max="2052" width="0" hidden="1" customWidth="1"/>
    <col min="2053" max="2053" width="12.6640625" customWidth="1"/>
    <col min="2054" max="2054" width="5.6640625" customWidth="1"/>
    <col min="2055" max="2056" width="9.6640625" customWidth="1"/>
    <col min="2057" max="2058" width="10.6640625" customWidth="1"/>
    <col min="2059" max="2067" width="0" hidden="1" customWidth="1"/>
    <col min="2068" max="2074" width="11.6640625" customWidth="1"/>
    <col min="2305" max="2306" width="6.6640625" customWidth="1"/>
    <col min="2307" max="2307" width="12.6640625" customWidth="1"/>
    <col min="2308" max="2308" width="0" hidden="1" customWidth="1"/>
    <col min="2309" max="2309" width="12.6640625" customWidth="1"/>
    <col min="2310" max="2310" width="5.6640625" customWidth="1"/>
    <col min="2311" max="2312" width="9.6640625" customWidth="1"/>
    <col min="2313" max="2314" width="10.6640625" customWidth="1"/>
    <col min="2315" max="2323" width="0" hidden="1" customWidth="1"/>
    <col min="2324" max="2330" width="11.6640625" customWidth="1"/>
    <col min="2561" max="2562" width="6.6640625" customWidth="1"/>
    <col min="2563" max="2563" width="12.6640625" customWidth="1"/>
    <col min="2564" max="2564" width="0" hidden="1" customWidth="1"/>
    <col min="2565" max="2565" width="12.6640625" customWidth="1"/>
    <col min="2566" max="2566" width="5.6640625" customWidth="1"/>
    <col min="2567" max="2568" width="9.6640625" customWidth="1"/>
    <col min="2569" max="2570" width="10.6640625" customWidth="1"/>
    <col min="2571" max="2579" width="0" hidden="1" customWidth="1"/>
    <col min="2580" max="2586" width="11.6640625" customWidth="1"/>
    <col min="2817" max="2818" width="6.6640625" customWidth="1"/>
    <col min="2819" max="2819" width="12.6640625" customWidth="1"/>
    <col min="2820" max="2820" width="0" hidden="1" customWidth="1"/>
    <col min="2821" max="2821" width="12.6640625" customWidth="1"/>
    <col min="2822" max="2822" width="5.6640625" customWidth="1"/>
    <col min="2823" max="2824" width="9.6640625" customWidth="1"/>
    <col min="2825" max="2826" width="10.6640625" customWidth="1"/>
    <col min="2827" max="2835" width="0" hidden="1" customWidth="1"/>
    <col min="2836" max="2842" width="11.6640625" customWidth="1"/>
    <col min="3073" max="3074" width="6.6640625" customWidth="1"/>
    <col min="3075" max="3075" width="12.6640625" customWidth="1"/>
    <col min="3076" max="3076" width="0" hidden="1" customWidth="1"/>
    <col min="3077" max="3077" width="12.6640625" customWidth="1"/>
    <col min="3078" max="3078" width="5.6640625" customWidth="1"/>
    <col min="3079" max="3080" width="9.6640625" customWidth="1"/>
    <col min="3081" max="3082" width="10.6640625" customWidth="1"/>
    <col min="3083" max="3091" width="0" hidden="1" customWidth="1"/>
    <col min="3092" max="3098" width="11.6640625" customWidth="1"/>
    <col min="3329" max="3330" width="6.6640625" customWidth="1"/>
    <col min="3331" max="3331" width="12.6640625" customWidth="1"/>
    <col min="3332" max="3332" width="0" hidden="1" customWidth="1"/>
    <col min="3333" max="3333" width="12.6640625" customWidth="1"/>
    <col min="3334" max="3334" width="5.6640625" customWidth="1"/>
    <col min="3335" max="3336" width="9.6640625" customWidth="1"/>
    <col min="3337" max="3338" width="10.6640625" customWidth="1"/>
    <col min="3339" max="3347" width="0" hidden="1" customWidth="1"/>
    <col min="3348" max="3354" width="11.6640625" customWidth="1"/>
    <col min="3585" max="3586" width="6.6640625" customWidth="1"/>
    <col min="3587" max="3587" width="12.6640625" customWidth="1"/>
    <col min="3588" max="3588" width="0" hidden="1" customWidth="1"/>
    <col min="3589" max="3589" width="12.6640625" customWidth="1"/>
    <col min="3590" max="3590" width="5.6640625" customWidth="1"/>
    <col min="3591" max="3592" width="9.6640625" customWidth="1"/>
    <col min="3593" max="3594" width="10.6640625" customWidth="1"/>
    <col min="3595" max="3603" width="0" hidden="1" customWidth="1"/>
    <col min="3604" max="3610" width="11.6640625" customWidth="1"/>
    <col min="3841" max="3842" width="6.6640625" customWidth="1"/>
    <col min="3843" max="3843" width="12.6640625" customWidth="1"/>
    <col min="3844" max="3844" width="0" hidden="1" customWidth="1"/>
    <col min="3845" max="3845" width="12.6640625" customWidth="1"/>
    <col min="3846" max="3846" width="5.6640625" customWidth="1"/>
    <col min="3847" max="3848" width="9.6640625" customWidth="1"/>
    <col min="3849" max="3850" width="10.6640625" customWidth="1"/>
    <col min="3851" max="3859" width="0" hidden="1" customWidth="1"/>
    <col min="3860" max="3866" width="11.6640625" customWidth="1"/>
    <col min="4097" max="4098" width="6.6640625" customWidth="1"/>
    <col min="4099" max="4099" width="12.6640625" customWidth="1"/>
    <col min="4100" max="4100" width="0" hidden="1" customWidth="1"/>
    <col min="4101" max="4101" width="12.6640625" customWidth="1"/>
    <col min="4102" max="4102" width="5.6640625" customWidth="1"/>
    <col min="4103" max="4104" width="9.6640625" customWidth="1"/>
    <col min="4105" max="4106" width="10.6640625" customWidth="1"/>
    <col min="4107" max="4115" width="0" hidden="1" customWidth="1"/>
    <col min="4116" max="4122" width="11.6640625" customWidth="1"/>
    <col min="4353" max="4354" width="6.6640625" customWidth="1"/>
    <col min="4355" max="4355" width="12.6640625" customWidth="1"/>
    <col min="4356" max="4356" width="0" hidden="1" customWidth="1"/>
    <col min="4357" max="4357" width="12.6640625" customWidth="1"/>
    <col min="4358" max="4358" width="5.6640625" customWidth="1"/>
    <col min="4359" max="4360" width="9.6640625" customWidth="1"/>
    <col min="4361" max="4362" width="10.6640625" customWidth="1"/>
    <col min="4363" max="4371" width="0" hidden="1" customWidth="1"/>
    <col min="4372" max="4378" width="11.6640625" customWidth="1"/>
    <col min="4609" max="4610" width="6.6640625" customWidth="1"/>
    <col min="4611" max="4611" width="12.6640625" customWidth="1"/>
    <col min="4612" max="4612" width="0" hidden="1" customWidth="1"/>
    <col min="4613" max="4613" width="12.6640625" customWidth="1"/>
    <col min="4614" max="4614" width="5.6640625" customWidth="1"/>
    <col min="4615" max="4616" width="9.6640625" customWidth="1"/>
    <col min="4617" max="4618" width="10.6640625" customWidth="1"/>
    <col min="4619" max="4627" width="0" hidden="1" customWidth="1"/>
    <col min="4628" max="4634" width="11.6640625" customWidth="1"/>
    <col min="4865" max="4866" width="6.6640625" customWidth="1"/>
    <col min="4867" max="4867" width="12.6640625" customWidth="1"/>
    <col min="4868" max="4868" width="0" hidden="1" customWidth="1"/>
    <col min="4869" max="4869" width="12.6640625" customWidth="1"/>
    <col min="4870" max="4870" width="5.6640625" customWidth="1"/>
    <col min="4871" max="4872" width="9.6640625" customWidth="1"/>
    <col min="4873" max="4874" width="10.6640625" customWidth="1"/>
    <col min="4875" max="4883" width="0" hidden="1" customWidth="1"/>
    <col min="4884" max="4890" width="11.6640625" customWidth="1"/>
    <col min="5121" max="5122" width="6.6640625" customWidth="1"/>
    <col min="5123" max="5123" width="12.6640625" customWidth="1"/>
    <col min="5124" max="5124" width="0" hidden="1" customWidth="1"/>
    <col min="5125" max="5125" width="12.6640625" customWidth="1"/>
    <col min="5126" max="5126" width="5.6640625" customWidth="1"/>
    <col min="5127" max="5128" width="9.6640625" customWidth="1"/>
    <col min="5129" max="5130" width="10.6640625" customWidth="1"/>
    <col min="5131" max="5139" width="0" hidden="1" customWidth="1"/>
    <col min="5140" max="5146" width="11.6640625" customWidth="1"/>
    <col min="5377" max="5378" width="6.6640625" customWidth="1"/>
    <col min="5379" max="5379" width="12.6640625" customWidth="1"/>
    <col min="5380" max="5380" width="0" hidden="1" customWidth="1"/>
    <col min="5381" max="5381" width="12.6640625" customWidth="1"/>
    <col min="5382" max="5382" width="5.6640625" customWidth="1"/>
    <col min="5383" max="5384" width="9.6640625" customWidth="1"/>
    <col min="5385" max="5386" width="10.6640625" customWidth="1"/>
    <col min="5387" max="5395" width="0" hidden="1" customWidth="1"/>
    <col min="5396" max="5402" width="11.6640625" customWidth="1"/>
    <col min="5633" max="5634" width="6.6640625" customWidth="1"/>
    <col min="5635" max="5635" width="12.6640625" customWidth="1"/>
    <col min="5636" max="5636" width="0" hidden="1" customWidth="1"/>
    <col min="5637" max="5637" width="12.6640625" customWidth="1"/>
    <col min="5638" max="5638" width="5.6640625" customWidth="1"/>
    <col min="5639" max="5640" width="9.6640625" customWidth="1"/>
    <col min="5641" max="5642" width="10.6640625" customWidth="1"/>
    <col min="5643" max="5651" width="0" hidden="1" customWidth="1"/>
    <col min="5652" max="5658" width="11.6640625" customWidth="1"/>
    <col min="5889" max="5890" width="6.6640625" customWidth="1"/>
    <col min="5891" max="5891" width="12.6640625" customWidth="1"/>
    <col min="5892" max="5892" width="0" hidden="1" customWidth="1"/>
    <col min="5893" max="5893" width="12.6640625" customWidth="1"/>
    <col min="5894" max="5894" width="5.6640625" customWidth="1"/>
    <col min="5895" max="5896" width="9.6640625" customWidth="1"/>
    <col min="5897" max="5898" width="10.6640625" customWidth="1"/>
    <col min="5899" max="5907" width="0" hidden="1" customWidth="1"/>
    <col min="5908" max="5914" width="11.6640625" customWidth="1"/>
    <col min="6145" max="6146" width="6.6640625" customWidth="1"/>
    <col min="6147" max="6147" width="12.6640625" customWidth="1"/>
    <col min="6148" max="6148" width="0" hidden="1" customWidth="1"/>
    <col min="6149" max="6149" width="12.6640625" customWidth="1"/>
    <col min="6150" max="6150" width="5.6640625" customWidth="1"/>
    <col min="6151" max="6152" width="9.6640625" customWidth="1"/>
    <col min="6153" max="6154" width="10.6640625" customWidth="1"/>
    <col min="6155" max="6163" width="0" hidden="1" customWidth="1"/>
    <col min="6164" max="6170" width="11.6640625" customWidth="1"/>
    <col min="6401" max="6402" width="6.6640625" customWidth="1"/>
    <col min="6403" max="6403" width="12.6640625" customWidth="1"/>
    <col min="6404" max="6404" width="0" hidden="1" customWidth="1"/>
    <col min="6405" max="6405" width="12.6640625" customWidth="1"/>
    <col min="6406" max="6406" width="5.6640625" customWidth="1"/>
    <col min="6407" max="6408" width="9.6640625" customWidth="1"/>
    <col min="6409" max="6410" width="10.6640625" customWidth="1"/>
    <col min="6411" max="6419" width="0" hidden="1" customWidth="1"/>
    <col min="6420" max="6426" width="11.6640625" customWidth="1"/>
    <col min="6657" max="6658" width="6.6640625" customWidth="1"/>
    <col min="6659" max="6659" width="12.6640625" customWidth="1"/>
    <col min="6660" max="6660" width="0" hidden="1" customWidth="1"/>
    <col min="6661" max="6661" width="12.6640625" customWidth="1"/>
    <col min="6662" max="6662" width="5.6640625" customWidth="1"/>
    <col min="6663" max="6664" width="9.6640625" customWidth="1"/>
    <col min="6665" max="6666" width="10.6640625" customWidth="1"/>
    <col min="6667" max="6675" width="0" hidden="1" customWidth="1"/>
    <col min="6676" max="6682" width="11.6640625" customWidth="1"/>
    <col min="6913" max="6914" width="6.6640625" customWidth="1"/>
    <col min="6915" max="6915" width="12.6640625" customWidth="1"/>
    <col min="6916" max="6916" width="0" hidden="1" customWidth="1"/>
    <col min="6917" max="6917" width="12.6640625" customWidth="1"/>
    <col min="6918" max="6918" width="5.6640625" customWidth="1"/>
    <col min="6919" max="6920" width="9.6640625" customWidth="1"/>
    <col min="6921" max="6922" width="10.6640625" customWidth="1"/>
    <col min="6923" max="6931" width="0" hidden="1" customWidth="1"/>
    <col min="6932" max="6938" width="11.6640625" customWidth="1"/>
    <col min="7169" max="7170" width="6.6640625" customWidth="1"/>
    <col min="7171" max="7171" width="12.6640625" customWidth="1"/>
    <col min="7172" max="7172" width="0" hidden="1" customWidth="1"/>
    <col min="7173" max="7173" width="12.6640625" customWidth="1"/>
    <col min="7174" max="7174" width="5.6640625" customWidth="1"/>
    <col min="7175" max="7176" width="9.6640625" customWidth="1"/>
    <col min="7177" max="7178" width="10.6640625" customWidth="1"/>
    <col min="7179" max="7187" width="0" hidden="1" customWidth="1"/>
    <col min="7188" max="7194" width="11.6640625" customWidth="1"/>
    <col min="7425" max="7426" width="6.6640625" customWidth="1"/>
    <col min="7427" max="7427" width="12.6640625" customWidth="1"/>
    <col min="7428" max="7428" width="0" hidden="1" customWidth="1"/>
    <col min="7429" max="7429" width="12.6640625" customWidth="1"/>
    <col min="7430" max="7430" width="5.6640625" customWidth="1"/>
    <col min="7431" max="7432" width="9.6640625" customWidth="1"/>
    <col min="7433" max="7434" width="10.6640625" customWidth="1"/>
    <col min="7435" max="7443" width="0" hidden="1" customWidth="1"/>
    <col min="7444" max="7450" width="11.6640625" customWidth="1"/>
    <col min="7681" max="7682" width="6.6640625" customWidth="1"/>
    <col min="7683" max="7683" width="12.6640625" customWidth="1"/>
    <col min="7684" max="7684" width="0" hidden="1" customWidth="1"/>
    <col min="7685" max="7685" width="12.6640625" customWidth="1"/>
    <col min="7686" max="7686" width="5.6640625" customWidth="1"/>
    <col min="7687" max="7688" width="9.6640625" customWidth="1"/>
    <col min="7689" max="7690" width="10.6640625" customWidth="1"/>
    <col min="7691" max="7699" width="0" hidden="1" customWidth="1"/>
    <col min="7700" max="7706" width="11.6640625" customWidth="1"/>
    <col min="7937" max="7938" width="6.6640625" customWidth="1"/>
    <col min="7939" max="7939" width="12.6640625" customWidth="1"/>
    <col min="7940" max="7940" width="0" hidden="1" customWidth="1"/>
    <col min="7941" max="7941" width="12.6640625" customWidth="1"/>
    <col min="7942" max="7942" width="5.6640625" customWidth="1"/>
    <col min="7943" max="7944" width="9.6640625" customWidth="1"/>
    <col min="7945" max="7946" width="10.6640625" customWidth="1"/>
    <col min="7947" max="7955" width="0" hidden="1" customWidth="1"/>
    <col min="7956" max="7962" width="11.6640625" customWidth="1"/>
    <col min="8193" max="8194" width="6.6640625" customWidth="1"/>
    <col min="8195" max="8195" width="12.6640625" customWidth="1"/>
    <col min="8196" max="8196" width="0" hidden="1" customWidth="1"/>
    <col min="8197" max="8197" width="12.6640625" customWidth="1"/>
    <col min="8198" max="8198" width="5.6640625" customWidth="1"/>
    <col min="8199" max="8200" width="9.6640625" customWidth="1"/>
    <col min="8201" max="8202" width="10.6640625" customWidth="1"/>
    <col min="8203" max="8211" width="0" hidden="1" customWidth="1"/>
    <col min="8212" max="8218" width="11.6640625" customWidth="1"/>
    <col min="8449" max="8450" width="6.6640625" customWidth="1"/>
    <col min="8451" max="8451" width="12.6640625" customWidth="1"/>
    <col min="8452" max="8452" width="0" hidden="1" customWidth="1"/>
    <col min="8453" max="8453" width="12.6640625" customWidth="1"/>
    <col min="8454" max="8454" width="5.6640625" customWidth="1"/>
    <col min="8455" max="8456" width="9.6640625" customWidth="1"/>
    <col min="8457" max="8458" width="10.6640625" customWidth="1"/>
    <col min="8459" max="8467" width="0" hidden="1" customWidth="1"/>
    <col min="8468" max="8474" width="11.6640625" customWidth="1"/>
    <col min="8705" max="8706" width="6.6640625" customWidth="1"/>
    <col min="8707" max="8707" width="12.6640625" customWidth="1"/>
    <col min="8708" max="8708" width="0" hidden="1" customWidth="1"/>
    <col min="8709" max="8709" width="12.6640625" customWidth="1"/>
    <col min="8710" max="8710" width="5.6640625" customWidth="1"/>
    <col min="8711" max="8712" width="9.6640625" customWidth="1"/>
    <col min="8713" max="8714" width="10.6640625" customWidth="1"/>
    <col min="8715" max="8723" width="0" hidden="1" customWidth="1"/>
    <col min="8724" max="8730" width="11.6640625" customWidth="1"/>
    <col min="8961" max="8962" width="6.6640625" customWidth="1"/>
    <col min="8963" max="8963" width="12.6640625" customWidth="1"/>
    <col min="8964" max="8964" width="0" hidden="1" customWidth="1"/>
    <col min="8965" max="8965" width="12.6640625" customWidth="1"/>
    <col min="8966" max="8966" width="5.6640625" customWidth="1"/>
    <col min="8967" max="8968" width="9.6640625" customWidth="1"/>
    <col min="8969" max="8970" width="10.6640625" customWidth="1"/>
    <col min="8971" max="8979" width="0" hidden="1" customWidth="1"/>
    <col min="8980" max="8986" width="11.6640625" customWidth="1"/>
    <col min="9217" max="9218" width="6.6640625" customWidth="1"/>
    <col min="9219" max="9219" width="12.6640625" customWidth="1"/>
    <col min="9220" max="9220" width="0" hidden="1" customWidth="1"/>
    <col min="9221" max="9221" width="12.6640625" customWidth="1"/>
    <col min="9222" max="9222" width="5.6640625" customWidth="1"/>
    <col min="9223" max="9224" width="9.6640625" customWidth="1"/>
    <col min="9225" max="9226" width="10.6640625" customWidth="1"/>
    <col min="9227" max="9235" width="0" hidden="1" customWidth="1"/>
    <col min="9236" max="9242" width="11.6640625" customWidth="1"/>
    <col min="9473" max="9474" width="6.6640625" customWidth="1"/>
    <col min="9475" max="9475" width="12.6640625" customWidth="1"/>
    <col min="9476" max="9476" width="0" hidden="1" customWidth="1"/>
    <col min="9477" max="9477" width="12.6640625" customWidth="1"/>
    <col min="9478" max="9478" width="5.6640625" customWidth="1"/>
    <col min="9479" max="9480" width="9.6640625" customWidth="1"/>
    <col min="9481" max="9482" width="10.6640625" customWidth="1"/>
    <col min="9483" max="9491" width="0" hidden="1" customWidth="1"/>
    <col min="9492" max="9498" width="11.6640625" customWidth="1"/>
    <col min="9729" max="9730" width="6.6640625" customWidth="1"/>
    <col min="9731" max="9731" width="12.6640625" customWidth="1"/>
    <col min="9732" max="9732" width="0" hidden="1" customWidth="1"/>
    <col min="9733" max="9733" width="12.6640625" customWidth="1"/>
    <col min="9734" max="9734" width="5.6640625" customWidth="1"/>
    <col min="9735" max="9736" width="9.6640625" customWidth="1"/>
    <col min="9737" max="9738" width="10.6640625" customWidth="1"/>
    <col min="9739" max="9747" width="0" hidden="1" customWidth="1"/>
    <col min="9748" max="9754" width="11.6640625" customWidth="1"/>
    <col min="9985" max="9986" width="6.6640625" customWidth="1"/>
    <col min="9987" max="9987" width="12.6640625" customWidth="1"/>
    <col min="9988" max="9988" width="0" hidden="1" customWidth="1"/>
    <col min="9989" max="9989" width="12.6640625" customWidth="1"/>
    <col min="9990" max="9990" width="5.6640625" customWidth="1"/>
    <col min="9991" max="9992" width="9.6640625" customWidth="1"/>
    <col min="9993" max="9994" width="10.6640625" customWidth="1"/>
    <col min="9995" max="10003" width="0" hidden="1" customWidth="1"/>
    <col min="10004" max="10010" width="11.6640625" customWidth="1"/>
    <col min="10241" max="10242" width="6.6640625" customWidth="1"/>
    <col min="10243" max="10243" width="12.6640625" customWidth="1"/>
    <col min="10244" max="10244" width="0" hidden="1" customWidth="1"/>
    <col min="10245" max="10245" width="12.6640625" customWidth="1"/>
    <col min="10246" max="10246" width="5.6640625" customWidth="1"/>
    <col min="10247" max="10248" width="9.6640625" customWidth="1"/>
    <col min="10249" max="10250" width="10.6640625" customWidth="1"/>
    <col min="10251" max="10259" width="0" hidden="1" customWidth="1"/>
    <col min="10260" max="10266" width="11.6640625" customWidth="1"/>
    <col min="10497" max="10498" width="6.6640625" customWidth="1"/>
    <col min="10499" max="10499" width="12.6640625" customWidth="1"/>
    <col min="10500" max="10500" width="0" hidden="1" customWidth="1"/>
    <col min="10501" max="10501" width="12.6640625" customWidth="1"/>
    <col min="10502" max="10502" width="5.6640625" customWidth="1"/>
    <col min="10503" max="10504" width="9.6640625" customWidth="1"/>
    <col min="10505" max="10506" width="10.6640625" customWidth="1"/>
    <col min="10507" max="10515" width="0" hidden="1" customWidth="1"/>
    <col min="10516" max="10522" width="11.6640625" customWidth="1"/>
    <col min="10753" max="10754" width="6.6640625" customWidth="1"/>
    <col min="10755" max="10755" width="12.6640625" customWidth="1"/>
    <col min="10756" max="10756" width="0" hidden="1" customWidth="1"/>
    <col min="10757" max="10757" width="12.6640625" customWidth="1"/>
    <col min="10758" max="10758" width="5.6640625" customWidth="1"/>
    <col min="10759" max="10760" width="9.6640625" customWidth="1"/>
    <col min="10761" max="10762" width="10.6640625" customWidth="1"/>
    <col min="10763" max="10771" width="0" hidden="1" customWidth="1"/>
    <col min="10772" max="10778" width="11.6640625" customWidth="1"/>
    <col min="11009" max="11010" width="6.6640625" customWidth="1"/>
    <col min="11011" max="11011" width="12.6640625" customWidth="1"/>
    <col min="11012" max="11012" width="0" hidden="1" customWidth="1"/>
    <col min="11013" max="11013" width="12.6640625" customWidth="1"/>
    <col min="11014" max="11014" width="5.6640625" customWidth="1"/>
    <col min="11015" max="11016" width="9.6640625" customWidth="1"/>
    <col min="11017" max="11018" width="10.6640625" customWidth="1"/>
    <col min="11019" max="11027" width="0" hidden="1" customWidth="1"/>
    <col min="11028" max="11034" width="11.6640625" customWidth="1"/>
    <col min="11265" max="11266" width="6.6640625" customWidth="1"/>
    <col min="11267" max="11267" width="12.6640625" customWidth="1"/>
    <col min="11268" max="11268" width="0" hidden="1" customWidth="1"/>
    <col min="11269" max="11269" width="12.6640625" customWidth="1"/>
    <col min="11270" max="11270" width="5.6640625" customWidth="1"/>
    <col min="11271" max="11272" width="9.6640625" customWidth="1"/>
    <col min="11273" max="11274" width="10.6640625" customWidth="1"/>
    <col min="11275" max="11283" width="0" hidden="1" customWidth="1"/>
    <col min="11284" max="11290" width="11.6640625" customWidth="1"/>
    <col min="11521" max="11522" width="6.6640625" customWidth="1"/>
    <col min="11523" max="11523" width="12.6640625" customWidth="1"/>
    <col min="11524" max="11524" width="0" hidden="1" customWidth="1"/>
    <col min="11525" max="11525" width="12.6640625" customWidth="1"/>
    <col min="11526" max="11526" width="5.6640625" customWidth="1"/>
    <col min="11527" max="11528" width="9.6640625" customWidth="1"/>
    <col min="11529" max="11530" width="10.6640625" customWidth="1"/>
    <col min="11531" max="11539" width="0" hidden="1" customWidth="1"/>
    <col min="11540" max="11546" width="11.6640625" customWidth="1"/>
    <col min="11777" max="11778" width="6.6640625" customWidth="1"/>
    <col min="11779" max="11779" width="12.6640625" customWidth="1"/>
    <col min="11780" max="11780" width="0" hidden="1" customWidth="1"/>
    <col min="11781" max="11781" width="12.6640625" customWidth="1"/>
    <col min="11782" max="11782" width="5.6640625" customWidth="1"/>
    <col min="11783" max="11784" width="9.6640625" customWidth="1"/>
    <col min="11785" max="11786" width="10.6640625" customWidth="1"/>
    <col min="11787" max="11795" width="0" hidden="1" customWidth="1"/>
    <col min="11796" max="11802" width="11.6640625" customWidth="1"/>
    <col min="12033" max="12034" width="6.6640625" customWidth="1"/>
    <col min="12035" max="12035" width="12.6640625" customWidth="1"/>
    <col min="12036" max="12036" width="0" hidden="1" customWidth="1"/>
    <col min="12037" max="12037" width="12.6640625" customWidth="1"/>
    <col min="12038" max="12038" width="5.6640625" customWidth="1"/>
    <col min="12039" max="12040" width="9.6640625" customWidth="1"/>
    <col min="12041" max="12042" width="10.6640625" customWidth="1"/>
    <col min="12043" max="12051" width="0" hidden="1" customWidth="1"/>
    <col min="12052" max="12058" width="11.6640625" customWidth="1"/>
    <col min="12289" max="12290" width="6.6640625" customWidth="1"/>
    <col min="12291" max="12291" width="12.6640625" customWidth="1"/>
    <col min="12292" max="12292" width="0" hidden="1" customWidth="1"/>
    <col min="12293" max="12293" width="12.6640625" customWidth="1"/>
    <col min="12294" max="12294" width="5.6640625" customWidth="1"/>
    <col min="12295" max="12296" width="9.6640625" customWidth="1"/>
    <col min="12297" max="12298" width="10.6640625" customWidth="1"/>
    <col min="12299" max="12307" width="0" hidden="1" customWidth="1"/>
    <col min="12308" max="12314" width="11.6640625" customWidth="1"/>
    <col min="12545" max="12546" width="6.6640625" customWidth="1"/>
    <col min="12547" max="12547" width="12.6640625" customWidth="1"/>
    <col min="12548" max="12548" width="0" hidden="1" customWidth="1"/>
    <col min="12549" max="12549" width="12.6640625" customWidth="1"/>
    <col min="12550" max="12550" width="5.6640625" customWidth="1"/>
    <col min="12551" max="12552" width="9.6640625" customWidth="1"/>
    <col min="12553" max="12554" width="10.6640625" customWidth="1"/>
    <col min="12555" max="12563" width="0" hidden="1" customWidth="1"/>
    <col min="12564" max="12570" width="11.6640625" customWidth="1"/>
    <col min="12801" max="12802" width="6.6640625" customWidth="1"/>
    <col min="12803" max="12803" width="12.6640625" customWidth="1"/>
    <col min="12804" max="12804" width="0" hidden="1" customWidth="1"/>
    <col min="12805" max="12805" width="12.6640625" customWidth="1"/>
    <col min="12806" max="12806" width="5.6640625" customWidth="1"/>
    <col min="12807" max="12808" width="9.6640625" customWidth="1"/>
    <col min="12809" max="12810" width="10.6640625" customWidth="1"/>
    <col min="12811" max="12819" width="0" hidden="1" customWidth="1"/>
    <col min="12820" max="12826" width="11.6640625" customWidth="1"/>
    <col min="13057" max="13058" width="6.6640625" customWidth="1"/>
    <col min="13059" max="13059" width="12.6640625" customWidth="1"/>
    <col min="13060" max="13060" width="0" hidden="1" customWidth="1"/>
    <col min="13061" max="13061" width="12.6640625" customWidth="1"/>
    <col min="13062" max="13062" width="5.6640625" customWidth="1"/>
    <col min="13063" max="13064" width="9.6640625" customWidth="1"/>
    <col min="13065" max="13066" width="10.6640625" customWidth="1"/>
    <col min="13067" max="13075" width="0" hidden="1" customWidth="1"/>
    <col min="13076" max="13082" width="11.6640625" customWidth="1"/>
    <col min="13313" max="13314" width="6.6640625" customWidth="1"/>
    <col min="13315" max="13315" width="12.6640625" customWidth="1"/>
    <col min="13316" max="13316" width="0" hidden="1" customWidth="1"/>
    <col min="13317" max="13317" width="12.6640625" customWidth="1"/>
    <col min="13318" max="13318" width="5.6640625" customWidth="1"/>
    <col min="13319" max="13320" width="9.6640625" customWidth="1"/>
    <col min="13321" max="13322" width="10.6640625" customWidth="1"/>
    <col min="13323" max="13331" width="0" hidden="1" customWidth="1"/>
    <col min="13332" max="13338" width="11.6640625" customWidth="1"/>
    <col min="13569" max="13570" width="6.6640625" customWidth="1"/>
    <col min="13571" max="13571" width="12.6640625" customWidth="1"/>
    <col min="13572" max="13572" width="0" hidden="1" customWidth="1"/>
    <col min="13573" max="13573" width="12.6640625" customWidth="1"/>
    <col min="13574" max="13574" width="5.6640625" customWidth="1"/>
    <col min="13575" max="13576" width="9.6640625" customWidth="1"/>
    <col min="13577" max="13578" width="10.6640625" customWidth="1"/>
    <col min="13579" max="13587" width="0" hidden="1" customWidth="1"/>
    <col min="13588" max="13594" width="11.6640625" customWidth="1"/>
    <col min="13825" max="13826" width="6.6640625" customWidth="1"/>
    <col min="13827" max="13827" width="12.6640625" customWidth="1"/>
    <col min="13828" max="13828" width="0" hidden="1" customWidth="1"/>
    <col min="13829" max="13829" width="12.6640625" customWidth="1"/>
    <col min="13830" max="13830" width="5.6640625" customWidth="1"/>
    <col min="13831" max="13832" width="9.6640625" customWidth="1"/>
    <col min="13833" max="13834" width="10.6640625" customWidth="1"/>
    <col min="13835" max="13843" width="0" hidden="1" customWidth="1"/>
    <col min="13844" max="13850" width="11.6640625" customWidth="1"/>
    <col min="14081" max="14082" width="6.6640625" customWidth="1"/>
    <col min="14083" max="14083" width="12.6640625" customWidth="1"/>
    <col min="14084" max="14084" width="0" hidden="1" customWidth="1"/>
    <col min="14085" max="14085" width="12.6640625" customWidth="1"/>
    <col min="14086" max="14086" width="5.6640625" customWidth="1"/>
    <col min="14087" max="14088" width="9.6640625" customWidth="1"/>
    <col min="14089" max="14090" width="10.6640625" customWidth="1"/>
    <col min="14091" max="14099" width="0" hidden="1" customWidth="1"/>
    <col min="14100" max="14106" width="11.6640625" customWidth="1"/>
    <col min="14337" max="14338" width="6.6640625" customWidth="1"/>
    <col min="14339" max="14339" width="12.6640625" customWidth="1"/>
    <col min="14340" max="14340" width="0" hidden="1" customWidth="1"/>
    <col min="14341" max="14341" width="12.6640625" customWidth="1"/>
    <col min="14342" max="14342" width="5.6640625" customWidth="1"/>
    <col min="14343" max="14344" width="9.6640625" customWidth="1"/>
    <col min="14345" max="14346" width="10.6640625" customWidth="1"/>
    <col min="14347" max="14355" width="0" hidden="1" customWidth="1"/>
    <col min="14356" max="14362" width="11.6640625" customWidth="1"/>
    <col min="14593" max="14594" width="6.6640625" customWidth="1"/>
    <col min="14595" max="14595" width="12.6640625" customWidth="1"/>
    <col min="14596" max="14596" width="0" hidden="1" customWidth="1"/>
    <col min="14597" max="14597" width="12.6640625" customWidth="1"/>
    <col min="14598" max="14598" width="5.6640625" customWidth="1"/>
    <col min="14599" max="14600" width="9.6640625" customWidth="1"/>
    <col min="14601" max="14602" width="10.6640625" customWidth="1"/>
    <col min="14603" max="14611" width="0" hidden="1" customWidth="1"/>
    <col min="14612" max="14618" width="11.6640625" customWidth="1"/>
    <col min="14849" max="14850" width="6.6640625" customWidth="1"/>
    <col min="14851" max="14851" width="12.6640625" customWidth="1"/>
    <col min="14852" max="14852" width="0" hidden="1" customWidth="1"/>
    <col min="14853" max="14853" width="12.6640625" customWidth="1"/>
    <col min="14854" max="14854" width="5.6640625" customWidth="1"/>
    <col min="14855" max="14856" width="9.6640625" customWidth="1"/>
    <col min="14857" max="14858" width="10.6640625" customWidth="1"/>
    <col min="14859" max="14867" width="0" hidden="1" customWidth="1"/>
    <col min="14868" max="14874" width="11.6640625" customWidth="1"/>
    <col min="15105" max="15106" width="6.6640625" customWidth="1"/>
    <col min="15107" max="15107" width="12.6640625" customWidth="1"/>
    <col min="15108" max="15108" width="0" hidden="1" customWidth="1"/>
    <col min="15109" max="15109" width="12.6640625" customWidth="1"/>
    <col min="15110" max="15110" width="5.6640625" customWidth="1"/>
    <col min="15111" max="15112" width="9.6640625" customWidth="1"/>
    <col min="15113" max="15114" width="10.6640625" customWidth="1"/>
    <col min="15115" max="15123" width="0" hidden="1" customWidth="1"/>
    <col min="15124" max="15130" width="11.6640625" customWidth="1"/>
    <col min="15361" max="15362" width="6.6640625" customWidth="1"/>
    <col min="15363" max="15363" width="12.6640625" customWidth="1"/>
    <col min="15364" max="15364" width="0" hidden="1" customWidth="1"/>
    <col min="15365" max="15365" width="12.6640625" customWidth="1"/>
    <col min="15366" max="15366" width="5.6640625" customWidth="1"/>
    <col min="15367" max="15368" width="9.6640625" customWidth="1"/>
    <col min="15369" max="15370" width="10.6640625" customWidth="1"/>
    <col min="15371" max="15379" width="0" hidden="1" customWidth="1"/>
    <col min="15380" max="15386" width="11.6640625" customWidth="1"/>
    <col min="15617" max="15618" width="6.6640625" customWidth="1"/>
    <col min="15619" max="15619" width="12.6640625" customWidth="1"/>
    <col min="15620" max="15620" width="0" hidden="1" customWidth="1"/>
    <col min="15621" max="15621" width="12.6640625" customWidth="1"/>
    <col min="15622" max="15622" width="5.6640625" customWidth="1"/>
    <col min="15623" max="15624" width="9.6640625" customWidth="1"/>
    <col min="15625" max="15626" width="10.6640625" customWidth="1"/>
    <col min="15627" max="15635" width="0" hidden="1" customWidth="1"/>
    <col min="15636" max="15642" width="11.6640625" customWidth="1"/>
    <col min="15873" max="15874" width="6.6640625" customWidth="1"/>
    <col min="15875" max="15875" width="12.6640625" customWidth="1"/>
    <col min="15876" max="15876" width="0" hidden="1" customWidth="1"/>
    <col min="15877" max="15877" width="12.6640625" customWidth="1"/>
    <col min="15878" max="15878" width="5.6640625" customWidth="1"/>
    <col min="15879" max="15880" width="9.6640625" customWidth="1"/>
    <col min="15881" max="15882" width="10.6640625" customWidth="1"/>
    <col min="15883" max="15891" width="0" hidden="1" customWidth="1"/>
    <col min="15892" max="15898" width="11.6640625" customWidth="1"/>
    <col min="16129" max="16130" width="6.6640625" customWidth="1"/>
    <col min="16131" max="16131" width="12.6640625" customWidth="1"/>
    <col min="16132" max="16132" width="0" hidden="1" customWidth="1"/>
    <col min="16133" max="16133" width="12.6640625" customWidth="1"/>
    <col min="16134" max="16134" width="5.6640625" customWidth="1"/>
    <col min="16135" max="16136" width="9.6640625" customWidth="1"/>
    <col min="16137" max="16138" width="10.6640625" customWidth="1"/>
    <col min="16139" max="16147" width="0" hidden="1" customWidth="1"/>
    <col min="16148" max="16154" width="11.6640625" customWidth="1"/>
  </cols>
  <sheetData>
    <row r="1" spans="1:26" x14ac:dyDescent="0.3">
      <c r="A1" t="s">
        <v>26</v>
      </c>
    </row>
    <row r="2" spans="1:26" x14ac:dyDescent="0.3">
      <c r="A2" t="s">
        <v>27</v>
      </c>
    </row>
    <row r="3" spans="1:26" x14ac:dyDescent="0.3">
      <c r="A3" s="15" t="s">
        <v>28</v>
      </c>
    </row>
    <row r="5" spans="1:26" x14ac:dyDescent="0.3">
      <c r="V5" s="22">
        <v>2.8700000000000002E-3</v>
      </c>
      <c r="Y5" s="22">
        <v>5.8799999999999998E-3</v>
      </c>
    </row>
    <row r="6" spans="1:26" x14ac:dyDescent="0.3">
      <c r="A6" s="48" t="s">
        <v>30</v>
      </c>
      <c r="B6" s="49" t="s">
        <v>31</v>
      </c>
      <c r="C6" s="50" t="s">
        <v>32</v>
      </c>
      <c r="D6" s="50" t="s">
        <v>33</v>
      </c>
      <c r="E6" s="50" t="s">
        <v>34</v>
      </c>
      <c r="F6" s="51" t="s">
        <v>35</v>
      </c>
      <c r="G6" s="52" t="s">
        <v>36</v>
      </c>
      <c r="H6" s="53" t="s">
        <v>22</v>
      </c>
      <c r="I6" s="50" t="s">
        <v>38</v>
      </c>
      <c r="J6" s="50" t="s">
        <v>38</v>
      </c>
      <c r="K6" s="60" t="s">
        <v>43</v>
      </c>
      <c r="L6" s="60" t="s">
        <v>44</v>
      </c>
      <c r="M6" s="60" t="s">
        <v>45</v>
      </c>
      <c r="N6" s="60" t="s">
        <v>46</v>
      </c>
      <c r="O6" s="60" t="s">
        <v>47</v>
      </c>
      <c r="P6" s="60" t="s">
        <v>48</v>
      </c>
      <c r="Q6" s="60" t="s">
        <v>49</v>
      </c>
      <c r="R6" s="60" t="s">
        <v>75</v>
      </c>
      <c r="S6" s="60" t="s">
        <v>76</v>
      </c>
      <c r="T6" s="60" t="s">
        <v>83</v>
      </c>
      <c r="U6" s="60" t="s">
        <v>84</v>
      </c>
      <c r="V6" s="60" t="s">
        <v>84</v>
      </c>
      <c r="W6" s="60" t="s">
        <v>85</v>
      </c>
      <c r="X6" s="60" t="s">
        <v>86</v>
      </c>
      <c r="Y6" s="60" t="s">
        <v>86</v>
      </c>
      <c r="Z6" s="60" t="s">
        <v>52</v>
      </c>
    </row>
    <row r="7" spans="1:26" x14ac:dyDescent="0.3">
      <c r="A7" s="31"/>
      <c r="B7" s="32"/>
      <c r="C7" s="33"/>
      <c r="D7" s="33"/>
      <c r="E7" s="33"/>
      <c r="F7" s="54"/>
      <c r="G7" s="35"/>
      <c r="H7" s="36" t="s">
        <v>58</v>
      </c>
      <c r="I7" s="33" t="s">
        <v>50</v>
      </c>
      <c r="J7" s="33" t="s">
        <v>51</v>
      </c>
      <c r="K7" s="33"/>
      <c r="L7" s="33"/>
      <c r="M7" s="33"/>
      <c r="N7" s="33"/>
      <c r="O7" s="33"/>
      <c r="P7" s="33"/>
      <c r="Q7" s="33"/>
      <c r="R7" s="33"/>
      <c r="S7" s="33"/>
      <c r="T7" s="33"/>
      <c r="U7" s="33" t="s">
        <v>51</v>
      </c>
      <c r="V7" s="61" t="s">
        <v>51</v>
      </c>
      <c r="W7" s="33"/>
      <c r="X7" s="33" t="s">
        <v>51</v>
      </c>
      <c r="Y7" s="61" t="s">
        <v>50</v>
      </c>
      <c r="Z7" s="61" t="s">
        <v>87</v>
      </c>
    </row>
    <row r="8" spans="1:26" x14ac:dyDescent="0.3">
      <c r="A8" t="s">
        <v>5</v>
      </c>
      <c r="B8" s="19">
        <v>168</v>
      </c>
      <c r="C8" s="8">
        <v>54126</v>
      </c>
      <c r="D8" s="8">
        <v>0</v>
      </c>
      <c r="E8" s="8">
        <f t="shared" ref="E8:E13" si="0">C8-D8</f>
        <v>54126</v>
      </c>
      <c r="F8" s="59">
        <v>5</v>
      </c>
      <c r="G8" s="21">
        <v>42583</v>
      </c>
      <c r="H8" s="22">
        <v>1.2500000000000001E-2</v>
      </c>
      <c r="I8" s="8">
        <f>E8*1.25/100*5/12</f>
        <v>281.90625</v>
      </c>
      <c r="J8" s="8">
        <v>789</v>
      </c>
      <c r="K8" s="8">
        <v>5000</v>
      </c>
      <c r="L8" s="8">
        <v>5087</v>
      </c>
      <c r="M8" s="8">
        <v>5176</v>
      </c>
      <c r="N8" s="8">
        <v>5267</v>
      </c>
      <c r="O8" s="8">
        <v>5359</v>
      </c>
      <c r="P8" s="8">
        <v>5453</v>
      </c>
      <c r="Q8" s="8">
        <v>5548</v>
      </c>
      <c r="R8" s="8">
        <v>5646</v>
      </c>
      <c r="S8" s="8">
        <v>5744</v>
      </c>
      <c r="T8" s="8">
        <v>5845</v>
      </c>
      <c r="U8" s="8">
        <v>102</v>
      </c>
      <c r="V8" s="8">
        <v>0</v>
      </c>
      <c r="Z8" s="8">
        <v>0</v>
      </c>
    </row>
    <row r="9" spans="1:26" x14ac:dyDescent="0.3">
      <c r="A9" t="s">
        <v>5</v>
      </c>
      <c r="B9" s="19">
        <v>169</v>
      </c>
      <c r="C9" s="8">
        <v>185150</v>
      </c>
      <c r="D9" s="8">
        <v>0</v>
      </c>
      <c r="E9" s="8">
        <f t="shared" si="0"/>
        <v>185150</v>
      </c>
      <c r="F9" s="59">
        <v>5</v>
      </c>
      <c r="G9" s="21">
        <v>42614</v>
      </c>
      <c r="H9" s="22">
        <v>1.2500000000000001E-2</v>
      </c>
      <c r="I9" s="8">
        <f>E9*1.25/100*4/12</f>
        <v>771.45833333333337</v>
      </c>
      <c r="J9" s="8">
        <v>2160</v>
      </c>
      <c r="K9" s="8">
        <v>17103</v>
      </c>
      <c r="L9" s="8">
        <v>17403</v>
      </c>
      <c r="M9" s="8">
        <v>17707</v>
      </c>
      <c r="N9" s="8">
        <v>18017</v>
      </c>
      <c r="O9" s="8">
        <v>18332</v>
      </c>
      <c r="P9" s="8">
        <v>18653</v>
      </c>
      <c r="Q9" s="8">
        <v>18980</v>
      </c>
      <c r="R9" s="8">
        <v>19312</v>
      </c>
      <c r="S9" s="8">
        <v>19650</v>
      </c>
      <c r="T9" s="8">
        <v>19994</v>
      </c>
      <c r="U9" s="8">
        <v>349</v>
      </c>
      <c r="V9" s="8">
        <v>0</v>
      </c>
      <c r="Z9" s="8">
        <v>0</v>
      </c>
    </row>
    <row r="10" spans="1:26" x14ac:dyDescent="0.3">
      <c r="A10" t="s">
        <v>5</v>
      </c>
      <c r="B10" s="19">
        <v>171</v>
      </c>
      <c r="C10" s="8">
        <v>72863</v>
      </c>
      <c r="D10" s="8">
        <v>0</v>
      </c>
      <c r="E10" s="8">
        <f t="shared" si="0"/>
        <v>72863</v>
      </c>
      <c r="F10" s="59">
        <v>5</v>
      </c>
      <c r="G10" s="21">
        <v>42644</v>
      </c>
      <c r="H10" s="22">
        <v>1.2500000000000001E-2</v>
      </c>
      <c r="I10" s="8">
        <f>E10*1.25/100*3/12</f>
        <v>227.69687500000001</v>
      </c>
      <c r="J10" s="8">
        <v>638</v>
      </c>
      <c r="K10" s="8">
        <v>6731</v>
      </c>
      <c r="L10" s="8">
        <v>6849</v>
      </c>
      <c r="M10" s="8">
        <v>6968</v>
      </c>
      <c r="N10" s="8">
        <v>7090</v>
      </c>
      <c r="O10" s="8">
        <v>7214</v>
      </c>
      <c r="P10" s="8">
        <v>7341</v>
      </c>
      <c r="Q10" s="8">
        <v>7469</v>
      </c>
      <c r="R10" s="8">
        <v>7600</v>
      </c>
      <c r="S10" s="8">
        <v>7733</v>
      </c>
      <c r="T10" s="8">
        <v>7868</v>
      </c>
      <c r="U10" s="8">
        <v>138</v>
      </c>
      <c r="V10" s="8">
        <v>0</v>
      </c>
      <c r="Z10" s="8">
        <v>0</v>
      </c>
    </row>
    <row r="11" spans="1:26" x14ac:dyDescent="0.3">
      <c r="A11" s="17" t="s">
        <v>5</v>
      </c>
      <c r="B11" s="62" t="s">
        <v>65</v>
      </c>
      <c r="C11" s="8">
        <v>104310</v>
      </c>
      <c r="D11" s="8">
        <v>0</v>
      </c>
      <c r="E11" s="8">
        <f t="shared" si="0"/>
        <v>104310</v>
      </c>
      <c r="F11" s="59">
        <v>5</v>
      </c>
      <c r="G11" s="21">
        <v>42644</v>
      </c>
      <c r="H11" s="22">
        <v>1.2500000000000001E-2</v>
      </c>
      <c r="I11" s="8">
        <f>E11*1.25/100*3/12</f>
        <v>325.96875</v>
      </c>
      <c r="J11" s="8">
        <v>913</v>
      </c>
      <c r="K11" s="8">
        <v>9636</v>
      </c>
      <c r="L11" s="8">
        <v>9804</v>
      </c>
      <c r="M11" s="8">
        <v>9976</v>
      </c>
      <c r="N11" s="8">
        <v>10150</v>
      </c>
      <c r="O11" s="8">
        <v>10328</v>
      </c>
      <c r="P11" s="8">
        <v>10509</v>
      </c>
      <c r="Q11" s="8">
        <v>10693</v>
      </c>
      <c r="R11" s="8">
        <v>10880</v>
      </c>
      <c r="S11" s="8">
        <v>11070</v>
      </c>
      <c r="T11" s="8">
        <v>11264</v>
      </c>
      <c r="U11" s="8">
        <v>197</v>
      </c>
      <c r="V11" s="8">
        <v>0</v>
      </c>
      <c r="Z11" s="8">
        <v>0</v>
      </c>
    </row>
    <row r="12" spans="1:26" x14ac:dyDescent="0.3">
      <c r="A12" t="s">
        <v>5</v>
      </c>
      <c r="B12" s="19">
        <v>173</v>
      </c>
      <c r="C12" s="8">
        <v>156465</v>
      </c>
      <c r="D12" s="8">
        <v>0</v>
      </c>
      <c r="E12" s="8">
        <f t="shared" si="0"/>
        <v>156465</v>
      </c>
      <c r="F12" s="59">
        <v>5</v>
      </c>
      <c r="G12" s="21">
        <v>42705</v>
      </c>
      <c r="H12" s="22">
        <v>1.2500000000000001E-2</v>
      </c>
      <c r="I12" s="8">
        <f>E12*1.25/100*1/12</f>
        <v>162.984375</v>
      </c>
      <c r="J12" s="8">
        <v>456</v>
      </c>
      <c r="K12" s="8">
        <v>14454</v>
      </c>
      <c r="L12" s="8">
        <v>14706</v>
      </c>
      <c r="M12" s="8">
        <v>14964</v>
      </c>
      <c r="N12" s="8">
        <v>15226</v>
      </c>
      <c r="O12" s="8">
        <v>15492</v>
      </c>
      <c r="P12" s="8">
        <v>15763</v>
      </c>
      <c r="Q12" s="8">
        <v>16039</v>
      </c>
      <c r="R12" s="8">
        <v>16320</v>
      </c>
      <c r="S12" s="8">
        <v>16605</v>
      </c>
      <c r="T12" s="8">
        <v>16896</v>
      </c>
      <c r="U12" s="8">
        <v>296</v>
      </c>
      <c r="V12" s="8">
        <v>0</v>
      </c>
      <c r="Z12" s="8">
        <v>0</v>
      </c>
    </row>
    <row r="13" spans="1:26" x14ac:dyDescent="0.3">
      <c r="A13" t="s">
        <v>5</v>
      </c>
      <c r="B13" s="19">
        <v>176</v>
      </c>
      <c r="C13" s="8">
        <v>663</v>
      </c>
      <c r="D13" s="8">
        <v>0</v>
      </c>
      <c r="E13" s="8">
        <f t="shared" si="0"/>
        <v>663</v>
      </c>
      <c r="F13" s="59">
        <v>5</v>
      </c>
      <c r="G13" s="21">
        <v>42795</v>
      </c>
      <c r="H13" s="22">
        <v>1.2500000000000001E-2</v>
      </c>
      <c r="I13" s="8">
        <f>E13*1.25/100*4/12</f>
        <v>2.7624999999999997</v>
      </c>
      <c r="J13" s="8">
        <v>8</v>
      </c>
      <c r="L13" s="8">
        <v>61</v>
      </c>
      <c r="M13" s="8">
        <v>62</v>
      </c>
      <c r="N13" s="8">
        <v>63</v>
      </c>
      <c r="O13" s="8">
        <v>65</v>
      </c>
      <c r="P13" s="8">
        <v>66</v>
      </c>
      <c r="Q13" s="8">
        <v>67</v>
      </c>
      <c r="R13" s="8">
        <v>68</v>
      </c>
      <c r="S13" s="8">
        <v>69</v>
      </c>
      <c r="T13" s="8">
        <v>70</v>
      </c>
      <c r="U13" s="8">
        <v>3</v>
      </c>
      <c r="V13" s="8">
        <f>(E13-SUM(K13:T13))*0.287/100/2</f>
        <v>0.10332</v>
      </c>
      <c r="W13" s="8">
        <v>72</v>
      </c>
      <c r="X13" s="8">
        <v>1</v>
      </c>
      <c r="Y13">
        <v>0</v>
      </c>
      <c r="Z13">
        <f>(E13-SUM(K13:T13))*0.005/2</f>
        <v>0.18</v>
      </c>
    </row>
    <row r="14" spans="1:26" x14ac:dyDescent="0.3">
      <c r="U14" s="17"/>
      <c r="V14" s="17"/>
    </row>
    <row r="15" spans="1:26" ht="15" thickBot="1" x14ac:dyDescent="0.35">
      <c r="A15" s="38"/>
      <c r="B15" s="39"/>
      <c r="C15" s="40">
        <f>SUM(C8:C14)</f>
        <v>573577</v>
      </c>
      <c r="D15" s="40">
        <f>SUM(D8:D14)</f>
        <v>0</v>
      </c>
      <c r="E15" s="40">
        <f>SUM(E8:E14)</f>
        <v>573577</v>
      </c>
      <c r="F15" s="64"/>
      <c r="G15" s="42"/>
      <c r="H15" s="43"/>
      <c r="I15" s="40">
        <f t="shared" ref="I15:Z15" si="1">SUM(I8:I14)</f>
        <v>1772.7770833333336</v>
      </c>
      <c r="J15" s="40">
        <f t="shared" si="1"/>
        <v>4964</v>
      </c>
      <c r="K15" s="40">
        <f t="shared" si="1"/>
        <v>52924</v>
      </c>
      <c r="L15" s="40">
        <f t="shared" si="1"/>
        <v>53910</v>
      </c>
      <c r="M15" s="40">
        <f t="shared" si="1"/>
        <v>54853</v>
      </c>
      <c r="N15" s="40">
        <f t="shared" si="1"/>
        <v>55813</v>
      </c>
      <c r="O15" s="40">
        <f t="shared" si="1"/>
        <v>56790</v>
      </c>
      <c r="P15" s="40">
        <f t="shared" si="1"/>
        <v>57785</v>
      </c>
      <c r="Q15" s="40">
        <f t="shared" si="1"/>
        <v>58796</v>
      </c>
      <c r="R15" s="40">
        <f t="shared" si="1"/>
        <v>59826</v>
      </c>
      <c r="S15" s="40">
        <f t="shared" si="1"/>
        <v>60871</v>
      </c>
      <c r="T15" s="40">
        <f t="shared" si="1"/>
        <v>61937</v>
      </c>
      <c r="U15" s="40">
        <f t="shared" si="1"/>
        <v>1085</v>
      </c>
      <c r="V15" s="40">
        <f t="shared" si="1"/>
        <v>0.10332</v>
      </c>
      <c r="W15" s="40">
        <f t="shared" si="1"/>
        <v>72</v>
      </c>
      <c r="X15" s="40">
        <f t="shared" si="1"/>
        <v>1</v>
      </c>
      <c r="Y15" s="40">
        <f t="shared" si="1"/>
        <v>0</v>
      </c>
      <c r="Z15" s="40">
        <f t="shared" si="1"/>
        <v>0.18</v>
      </c>
    </row>
    <row r="16" spans="1:26" ht="15" thickTop="1" x14ac:dyDescent="0.3"/>
    <row r="17" spans="1:26" x14ac:dyDescent="0.3">
      <c r="A17" t="s">
        <v>5</v>
      </c>
      <c r="B17" s="19">
        <v>181</v>
      </c>
      <c r="C17" s="8">
        <v>101714</v>
      </c>
      <c r="D17" s="8">
        <v>0</v>
      </c>
      <c r="E17" s="8">
        <f>C17-D17</f>
        <v>101714</v>
      </c>
      <c r="F17" s="59">
        <v>5</v>
      </c>
      <c r="G17" s="21">
        <v>42948</v>
      </c>
      <c r="H17" s="22">
        <v>1.2500000000000001E-2</v>
      </c>
      <c r="I17" s="8">
        <f>E17*H17*5/12</f>
        <v>529.76041666666674</v>
      </c>
      <c r="J17" s="8">
        <v>1483</v>
      </c>
      <c r="M17" s="8">
        <v>9396</v>
      </c>
      <c r="N17" s="8">
        <v>9560</v>
      </c>
      <c r="O17" s="8">
        <v>9728</v>
      </c>
      <c r="P17" s="8">
        <v>9898</v>
      </c>
      <c r="Q17" s="8">
        <v>10071</v>
      </c>
      <c r="R17" s="8">
        <v>10247</v>
      </c>
      <c r="S17" s="8">
        <v>10427</v>
      </c>
      <c r="T17" s="8">
        <v>10609</v>
      </c>
      <c r="U17" s="8">
        <v>567</v>
      </c>
      <c r="V17" s="8">
        <f>(E17-SUM(K17:T17))*0.287/100/2</f>
        <v>31.251429999999996</v>
      </c>
      <c r="W17" s="8">
        <v>10795</v>
      </c>
      <c r="X17" s="8">
        <v>381</v>
      </c>
      <c r="Y17" s="8">
        <f>(E17-SUM(K17:T17)-W17)*0.588/100/2</f>
        <v>32.290019999999998</v>
      </c>
      <c r="Z17">
        <f>(E17-SUM(K17:T17))*0.005/2</f>
        <v>54.445</v>
      </c>
    </row>
    <row r="19" spans="1:26" ht="15" thickBot="1" x14ac:dyDescent="0.35">
      <c r="A19" s="38"/>
      <c r="B19" s="39"/>
      <c r="C19" s="40">
        <f>SUM(C17:C18)</f>
        <v>101714</v>
      </c>
      <c r="D19" s="40">
        <f>SUM(D17:D18)</f>
        <v>0</v>
      </c>
      <c r="E19" s="40">
        <f>SUM(E17:E18)</f>
        <v>101714</v>
      </c>
      <c r="F19" s="64"/>
      <c r="G19" s="42"/>
      <c r="H19" s="43"/>
      <c r="I19" s="40">
        <f t="shared" ref="I19:Z19" si="2">SUM(I17:I18)</f>
        <v>529.76041666666674</v>
      </c>
      <c r="J19" s="40">
        <f t="shared" si="2"/>
        <v>1483</v>
      </c>
      <c r="K19" s="40">
        <f t="shared" si="2"/>
        <v>0</v>
      </c>
      <c r="L19" s="40">
        <f t="shared" si="2"/>
        <v>0</v>
      </c>
      <c r="M19" s="40">
        <f t="shared" si="2"/>
        <v>9396</v>
      </c>
      <c r="N19" s="40">
        <f t="shared" si="2"/>
        <v>9560</v>
      </c>
      <c r="O19" s="40">
        <f t="shared" si="2"/>
        <v>9728</v>
      </c>
      <c r="P19" s="40">
        <f t="shared" si="2"/>
        <v>9898</v>
      </c>
      <c r="Q19" s="40">
        <f t="shared" si="2"/>
        <v>10071</v>
      </c>
      <c r="R19" s="40">
        <f t="shared" si="2"/>
        <v>10247</v>
      </c>
      <c r="S19" s="40">
        <f t="shared" si="2"/>
        <v>10427</v>
      </c>
      <c r="T19" s="40">
        <f t="shared" si="2"/>
        <v>10609</v>
      </c>
      <c r="U19" s="40">
        <f t="shared" si="2"/>
        <v>567</v>
      </c>
      <c r="V19" s="40">
        <f t="shared" si="2"/>
        <v>31.251429999999996</v>
      </c>
      <c r="W19" s="40">
        <f t="shared" si="2"/>
        <v>10795</v>
      </c>
      <c r="X19" s="40">
        <f t="shared" si="2"/>
        <v>381</v>
      </c>
      <c r="Y19" s="40">
        <f t="shared" si="2"/>
        <v>32.290019999999998</v>
      </c>
      <c r="Z19" s="40">
        <f t="shared" si="2"/>
        <v>54.445</v>
      </c>
    </row>
    <row r="20" spans="1:26" ht="15" thickTop="1" x14ac:dyDescent="0.3"/>
    <row r="21" spans="1:26" x14ac:dyDescent="0.3">
      <c r="T21" s="44">
        <f>T15+T19</f>
        <v>72546</v>
      </c>
      <c r="U21" s="44">
        <f t="shared" ref="U21:Z21" si="3">U15+U19</f>
        <v>1652</v>
      </c>
      <c r="V21" s="44">
        <f t="shared" si="3"/>
        <v>31.354749999999996</v>
      </c>
      <c r="W21" s="44">
        <f t="shared" si="3"/>
        <v>10867</v>
      </c>
      <c r="X21" s="44">
        <f t="shared" si="3"/>
        <v>382</v>
      </c>
      <c r="Y21" s="44">
        <f t="shared" si="3"/>
        <v>32.290019999999998</v>
      </c>
      <c r="Z21" s="44">
        <f t="shared" si="3"/>
        <v>54.625</v>
      </c>
    </row>
    <row r="23" spans="1:26" ht="15" thickBot="1" x14ac:dyDescent="0.35">
      <c r="T23" s="8"/>
      <c r="U23" s="8"/>
      <c r="V23" s="8"/>
      <c r="W23" s="58">
        <f>T21+W21</f>
        <v>83413</v>
      </c>
      <c r="X23" s="58">
        <f>U21+X21</f>
        <v>2034</v>
      </c>
      <c r="Y23" s="58">
        <f>V21+Y21</f>
        <v>63.644769999999994</v>
      </c>
      <c r="Z23" s="58">
        <f>Z21</f>
        <v>54.625</v>
      </c>
    </row>
    <row r="24" spans="1:26" ht="15" thickTop="1" x14ac:dyDescent="0.3">
      <c r="W24" s="18" t="s">
        <v>21</v>
      </c>
      <c r="X24" s="18" t="s">
        <v>56</v>
      </c>
      <c r="Y24" s="18" t="s">
        <v>57</v>
      </c>
      <c r="Z24" s="18" t="s">
        <v>12</v>
      </c>
    </row>
    <row r="25" spans="1:26" x14ac:dyDescent="0.3">
      <c r="W25" s="18" t="s">
        <v>87</v>
      </c>
      <c r="X25" s="18" t="s">
        <v>87</v>
      </c>
      <c r="Y25" s="18" t="s">
        <v>87</v>
      </c>
      <c r="Z25" s="18" t="s">
        <v>87</v>
      </c>
    </row>
  </sheetData>
  <pageMargins left="0.25" right="0" top="0.5" bottom="0.5" header="0.3" footer="0.3"/>
  <pageSetup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Y16"/>
  <sheetViews>
    <sheetView workbookViewId="0">
      <selection activeCell="E14" sqref="E14"/>
    </sheetView>
  </sheetViews>
  <sheetFormatPr defaultRowHeight="14.4" x14ac:dyDescent="0.3"/>
  <cols>
    <col min="1" max="1" width="6.6640625" customWidth="1"/>
    <col min="2" max="2" width="6.6640625" style="19" customWidth="1"/>
    <col min="3" max="3" width="12.6640625" style="8" customWidth="1"/>
    <col min="4" max="4" width="9.6640625" style="8" hidden="1" customWidth="1"/>
    <col min="5" max="5" width="12.6640625" style="8" customWidth="1"/>
    <col min="6" max="6" width="6.6640625" style="59" customWidth="1"/>
    <col min="7" max="7" width="9.6640625" style="21" customWidth="1"/>
    <col min="8" max="8" width="9.6640625" style="22" customWidth="1"/>
    <col min="9" max="10" width="9.6640625" style="8" customWidth="1"/>
    <col min="11" max="18" width="12.6640625" style="8" hidden="1" customWidth="1"/>
    <col min="19" max="25" width="11.6640625" style="8" customWidth="1"/>
    <col min="26" max="256" width="9.109375" style="8"/>
    <col min="257" max="258" width="6.6640625" style="8" customWidth="1"/>
    <col min="259" max="259" width="12.6640625" style="8" customWidth="1"/>
    <col min="260" max="260" width="0" style="8" hidden="1" customWidth="1"/>
    <col min="261" max="261" width="12.6640625" style="8" customWidth="1"/>
    <col min="262" max="262" width="6.6640625" style="8" customWidth="1"/>
    <col min="263" max="266" width="9.6640625" style="8" customWidth="1"/>
    <col min="267" max="274" width="0" style="8" hidden="1" customWidth="1"/>
    <col min="275" max="281" width="11.6640625" style="8" customWidth="1"/>
    <col min="282" max="512" width="9.109375" style="8"/>
    <col min="513" max="514" width="6.6640625" style="8" customWidth="1"/>
    <col min="515" max="515" width="12.6640625" style="8" customWidth="1"/>
    <col min="516" max="516" width="0" style="8" hidden="1" customWidth="1"/>
    <col min="517" max="517" width="12.6640625" style="8" customWidth="1"/>
    <col min="518" max="518" width="6.6640625" style="8" customWidth="1"/>
    <col min="519" max="522" width="9.6640625" style="8" customWidth="1"/>
    <col min="523" max="530" width="0" style="8" hidden="1" customWidth="1"/>
    <col min="531" max="537" width="11.6640625" style="8" customWidth="1"/>
    <col min="538" max="768" width="9.109375" style="8"/>
    <col min="769" max="770" width="6.6640625" style="8" customWidth="1"/>
    <col min="771" max="771" width="12.6640625" style="8" customWidth="1"/>
    <col min="772" max="772" width="0" style="8" hidden="1" customWidth="1"/>
    <col min="773" max="773" width="12.6640625" style="8" customWidth="1"/>
    <col min="774" max="774" width="6.6640625" style="8" customWidth="1"/>
    <col min="775" max="778" width="9.6640625" style="8" customWidth="1"/>
    <col min="779" max="786" width="0" style="8" hidden="1" customWidth="1"/>
    <col min="787" max="793" width="11.6640625" style="8" customWidth="1"/>
    <col min="794" max="1024" width="9.109375" style="8"/>
    <col min="1025" max="1026" width="6.6640625" style="8" customWidth="1"/>
    <col min="1027" max="1027" width="12.6640625" style="8" customWidth="1"/>
    <col min="1028" max="1028" width="0" style="8" hidden="1" customWidth="1"/>
    <col min="1029" max="1029" width="12.6640625" style="8" customWidth="1"/>
    <col min="1030" max="1030" width="6.6640625" style="8" customWidth="1"/>
    <col min="1031" max="1034" width="9.6640625" style="8" customWidth="1"/>
    <col min="1035" max="1042" width="0" style="8" hidden="1" customWidth="1"/>
    <col min="1043" max="1049" width="11.6640625" style="8" customWidth="1"/>
    <col min="1050" max="1280" width="9.109375" style="8"/>
    <col min="1281" max="1282" width="6.6640625" style="8" customWidth="1"/>
    <col min="1283" max="1283" width="12.6640625" style="8" customWidth="1"/>
    <col min="1284" max="1284" width="0" style="8" hidden="1" customWidth="1"/>
    <col min="1285" max="1285" width="12.6640625" style="8" customWidth="1"/>
    <col min="1286" max="1286" width="6.6640625" style="8" customWidth="1"/>
    <col min="1287" max="1290" width="9.6640625" style="8" customWidth="1"/>
    <col min="1291" max="1298" width="0" style="8" hidden="1" customWidth="1"/>
    <col min="1299" max="1305" width="11.6640625" style="8" customWidth="1"/>
    <col min="1306" max="1536" width="9.109375" style="8"/>
    <col min="1537" max="1538" width="6.6640625" style="8" customWidth="1"/>
    <col min="1539" max="1539" width="12.6640625" style="8" customWidth="1"/>
    <col min="1540" max="1540" width="0" style="8" hidden="1" customWidth="1"/>
    <col min="1541" max="1541" width="12.6640625" style="8" customWidth="1"/>
    <col min="1542" max="1542" width="6.6640625" style="8" customWidth="1"/>
    <col min="1543" max="1546" width="9.6640625" style="8" customWidth="1"/>
    <col min="1547" max="1554" width="0" style="8" hidden="1" customWidth="1"/>
    <col min="1555" max="1561" width="11.6640625" style="8" customWidth="1"/>
    <col min="1562" max="1792" width="9.109375" style="8"/>
    <col min="1793" max="1794" width="6.6640625" style="8" customWidth="1"/>
    <col min="1795" max="1795" width="12.6640625" style="8" customWidth="1"/>
    <col min="1796" max="1796" width="0" style="8" hidden="1" customWidth="1"/>
    <col min="1797" max="1797" width="12.6640625" style="8" customWidth="1"/>
    <col min="1798" max="1798" width="6.6640625" style="8" customWidth="1"/>
    <col min="1799" max="1802" width="9.6640625" style="8" customWidth="1"/>
    <col min="1803" max="1810" width="0" style="8" hidden="1" customWidth="1"/>
    <col min="1811" max="1817" width="11.6640625" style="8" customWidth="1"/>
    <col min="1818" max="2048" width="9.109375" style="8"/>
    <col min="2049" max="2050" width="6.6640625" style="8" customWidth="1"/>
    <col min="2051" max="2051" width="12.6640625" style="8" customWidth="1"/>
    <col min="2052" max="2052" width="0" style="8" hidden="1" customWidth="1"/>
    <col min="2053" max="2053" width="12.6640625" style="8" customWidth="1"/>
    <col min="2054" max="2054" width="6.6640625" style="8" customWidth="1"/>
    <col min="2055" max="2058" width="9.6640625" style="8" customWidth="1"/>
    <col min="2059" max="2066" width="0" style="8" hidden="1" customWidth="1"/>
    <col min="2067" max="2073" width="11.6640625" style="8" customWidth="1"/>
    <col min="2074" max="2304" width="9.109375" style="8"/>
    <col min="2305" max="2306" width="6.6640625" style="8" customWidth="1"/>
    <col min="2307" max="2307" width="12.6640625" style="8" customWidth="1"/>
    <col min="2308" max="2308" width="0" style="8" hidden="1" customWidth="1"/>
    <col min="2309" max="2309" width="12.6640625" style="8" customWidth="1"/>
    <col min="2310" max="2310" width="6.6640625" style="8" customWidth="1"/>
    <col min="2311" max="2314" width="9.6640625" style="8" customWidth="1"/>
    <col min="2315" max="2322" width="0" style="8" hidden="1" customWidth="1"/>
    <col min="2323" max="2329" width="11.6640625" style="8" customWidth="1"/>
    <col min="2330" max="2560" width="9.109375" style="8"/>
    <col min="2561" max="2562" width="6.6640625" style="8" customWidth="1"/>
    <col min="2563" max="2563" width="12.6640625" style="8" customWidth="1"/>
    <col min="2564" max="2564" width="0" style="8" hidden="1" customWidth="1"/>
    <col min="2565" max="2565" width="12.6640625" style="8" customWidth="1"/>
    <col min="2566" max="2566" width="6.6640625" style="8" customWidth="1"/>
    <col min="2567" max="2570" width="9.6640625" style="8" customWidth="1"/>
    <col min="2571" max="2578" width="0" style="8" hidden="1" customWidth="1"/>
    <col min="2579" max="2585" width="11.6640625" style="8" customWidth="1"/>
    <col min="2586" max="2816" width="9.109375" style="8"/>
    <col min="2817" max="2818" width="6.6640625" style="8" customWidth="1"/>
    <col min="2819" max="2819" width="12.6640625" style="8" customWidth="1"/>
    <col min="2820" max="2820" width="0" style="8" hidden="1" customWidth="1"/>
    <col min="2821" max="2821" width="12.6640625" style="8" customWidth="1"/>
    <col min="2822" max="2822" width="6.6640625" style="8" customWidth="1"/>
    <col min="2823" max="2826" width="9.6640625" style="8" customWidth="1"/>
    <col min="2827" max="2834" width="0" style="8" hidden="1" customWidth="1"/>
    <col min="2835" max="2841" width="11.6640625" style="8" customWidth="1"/>
    <col min="2842" max="3072" width="9.109375" style="8"/>
    <col min="3073" max="3074" width="6.6640625" style="8" customWidth="1"/>
    <col min="3075" max="3075" width="12.6640625" style="8" customWidth="1"/>
    <col min="3076" max="3076" width="0" style="8" hidden="1" customWidth="1"/>
    <col min="3077" max="3077" width="12.6640625" style="8" customWidth="1"/>
    <col min="3078" max="3078" width="6.6640625" style="8" customWidth="1"/>
    <col min="3079" max="3082" width="9.6640625" style="8" customWidth="1"/>
    <col min="3083" max="3090" width="0" style="8" hidden="1" customWidth="1"/>
    <col min="3091" max="3097" width="11.6640625" style="8" customWidth="1"/>
    <col min="3098" max="3328" width="9.109375" style="8"/>
    <col min="3329" max="3330" width="6.6640625" style="8" customWidth="1"/>
    <col min="3331" max="3331" width="12.6640625" style="8" customWidth="1"/>
    <col min="3332" max="3332" width="0" style="8" hidden="1" customWidth="1"/>
    <col min="3333" max="3333" width="12.6640625" style="8" customWidth="1"/>
    <col min="3334" max="3334" width="6.6640625" style="8" customWidth="1"/>
    <col min="3335" max="3338" width="9.6640625" style="8" customWidth="1"/>
    <col min="3339" max="3346" width="0" style="8" hidden="1" customWidth="1"/>
    <col min="3347" max="3353" width="11.6640625" style="8" customWidth="1"/>
    <col min="3354" max="3584" width="9.109375" style="8"/>
    <col min="3585" max="3586" width="6.6640625" style="8" customWidth="1"/>
    <col min="3587" max="3587" width="12.6640625" style="8" customWidth="1"/>
    <col min="3588" max="3588" width="0" style="8" hidden="1" customWidth="1"/>
    <col min="3589" max="3589" width="12.6640625" style="8" customWidth="1"/>
    <col min="3590" max="3590" width="6.6640625" style="8" customWidth="1"/>
    <col min="3591" max="3594" width="9.6640625" style="8" customWidth="1"/>
    <col min="3595" max="3602" width="0" style="8" hidden="1" customWidth="1"/>
    <col min="3603" max="3609" width="11.6640625" style="8" customWidth="1"/>
    <col min="3610" max="3840" width="9.109375" style="8"/>
    <col min="3841" max="3842" width="6.6640625" style="8" customWidth="1"/>
    <col min="3843" max="3843" width="12.6640625" style="8" customWidth="1"/>
    <col min="3844" max="3844" width="0" style="8" hidden="1" customWidth="1"/>
    <col min="3845" max="3845" width="12.6640625" style="8" customWidth="1"/>
    <col min="3846" max="3846" width="6.6640625" style="8" customWidth="1"/>
    <col min="3847" max="3850" width="9.6640625" style="8" customWidth="1"/>
    <col min="3851" max="3858" width="0" style="8" hidden="1" customWidth="1"/>
    <col min="3859" max="3865" width="11.6640625" style="8" customWidth="1"/>
    <col min="3866" max="4096" width="9.109375" style="8"/>
    <col min="4097" max="4098" width="6.6640625" style="8" customWidth="1"/>
    <col min="4099" max="4099" width="12.6640625" style="8" customWidth="1"/>
    <col min="4100" max="4100" width="0" style="8" hidden="1" customWidth="1"/>
    <col min="4101" max="4101" width="12.6640625" style="8" customWidth="1"/>
    <col min="4102" max="4102" width="6.6640625" style="8" customWidth="1"/>
    <col min="4103" max="4106" width="9.6640625" style="8" customWidth="1"/>
    <col min="4107" max="4114" width="0" style="8" hidden="1" customWidth="1"/>
    <col min="4115" max="4121" width="11.6640625" style="8" customWidth="1"/>
    <col min="4122" max="4352" width="9.109375" style="8"/>
    <col min="4353" max="4354" width="6.6640625" style="8" customWidth="1"/>
    <col min="4355" max="4355" width="12.6640625" style="8" customWidth="1"/>
    <col min="4356" max="4356" width="0" style="8" hidden="1" customWidth="1"/>
    <col min="4357" max="4357" width="12.6640625" style="8" customWidth="1"/>
    <col min="4358" max="4358" width="6.6640625" style="8" customWidth="1"/>
    <col min="4359" max="4362" width="9.6640625" style="8" customWidth="1"/>
    <col min="4363" max="4370" width="0" style="8" hidden="1" customWidth="1"/>
    <col min="4371" max="4377" width="11.6640625" style="8" customWidth="1"/>
    <col min="4378" max="4608" width="9.109375" style="8"/>
    <col min="4609" max="4610" width="6.6640625" style="8" customWidth="1"/>
    <col min="4611" max="4611" width="12.6640625" style="8" customWidth="1"/>
    <col min="4612" max="4612" width="0" style="8" hidden="1" customWidth="1"/>
    <col min="4613" max="4613" width="12.6640625" style="8" customWidth="1"/>
    <col min="4614" max="4614" width="6.6640625" style="8" customWidth="1"/>
    <col min="4615" max="4618" width="9.6640625" style="8" customWidth="1"/>
    <col min="4619" max="4626" width="0" style="8" hidden="1" customWidth="1"/>
    <col min="4627" max="4633" width="11.6640625" style="8" customWidth="1"/>
    <col min="4634" max="4864" width="9.109375" style="8"/>
    <col min="4865" max="4866" width="6.6640625" style="8" customWidth="1"/>
    <col min="4867" max="4867" width="12.6640625" style="8" customWidth="1"/>
    <col min="4868" max="4868" width="0" style="8" hidden="1" customWidth="1"/>
    <col min="4869" max="4869" width="12.6640625" style="8" customWidth="1"/>
    <col min="4870" max="4870" width="6.6640625" style="8" customWidth="1"/>
    <col min="4871" max="4874" width="9.6640625" style="8" customWidth="1"/>
    <col min="4875" max="4882" width="0" style="8" hidden="1" customWidth="1"/>
    <col min="4883" max="4889" width="11.6640625" style="8" customWidth="1"/>
    <col min="4890" max="5120" width="9.109375" style="8"/>
    <col min="5121" max="5122" width="6.6640625" style="8" customWidth="1"/>
    <col min="5123" max="5123" width="12.6640625" style="8" customWidth="1"/>
    <col min="5124" max="5124" width="0" style="8" hidden="1" customWidth="1"/>
    <col min="5125" max="5125" width="12.6640625" style="8" customWidth="1"/>
    <col min="5126" max="5126" width="6.6640625" style="8" customWidth="1"/>
    <col min="5127" max="5130" width="9.6640625" style="8" customWidth="1"/>
    <col min="5131" max="5138" width="0" style="8" hidden="1" customWidth="1"/>
    <col min="5139" max="5145" width="11.6640625" style="8" customWidth="1"/>
    <col min="5146" max="5376" width="9.109375" style="8"/>
    <col min="5377" max="5378" width="6.6640625" style="8" customWidth="1"/>
    <col min="5379" max="5379" width="12.6640625" style="8" customWidth="1"/>
    <col min="5380" max="5380" width="0" style="8" hidden="1" customWidth="1"/>
    <col min="5381" max="5381" width="12.6640625" style="8" customWidth="1"/>
    <col min="5382" max="5382" width="6.6640625" style="8" customWidth="1"/>
    <col min="5383" max="5386" width="9.6640625" style="8" customWidth="1"/>
    <col min="5387" max="5394" width="0" style="8" hidden="1" customWidth="1"/>
    <col min="5395" max="5401" width="11.6640625" style="8" customWidth="1"/>
    <col min="5402" max="5632" width="9.109375" style="8"/>
    <col min="5633" max="5634" width="6.6640625" style="8" customWidth="1"/>
    <col min="5635" max="5635" width="12.6640625" style="8" customWidth="1"/>
    <col min="5636" max="5636" width="0" style="8" hidden="1" customWidth="1"/>
    <col min="5637" max="5637" width="12.6640625" style="8" customWidth="1"/>
    <col min="5638" max="5638" width="6.6640625" style="8" customWidth="1"/>
    <col min="5639" max="5642" width="9.6640625" style="8" customWidth="1"/>
    <col min="5643" max="5650" width="0" style="8" hidden="1" customWidth="1"/>
    <col min="5651" max="5657" width="11.6640625" style="8" customWidth="1"/>
    <col min="5658" max="5888" width="9.109375" style="8"/>
    <col min="5889" max="5890" width="6.6640625" style="8" customWidth="1"/>
    <col min="5891" max="5891" width="12.6640625" style="8" customWidth="1"/>
    <col min="5892" max="5892" width="0" style="8" hidden="1" customWidth="1"/>
    <col min="5893" max="5893" width="12.6640625" style="8" customWidth="1"/>
    <col min="5894" max="5894" width="6.6640625" style="8" customWidth="1"/>
    <col min="5895" max="5898" width="9.6640625" style="8" customWidth="1"/>
    <col min="5899" max="5906" width="0" style="8" hidden="1" customWidth="1"/>
    <col min="5907" max="5913" width="11.6640625" style="8" customWidth="1"/>
    <col min="5914" max="6144" width="9.109375" style="8"/>
    <col min="6145" max="6146" width="6.6640625" style="8" customWidth="1"/>
    <col min="6147" max="6147" width="12.6640625" style="8" customWidth="1"/>
    <col min="6148" max="6148" width="0" style="8" hidden="1" customWidth="1"/>
    <col min="6149" max="6149" width="12.6640625" style="8" customWidth="1"/>
    <col min="6150" max="6150" width="6.6640625" style="8" customWidth="1"/>
    <col min="6151" max="6154" width="9.6640625" style="8" customWidth="1"/>
    <col min="6155" max="6162" width="0" style="8" hidden="1" customWidth="1"/>
    <col min="6163" max="6169" width="11.6640625" style="8" customWidth="1"/>
    <col min="6170" max="6400" width="9.109375" style="8"/>
    <col min="6401" max="6402" width="6.6640625" style="8" customWidth="1"/>
    <col min="6403" max="6403" width="12.6640625" style="8" customWidth="1"/>
    <col min="6404" max="6404" width="0" style="8" hidden="1" customWidth="1"/>
    <col min="6405" max="6405" width="12.6640625" style="8" customWidth="1"/>
    <col min="6406" max="6406" width="6.6640625" style="8" customWidth="1"/>
    <col min="6407" max="6410" width="9.6640625" style="8" customWidth="1"/>
    <col min="6411" max="6418" width="0" style="8" hidden="1" customWidth="1"/>
    <col min="6419" max="6425" width="11.6640625" style="8" customWidth="1"/>
    <col min="6426" max="6656" width="9.109375" style="8"/>
    <col min="6657" max="6658" width="6.6640625" style="8" customWidth="1"/>
    <col min="6659" max="6659" width="12.6640625" style="8" customWidth="1"/>
    <col min="6660" max="6660" width="0" style="8" hidden="1" customWidth="1"/>
    <col min="6661" max="6661" width="12.6640625" style="8" customWidth="1"/>
    <col min="6662" max="6662" width="6.6640625" style="8" customWidth="1"/>
    <col min="6663" max="6666" width="9.6640625" style="8" customWidth="1"/>
    <col min="6667" max="6674" width="0" style="8" hidden="1" customWidth="1"/>
    <col min="6675" max="6681" width="11.6640625" style="8" customWidth="1"/>
    <col min="6682" max="6912" width="9.109375" style="8"/>
    <col min="6913" max="6914" width="6.6640625" style="8" customWidth="1"/>
    <col min="6915" max="6915" width="12.6640625" style="8" customWidth="1"/>
    <col min="6916" max="6916" width="0" style="8" hidden="1" customWidth="1"/>
    <col min="6917" max="6917" width="12.6640625" style="8" customWidth="1"/>
    <col min="6918" max="6918" width="6.6640625" style="8" customWidth="1"/>
    <col min="6919" max="6922" width="9.6640625" style="8" customWidth="1"/>
    <col min="6923" max="6930" width="0" style="8" hidden="1" customWidth="1"/>
    <col min="6931" max="6937" width="11.6640625" style="8" customWidth="1"/>
    <col min="6938" max="7168" width="9.109375" style="8"/>
    <col min="7169" max="7170" width="6.6640625" style="8" customWidth="1"/>
    <col min="7171" max="7171" width="12.6640625" style="8" customWidth="1"/>
    <col min="7172" max="7172" width="0" style="8" hidden="1" customWidth="1"/>
    <col min="7173" max="7173" width="12.6640625" style="8" customWidth="1"/>
    <col min="7174" max="7174" width="6.6640625" style="8" customWidth="1"/>
    <col min="7175" max="7178" width="9.6640625" style="8" customWidth="1"/>
    <col min="7179" max="7186" width="0" style="8" hidden="1" customWidth="1"/>
    <col min="7187" max="7193" width="11.6640625" style="8" customWidth="1"/>
    <col min="7194" max="7424" width="9.109375" style="8"/>
    <col min="7425" max="7426" width="6.6640625" style="8" customWidth="1"/>
    <col min="7427" max="7427" width="12.6640625" style="8" customWidth="1"/>
    <col min="7428" max="7428" width="0" style="8" hidden="1" customWidth="1"/>
    <col min="7429" max="7429" width="12.6640625" style="8" customWidth="1"/>
    <col min="7430" max="7430" width="6.6640625" style="8" customWidth="1"/>
    <col min="7431" max="7434" width="9.6640625" style="8" customWidth="1"/>
    <col min="7435" max="7442" width="0" style="8" hidden="1" customWidth="1"/>
    <col min="7443" max="7449" width="11.6640625" style="8" customWidth="1"/>
    <col min="7450" max="7680" width="9.109375" style="8"/>
    <col min="7681" max="7682" width="6.6640625" style="8" customWidth="1"/>
    <col min="7683" max="7683" width="12.6640625" style="8" customWidth="1"/>
    <col min="7684" max="7684" width="0" style="8" hidden="1" customWidth="1"/>
    <col min="7685" max="7685" width="12.6640625" style="8" customWidth="1"/>
    <col min="7686" max="7686" width="6.6640625" style="8" customWidth="1"/>
    <col min="7687" max="7690" width="9.6640625" style="8" customWidth="1"/>
    <col min="7691" max="7698" width="0" style="8" hidden="1" customWidth="1"/>
    <col min="7699" max="7705" width="11.6640625" style="8" customWidth="1"/>
    <col min="7706" max="7936" width="9.109375" style="8"/>
    <col min="7937" max="7938" width="6.6640625" style="8" customWidth="1"/>
    <col min="7939" max="7939" width="12.6640625" style="8" customWidth="1"/>
    <col min="7940" max="7940" width="0" style="8" hidden="1" customWidth="1"/>
    <col min="7941" max="7941" width="12.6640625" style="8" customWidth="1"/>
    <col min="7942" max="7942" width="6.6640625" style="8" customWidth="1"/>
    <col min="7943" max="7946" width="9.6640625" style="8" customWidth="1"/>
    <col min="7947" max="7954" width="0" style="8" hidden="1" customWidth="1"/>
    <col min="7955" max="7961" width="11.6640625" style="8" customWidth="1"/>
    <col min="7962" max="8192" width="9.109375" style="8"/>
    <col min="8193" max="8194" width="6.6640625" style="8" customWidth="1"/>
    <col min="8195" max="8195" width="12.6640625" style="8" customWidth="1"/>
    <col min="8196" max="8196" width="0" style="8" hidden="1" customWidth="1"/>
    <col min="8197" max="8197" width="12.6640625" style="8" customWidth="1"/>
    <col min="8198" max="8198" width="6.6640625" style="8" customWidth="1"/>
    <col min="8199" max="8202" width="9.6640625" style="8" customWidth="1"/>
    <col min="8203" max="8210" width="0" style="8" hidden="1" customWidth="1"/>
    <col min="8211" max="8217" width="11.6640625" style="8" customWidth="1"/>
    <col min="8218" max="8448" width="9.109375" style="8"/>
    <col min="8449" max="8450" width="6.6640625" style="8" customWidth="1"/>
    <col min="8451" max="8451" width="12.6640625" style="8" customWidth="1"/>
    <col min="8452" max="8452" width="0" style="8" hidden="1" customWidth="1"/>
    <col min="8453" max="8453" width="12.6640625" style="8" customWidth="1"/>
    <col min="8454" max="8454" width="6.6640625" style="8" customWidth="1"/>
    <col min="8455" max="8458" width="9.6640625" style="8" customWidth="1"/>
    <col min="8459" max="8466" width="0" style="8" hidden="1" customWidth="1"/>
    <col min="8467" max="8473" width="11.6640625" style="8" customWidth="1"/>
    <col min="8474" max="8704" width="9.109375" style="8"/>
    <col min="8705" max="8706" width="6.6640625" style="8" customWidth="1"/>
    <col min="8707" max="8707" width="12.6640625" style="8" customWidth="1"/>
    <col min="8708" max="8708" width="0" style="8" hidden="1" customWidth="1"/>
    <col min="8709" max="8709" width="12.6640625" style="8" customWidth="1"/>
    <col min="8710" max="8710" width="6.6640625" style="8" customWidth="1"/>
    <col min="8711" max="8714" width="9.6640625" style="8" customWidth="1"/>
    <col min="8715" max="8722" width="0" style="8" hidden="1" customWidth="1"/>
    <col min="8723" max="8729" width="11.6640625" style="8" customWidth="1"/>
    <col min="8730" max="8960" width="9.109375" style="8"/>
    <col min="8961" max="8962" width="6.6640625" style="8" customWidth="1"/>
    <col min="8963" max="8963" width="12.6640625" style="8" customWidth="1"/>
    <col min="8964" max="8964" width="0" style="8" hidden="1" customWidth="1"/>
    <col min="8965" max="8965" width="12.6640625" style="8" customWidth="1"/>
    <col min="8966" max="8966" width="6.6640625" style="8" customWidth="1"/>
    <col min="8967" max="8970" width="9.6640625" style="8" customWidth="1"/>
    <col min="8971" max="8978" width="0" style="8" hidden="1" customWidth="1"/>
    <col min="8979" max="8985" width="11.6640625" style="8" customWidth="1"/>
    <col min="8986" max="9216" width="9.109375" style="8"/>
    <col min="9217" max="9218" width="6.6640625" style="8" customWidth="1"/>
    <col min="9219" max="9219" width="12.6640625" style="8" customWidth="1"/>
    <col min="9220" max="9220" width="0" style="8" hidden="1" customWidth="1"/>
    <col min="9221" max="9221" width="12.6640625" style="8" customWidth="1"/>
    <col min="9222" max="9222" width="6.6640625" style="8" customWidth="1"/>
    <col min="9223" max="9226" width="9.6640625" style="8" customWidth="1"/>
    <col min="9227" max="9234" width="0" style="8" hidden="1" customWidth="1"/>
    <col min="9235" max="9241" width="11.6640625" style="8" customWidth="1"/>
    <col min="9242" max="9472" width="9.109375" style="8"/>
    <col min="9473" max="9474" width="6.6640625" style="8" customWidth="1"/>
    <col min="9475" max="9475" width="12.6640625" style="8" customWidth="1"/>
    <col min="9476" max="9476" width="0" style="8" hidden="1" customWidth="1"/>
    <col min="9477" max="9477" width="12.6640625" style="8" customWidth="1"/>
    <col min="9478" max="9478" width="6.6640625" style="8" customWidth="1"/>
    <col min="9479" max="9482" width="9.6640625" style="8" customWidth="1"/>
    <col min="9483" max="9490" width="0" style="8" hidden="1" customWidth="1"/>
    <col min="9491" max="9497" width="11.6640625" style="8" customWidth="1"/>
    <col min="9498" max="9728" width="9.109375" style="8"/>
    <col min="9729" max="9730" width="6.6640625" style="8" customWidth="1"/>
    <col min="9731" max="9731" width="12.6640625" style="8" customWidth="1"/>
    <col min="9732" max="9732" width="0" style="8" hidden="1" customWidth="1"/>
    <col min="9733" max="9733" width="12.6640625" style="8" customWidth="1"/>
    <col min="9734" max="9734" width="6.6640625" style="8" customWidth="1"/>
    <col min="9735" max="9738" width="9.6640625" style="8" customWidth="1"/>
    <col min="9739" max="9746" width="0" style="8" hidden="1" customWidth="1"/>
    <col min="9747" max="9753" width="11.6640625" style="8" customWidth="1"/>
    <col min="9754" max="9984" width="9.109375" style="8"/>
    <col min="9985" max="9986" width="6.6640625" style="8" customWidth="1"/>
    <col min="9987" max="9987" width="12.6640625" style="8" customWidth="1"/>
    <col min="9988" max="9988" width="0" style="8" hidden="1" customWidth="1"/>
    <col min="9989" max="9989" width="12.6640625" style="8" customWidth="1"/>
    <col min="9990" max="9990" width="6.6640625" style="8" customWidth="1"/>
    <col min="9991" max="9994" width="9.6640625" style="8" customWidth="1"/>
    <col min="9995" max="10002" width="0" style="8" hidden="1" customWidth="1"/>
    <col min="10003" max="10009" width="11.6640625" style="8" customWidth="1"/>
    <col min="10010" max="10240" width="9.109375" style="8"/>
    <col min="10241" max="10242" width="6.6640625" style="8" customWidth="1"/>
    <col min="10243" max="10243" width="12.6640625" style="8" customWidth="1"/>
    <col min="10244" max="10244" width="0" style="8" hidden="1" customWidth="1"/>
    <col min="10245" max="10245" width="12.6640625" style="8" customWidth="1"/>
    <col min="10246" max="10246" width="6.6640625" style="8" customWidth="1"/>
    <col min="10247" max="10250" width="9.6640625" style="8" customWidth="1"/>
    <col min="10251" max="10258" width="0" style="8" hidden="1" customWidth="1"/>
    <col min="10259" max="10265" width="11.6640625" style="8" customWidth="1"/>
    <col min="10266" max="10496" width="9.109375" style="8"/>
    <col min="10497" max="10498" width="6.6640625" style="8" customWidth="1"/>
    <col min="10499" max="10499" width="12.6640625" style="8" customWidth="1"/>
    <col min="10500" max="10500" width="0" style="8" hidden="1" customWidth="1"/>
    <col min="10501" max="10501" width="12.6640625" style="8" customWidth="1"/>
    <col min="10502" max="10502" width="6.6640625" style="8" customWidth="1"/>
    <col min="10503" max="10506" width="9.6640625" style="8" customWidth="1"/>
    <col min="10507" max="10514" width="0" style="8" hidden="1" customWidth="1"/>
    <col min="10515" max="10521" width="11.6640625" style="8" customWidth="1"/>
    <col min="10522" max="10752" width="9.109375" style="8"/>
    <col min="10753" max="10754" width="6.6640625" style="8" customWidth="1"/>
    <col min="10755" max="10755" width="12.6640625" style="8" customWidth="1"/>
    <col min="10756" max="10756" width="0" style="8" hidden="1" customWidth="1"/>
    <col min="10757" max="10757" width="12.6640625" style="8" customWidth="1"/>
    <col min="10758" max="10758" width="6.6640625" style="8" customWidth="1"/>
    <col min="10759" max="10762" width="9.6640625" style="8" customWidth="1"/>
    <col min="10763" max="10770" width="0" style="8" hidden="1" customWidth="1"/>
    <col min="10771" max="10777" width="11.6640625" style="8" customWidth="1"/>
    <col min="10778" max="11008" width="9.109375" style="8"/>
    <col min="11009" max="11010" width="6.6640625" style="8" customWidth="1"/>
    <col min="11011" max="11011" width="12.6640625" style="8" customWidth="1"/>
    <col min="11012" max="11012" width="0" style="8" hidden="1" customWidth="1"/>
    <col min="11013" max="11013" width="12.6640625" style="8" customWidth="1"/>
    <col min="11014" max="11014" width="6.6640625" style="8" customWidth="1"/>
    <col min="11015" max="11018" width="9.6640625" style="8" customWidth="1"/>
    <col min="11019" max="11026" width="0" style="8" hidden="1" customWidth="1"/>
    <col min="11027" max="11033" width="11.6640625" style="8" customWidth="1"/>
    <col min="11034" max="11264" width="9.109375" style="8"/>
    <col min="11265" max="11266" width="6.6640625" style="8" customWidth="1"/>
    <col min="11267" max="11267" width="12.6640625" style="8" customWidth="1"/>
    <col min="11268" max="11268" width="0" style="8" hidden="1" customWidth="1"/>
    <col min="11269" max="11269" width="12.6640625" style="8" customWidth="1"/>
    <col min="11270" max="11270" width="6.6640625" style="8" customWidth="1"/>
    <col min="11271" max="11274" width="9.6640625" style="8" customWidth="1"/>
    <col min="11275" max="11282" width="0" style="8" hidden="1" customWidth="1"/>
    <col min="11283" max="11289" width="11.6640625" style="8" customWidth="1"/>
    <col min="11290" max="11520" width="9.109375" style="8"/>
    <col min="11521" max="11522" width="6.6640625" style="8" customWidth="1"/>
    <col min="11523" max="11523" width="12.6640625" style="8" customWidth="1"/>
    <col min="11524" max="11524" width="0" style="8" hidden="1" customWidth="1"/>
    <col min="11525" max="11525" width="12.6640625" style="8" customWidth="1"/>
    <col min="11526" max="11526" width="6.6640625" style="8" customWidth="1"/>
    <col min="11527" max="11530" width="9.6640625" style="8" customWidth="1"/>
    <col min="11531" max="11538" width="0" style="8" hidden="1" customWidth="1"/>
    <col min="11539" max="11545" width="11.6640625" style="8" customWidth="1"/>
    <col min="11546" max="11776" width="9.109375" style="8"/>
    <col min="11777" max="11778" width="6.6640625" style="8" customWidth="1"/>
    <col min="11779" max="11779" width="12.6640625" style="8" customWidth="1"/>
    <col min="11780" max="11780" width="0" style="8" hidden="1" customWidth="1"/>
    <col min="11781" max="11781" width="12.6640625" style="8" customWidth="1"/>
    <col min="11782" max="11782" width="6.6640625" style="8" customWidth="1"/>
    <col min="11783" max="11786" width="9.6640625" style="8" customWidth="1"/>
    <col min="11787" max="11794" width="0" style="8" hidden="1" customWidth="1"/>
    <col min="11795" max="11801" width="11.6640625" style="8" customWidth="1"/>
    <col min="11802" max="12032" width="9.109375" style="8"/>
    <col min="12033" max="12034" width="6.6640625" style="8" customWidth="1"/>
    <col min="12035" max="12035" width="12.6640625" style="8" customWidth="1"/>
    <col min="12036" max="12036" width="0" style="8" hidden="1" customWidth="1"/>
    <col min="12037" max="12037" width="12.6640625" style="8" customWidth="1"/>
    <col min="12038" max="12038" width="6.6640625" style="8" customWidth="1"/>
    <col min="12039" max="12042" width="9.6640625" style="8" customWidth="1"/>
    <col min="12043" max="12050" width="0" style="8" hidden="1" customWidth="1"/>
    <col min="12051" max="12057" width="11.6640625" style="8" customWidth="1"/>
    <col min="12058" max="12288" width="9.109375" style="8"/>
    <col min="12289" max="12290" width="6.6640625" style="8" customWidth="1"/>
    <col min="12291" max="12291" width="12.6640625" style="8" customWidth="1"/>
    <col min="12292" max="12292" width="0" style="8" hidden="1" customWidth="1"/>
    <col min="12293" max="12293" width="12.6640625" style="8" customWidth="1"/>
    <col min="12294" max="12294" width="6.6640625" style="8" customWidth="1"/>
    <col min="12295" max="12298" width="9.6640625" style="8" customWidth="1"/>
    <col min="12299" max="12306" width="0" style="8" hidden="1" customWidth="1"/>
    <col min="12307" max="12313" width="11.6640625" style="8" customWidth="1"/>
    <col min="12314" max="12544" width="9.109375" style="8"/>
    <col min="12545" max="12546" width="6.6640625" style="8" customWidth="1"/>
    <col min="12547" max="12547" width="12.6640625" style="8" customWidth="1"/>
    <col min="12548" max="12548" width="0" style="8" hidden="1" customWidth="1"/>
    <col min="12549" max="12549" width="12.6640625" style="8" customWidth="1"/>
    <col min="12550" max="12550" width="6.6640625" style="8" customWidth="1"/>
    <col min="12551" max="12554" width="9.6640625" style="8" customWidth="1"/>
    <col min="12555" max="12562" width="0" style="8" hidden="1" customWidth="1"/>
    <col min="12563" max="12569" width="11.6640625" style="8" customWidth="1"/>
    <col min="12570" max="12800" width="9.109375" style="8"/>
    <col min="12801" max="12802" width="6.6640625" style="8" customWidth="1"/>
    <col min="12803" max="12803" width="12.6640625" style="8" customWidth="1"/>
    <col min="12804" max="12804" width="0" style="8" hidden="1" customWidth="1"/>
    <col min="12805" max="12805" width="12.6640625" style="8" customWidth="1"/>
    <col min="12806" max="12806" width="6.6640625" style="8" customWidth="1"/>
    <col min="12807" max="12810" width="9.6640625" style="8" customWidth="1"/>
    <col min="12811" max="12818" width="0" style="8" hidden="1" customWidth="1"/>
    <col min="12819" max="12825" width="11.6640625" style="8" customWidth="1"/>
    <col min="12826" max="13056" width="9.109375" style="8"/>
    <col min="13057" max="13058" width="6.6640625" style="8" customWidth="1"/>
    <col min="13059" max="13059" width="12.6640625" style="8" customWidth="1"/>
    <col min="13060" max="13060" width="0" style="8" hidden="1" customWidth="1"/>
    <col min="13061" max="13061" width="12.6640625" style="8" customWidth="1"/>
    <col min="13062" max="13062" width="6.6640625" style="8" customWidth="1"/>
    <col min="13063" max="13066" width="9.6640625" style="8" customWidth="1"/>
    <col min="13067" max="13074" width="0" style="8" hidden="1" customWidth="1"/>
    <col min="13075" max="13081" width="11.6640625" style="8" customWidth="1"/>
    <col min="13082" max="13312" width="9.109375" style="8"/>
    <col min="13313" max="13314" width="6.6640625" style="8" customWidth="1"/>
    <col min="13315" max="13315" width="12.6640625" style="8" customWidth="1"/>
    <col min="13316" max="13316" width="0" style="8" hidden="1" customWidth="1"/>
    <col min="13317" max="13317" width="12.6640625" style="8" customWidth="1"/>
    <col min="13318" max="13318" width="6.6640625" style="8" customWidth="1"/>
    <col min="13319" max="13322" width="9.6640625" style="8" customWidth="1"/>
    <col min="13323" max="13330" width="0" style="8" hidden="1" customWidth="1"/>
    <col min="13331" max="13337" width="11.6640625" style="8" customWidth="1"/>
    <col min="13338" max="13568" width="9.109375" style="8"/>
    <col min="13569" max="13570" width="6.6640625" style="8" customWidth="1"/>
    <col min="13571" max="13571" width="12.6640625" style="8" customWidth="1"/>
    <col min="13572" max="13572" width="0" style="8" hidden="1" customWidth="1"/>
    <col min="13573" max="13573" width="12.6640625" style="8" customWidth="1"/>
    <col min="13574" max="13574" width="6.6640625" style="8" customWidth="1"/>
    <col min="13575" max="13578" width="9.6640625" style="8" customWidth="1"/>
    <col min="13579" max="13586" width="0" style="8" hidden="1" customWidth="1"/>
    <col min="13587" max="13593" width="11.6640625" style="8" customWidth="1"/>
    <col min="13594" max="13824" width="9.109375" style="8"/>
    <col min="13825" max="13826" width="6.6640625" style="8" customWidth="1"/>
    <col min="13827" max="13827" width="12.6640625" style="8" customWidth="1"/>
    <col min="13828" max="13828" width="0" style="8" hidden="1" customWidth="1"/>
    <col min="13829" max="13829" width="12.6640625" style="8" customWidth="1"/>
    <col min="13830" max="13830" width="6.6640625" style="8" customWidth="1"/>
    <col min="13831" max="13834" width="9.6640625" style="8" customWidth="1"/>
    <col min="13835" max="13842" width="0" style="8" hidden="1" customWidth="1"/>
    <col min="13843" max="13849" width="11.6640625" style="8" customWidth="1"/>
    <col min="13850" max="14080" width="9.109375" style="8"/>
    <col min="14081" max="14082" width="6.6640625" style="8" customWidth="1"/>
    <col min="14083" max="14083" width="12.6640625" style="8" customWidth="1"/>
    <col min="14084" max="14084" width="0" style="8" hidden="1" customWidth="1"/>
    <col min="14085" max="14085" width="12.6640625" style="8" customWidth="1"/>
    <col min="14086" max="14086" width="6.6640625" style="8" customWidth="1"/>
    <col min="14087" max="14090" width="9.6640625" style="8" customWidth="1"/>
    <col min="14091" max="14098" width="0" style="8" hidden="1" customWidth="1"/>
    <col min="14099" max="14105" width="11.6640625" style="8" customWidth="1"/>
    <col min="14106" max="14336" width="9.109375" style="8"/>
    <col min="14337" max="14338" width="6.6640625" style="8" customWidth="1"/>
    <col min="14339" max="14339" width="12.6640625" style="8" customWidth="1"/>
    <col min="14340" max="14340" width="0" style="8" hidden="1" customWidth="1"/>
    <col min="14341" max="14341" width="12.6640625" style="8" customWidth="1"/>
    <col min="14342" max="14342" width="6.6640625" style="8" customWidth="1"/>
    <col min="14343" max="14346" width="9.6640625" style="8" customWidth="1"/>
    <col min="14347" max="14354" width="0" style="8" hidden="1" customWidth="1"/>
    <col min="14355" max="14361" width="11.6640625" style="8" customWidth="1"/>
    <col min="14362" max="14592" width="9.109375" style="8"/>
    <col min="14593" max="14594" width="6.6640625" style="8" customWidth="1"/>
    <col min="14595" max="14595" width="12.6640625" style="8" customWidth="1"/>
    <col min="14596" max="14596" width="0" style="8" hidden="1" customWidth="1"/>
    <col min="14597" max="14597" width="12.6640625" style="8" customWidth="1"/>
    <col min="14598" max="14598" width="6.6640625" style="8" customWidth="1"/>
    <col min="14599" max="14602" width="9.6640625" style="8" customWidth="1"/>
    <col min="14603" max="14610" width="0" style="8" hidden="1" customWidth="1"/>
    <col min="14611" max="14617" width="11.6640625" style="8" customWidth="1"/>
    <col min="14618" max="14848" width="9.109375" style="8"/>
    <col min="14849" max="14850" width="6.6640625" style="8" customWidth="1"/>
    <col min="14851" max="14851" width="12.6640625" style="8" customWidth="1"/>
    <col min="14852" max="14852" width="0" style="8" hidden="1" customWidth="1"/>
    <col min="14853" max="14853" width="12.6640625" style="8" customWidth="1"/>
    <col min="14854" max="14854" width="6.6640625" style="8" customWidth="1"/>
    <col min="14855" max="14858" width="9.6640625" style="8" customWidth="1"/>
    <col min="14859" max="14866" width="0" style="8" hidden="1" customWidth="1"/>
    <col min="14867" max="14873" width="11.6640625" style="8" customWidth="1"/>
    <col min="14874" max="15104" width="9.109375" style="8"/>
    <col min="15105" max="15106" width="6.6640625" style="8" customWidth="1"/>
    <col min="15107" max="15107" width="12.6640625" style="8" customWidth="1"/>
    <col min="15108" max="15108" width="0" style="8" hidden="1" customWidth="1"/>
    <col min="15109" max="15109" width="12.6640625" style="8" customWidth="1"/>
    <col min="15110" max="15110" width="6.6640625" style="8" customWidth="1"/>
    <col min="15111" max="15114" width="9.6640625" style="8" customWidth="1"/>
    <col min="15115" max="15122" width="0" style="8" hidden="1" customWidth="1"/>
    <col min="15123" max="15129" width="11.6640625" style="8" customWidth="1"/>
    <col min="15130" max="15360" width="9.109375" style="8"/>
    <col min="15361" max="15362" width="6.6640625" style="8" customWidth="1"/>
    <col min="15363" max="15363" width="12.6640625" style="8" customWidth="1"/>
    <col min="15364" max="15364" width="0" style="8" hidden="1" customWidth="1"/>
    <col min="15365" max="15365" width="12.6640625" style="8" customWidth="1"/>
    <col min="15366" max="15366" width="6.6640625" style="8" customWidth="1"/>
    <col min="15367" max="15370" width="9.6640625" style="8" customWidth="1"/>
    <col min="15371" max="15378" width="0" style="8" hidden="1" customWidth="1"/>
    <col min="15379" max="15385" width="11.6640625" style="8" customWidth="1"/>
    <col min="15386" max="15616" width="9.109375" style="8"/>
    <col min="15617" max="15618" width="6.6640625" style="8" customWidth="1"/>
    <col min="15619" max="15619" width="12.6640625" style="8" customWidth="1"/>
    <col min="15620" max="15620" width="0" style="8" hidden="1" customWidth="1"/>
    <col min="15621" max="15621" width="12.6640625" style="8" customWidth="1"/>
    <col min="15622" max="15622" width="6.6640625" style="8" customWidth="1"/>
    <col min="15623" max="15626" width="9.6640625" style="8" customWidth="1"/>
    <col min="15627" max="15634" width="0" style="8" hidden="1" customWidth="1"/>
    <col min="15635" max="15641" width="11.6640625" style="8" customWidth="1"/>
    <col min="15642" max="15872" width="9.109375" style="8"/>
    <col min="15873" max="15874" width="6.6640625" style="8" customWidth="1"/>
    <col min="15875" max="15875" width="12.6640625" style="8" customWidth="1"/>
    <col min="15876" max="15876" width="0" style="8" hidden="1" customWidth="1"/>
    <col min="15877" max="15877" width="12.6640625" style="8" customWidth="1"/>
    <col min="15878" max="15878" width="6.6640625" style="8" customWidth="1"/>
    <col min="15879" max="15882" width="9.6640625" style="8" customWidth="1"/>
    <col min="15883" max="15890" width="0" style="8" hidden="1" customWidth="1"/>
    <col min="15891" max="15897" width="11.6640625" style="8" customWidth="1"/>
    <col min="15898" max="16128" width="9.109375" style="8"/>
    <col min="16129" max="16130" width="6.6640625" style="8" customWidth="1"/>
    <col min="16131" max="16131" width="12.6640625" style="8" customWidth="1"/>
    <col min="16132" max="16132" width="0" style="8" hidden="1" customWidth="1"/>
    <col min="16133" max="16133" width="12.6640625" style="8" customWidth="1"/>
    <col min="16134" max="16134" width="6.6640625" style="8" customWidth="1"/>
    <col min="16135" max="16138" width="9.6640625" style="8" customWidth="1"/>
    <col min="16139" max="16146" width="0" style="8" hidden="1" customWidth="1"/>
    <col min="16147" max="16153" width="11.6640625" style="8" customWidth="1"/>
    <col min="16154" max="16384" width="9.109375" style="8"/>
  </cols>
  <sheetData>
    <row r="1" spans="1:25" x14ac:dyDescent="0.3">
      <c r="A1" t="s">
        <v>0</v>
      </c>
    </row>
    <row r="2" spans="1:25" x14ac:dyDescent="0.3">
      <c r="A2" t="s">
        <v>27</v>
      </c>
    </row>
    <row r="3" spans="1:25" x14ac:dyDescent="0.3">
      <c r="A3" s="15" t="s">
        <v>28</v>
      </c>
    </row>
    <row r="5" spans="1:25" x14ac:dyDescent="0.3">
      <c r="A5" s="22" t="s">
        <v>29</v>
      </c>
      <c r="B5" s="23"/>
      <c r="C5" s="22"/>
      <c r="D5" s="22"/>
      <c r="E5" s="22"/>
      <c r="F5" s="22"/>
      <c r="G5" s="22"/>
      <c r="U5" s="22">
        <v>2.8700000000000002E-3</v>
      </c>
      <c r="X5" s="22">
        <v>5.8799999999999998E-3</v>
      </c>
    </row>
    <row r="6" spans="1:25" x14ac:dyDescent="0.3">
      <c r="A6" s="48" t="s">
        <v>30</v>
      </c>
      <c r="B6" s="49" t="s">
        <v>31</v>
      </c>
      <c r="C6" s="50" t="s">
        <v>32</v>
      </c>
      <c r="D6" s="50" t="s">
        <v>33</v>
      </c>
      <c r="E6" s="50" t="s">
        <v>34</v>
      </c>
      <c r="F6" s="51" t="s">
        <v>35</v>
      </c>
      <c r="G6" s="52" t="s">
        <v>36</v>
      </c>
      <c r="H6" s="53" t="s">
        <v>22</v>
      </c>
      <c r="I6" s="50" t="s">
        <v>38</v>
      </c>
      <c r="J6" s="50" t="s">
        <v>38</v>
      </c>
      <c r="K6" s="50" t="s">
        <v>44</v>
      </c>
      <c r="L6" s="50" t="s">
        <v>45</v>
      </c>
      <c r="M6" s="50" t="s">
        <v>46</v>
      </c>
      <c r="N6" s="50" t="s">
        <v>47</v>
      </c>
      <c r="O6" s="60" t="s">
        <v>48</v>
      </c>
      <c r="P6" s="60" t="s">
        <v>49</v>
      </c>
      <c r="Q6" s="60" t="s">
        <v>75</v>
      </c>
      <c r="R6" s="60" t="s">
        <v>76</v>
      </c>
      <c r="S6" s="60" t="s">
        <v>83</v>
      </c>
      <c r="T6" s="60" t="s">
        <v>84</v>
      </c>
      <c r="U6" s="60" t="s">
        <v>84</v>
      </c>
      <c r="V6" s="60" t="s">
        <v>85</v>
      </c>
      <c r="W6" s="60" t="s">
        <v>86</v>
      </c>
      <c r="X6" s="60" t="s">
        <v>86</v>
      </c>
      <c r="Y6" s="60" t="s">
        <v>88</v>
      </c>
    </row>
    <row r="7" spans="1:25" x14ac:dyDescent="0.3">
      <c r="A7" s="31"/>
      <c r="B7" s="32"/>
      <c r="C7" s="33"/>
      <c r="D7" s="33"/>
      <c r="E7" s="33"/>
      <c r="F7" s="54"/>
      <c r="G7" s="35"/>
      <c r="H7" s="36" t="s">
        <v>58</v>
      </c>
      <c r="I7" s="33" t="s">
        <v>50</v>
      </c>
      <c r="J7" s="33" t="s">
        <v>51</v>
      </c>
      <c r="K7" s="33"/>
      <c r="L7" s="33"/>
      <c r="M7" s="33"/>
      <c r="N7" s="33"/>
      <c r="O7" s="33"/>
      <c r="P7" s="33"/>
      <c r="Q7" s="33"/>
      <c r="R7" s="33"/>
      <c r="S7" s="33"/>
      <c r="T7" s="33" t="s">
        <v>51</v>
      </c>
      <c r="U7" s="61" t="s">
        <v>50</v>
      </c>
      <c r="V7" s="33"/>
      <c r="W7" s="33" t="s">
        <v>51</v>
      </c>
      <c r="X7" s="61" t="s">
        <v>50</v>
      </c>
      <c r="Y7" s="61" t="s">
        <v>87</v>
      </c>
    </row>
    <row r="8" spans="1:25" x14ac:dyDescent="0.3">
      <c r="A8" t="s">
        <v>8</v>
      </c>
      <c r="B8" s="62" t="s">
        <v>59</v>
      </c>
      <c r="C8" s="8">
        <v>32319.95</v>
      </c>
      <c r="D8" s="8">
        <v>0</v>
      </c>
      <c r="E8" s="8">
        <f>C8-D8</f>
        <v>32319.95</v>
      </c>
      <c r="F8" s="59">
        <v>5</v>
      </c>
      <c r="G8" s="21">
        <v>43070</v>
      </c>
      <c r="H8" s="22">
        <v>1.2500000000000001E-2</v>
      </c>
      <c r="I8" s="8">
        <f>E8*1.25/100*1/12</f>
        <v>33.666614583333335</v>
      </c>
      <c r="J8" s="8">
        <v>94</v>
      </c>
      <c r="L8" s="8">
        <v>2986</v>
      </c>
      <c r="M8" s="8">
        <v>3038</v>
      </c>
      <c r="N8" s="8">
        <v>3091</v>
      </c>
      <c r="O8" s="8">
        <v>3145</v>
      </c>
      <c r="P8" s="8">
        <v>3200</v>
      </c>
      <c r="Q8" s="8">
        <v>3256</v>
      </c>
      <c r="R8" s="8">
        <v>3313</v>
      </c>
      <c r="S8" s="8">
        <v>3371</v>
      </c>
      <c r="T8" s="8">
        <v>180</v>
      </c>
      <c r="U8" s="8">
        <f>(E8-SUM(K8:S8))*0.287/100/2</f>
        <v>9.930128250000001</v>
      </c>
      <c r="V8" s="8">
        <v>3430</v>
      </c>
      <c r="W8" s="8">
        <v>121</v>
      </c>
      <c r="X8" s="8">
        <f>(E8-SUM(K8:S8)-V8)*0.588/100/2</f>
        <v>10.260453000000002</v>
      </c>
      <c r="Y8" s="8">
        <f>(E8-SUM(K8:S8))*0.005/2+(E8-SUM(K8:S8)-V8)*0.005/2</f>
        <v>26.024750000000004</v>
      </c>
    </row>
    <row r="10" spans="1:25" ht="15" thickBot="1" x14ac:dyDescent="0.35">
      <c r="A10" s="63" t="s">
        <v>55</v>
      </c>
      <c r="B10" s="39"/>
      <c r="C10" s="40">
        <f>SUM(C8:C9)</f>
        <v>32319.95</v>
      </c>
      <c r="D10" s="40">
        <f>SUM(D8:D9)</f>
        <v>0</v>
      </c>
      <c r="E10" s="40">
        <f>SUM(E8:E9)</f>
        <v>32319.95</v>
      </c>
      <c r="F10" s="64"/>
      <c r="G10" s="42"/>
      <c r="H10" s="43"/>
      <c r="I10" s="40">
        <f t="shared" ref="I10:Y10" si="0">SUM(I8:I9)</f>
        <v>33.666614583333335</v>
      </c>
      <c r="J10" s="40">
        <f t="shared" si="0"/>
        <v>94</v>
      </c>
      <c r="K10" s="40">
        <f t="shared" si="0"/>
        <v>0</v>
      </c>
      <c r="L10" s="40">
        <f t="shared" si="0"/>
        <v>2986</v>
      </c>
      <c r="M10" s="40">
        <f t="shared" si="0"/>
        <v>3038</v>
      </c>
      <c r="N10" s="40">
        <f t="shared" si="0"/>
        <v>3091</v>
      </c>
      <c r="O10" s="40">
        <f t="shared" si="0"/>
        <v>3145</v>
      </c>
      <c r="P10" s="40">
        <f t="shared" si="0"/>
        <v>3200</v>
      </c>
      <c r="Q10" s="40">
        <f t="shared" si="0"/>
        <v>3256</v>
      </c>
      <c r="R10" s="40">
        <f t="shared" si="0"/>
        <v>3313</v>
      </c>
      <c r="S10" s="40">
        <f t="shared" si="0"/>
        <v>3371</v>
      </c>
      <c r="T10" s="40">
        <f t="shared" si="0"/>
        <v>180</v>
      </c>
      <c r="U10" s="40">
        <f t="shared" si="0"/>
        <v>9.930128250000001</v>
      </c>
      <c r="V10" s="40">
        <f t="shared" si="0"/>
        <v>3430</v>
      </c>
      <c r="W10" s="40">
        <f t="shared" si="0"/>
        <v>121</v>
      </c>
      <c r="X10" s="40">
        <f t="shared" si="0"/>
        <v>10.260453000000002</v>
      </c>
      <c r="Y10" s="40">
        <f t="shared" si="0"/>
        <v>26.024750000000004</v>
      </c>
    </row>
    <row r="11" spans="1:25" ht="15" thickTop="1" x14ac:dyDescent="0.3"/>
    <row r="12" spans="1:25" x14ac:dyDescent="0.3">
      <c r="S12" s="44">
        <f>S10</f>
        <v>3371</v>
      </c>
      <c r="T12" s="44">
        <f>T10</f>
        <v>180</v>
      </c>
      <c r="U12" s="44">
        <f>U10</f>
        <v>9.930128250000001</v>
      </c>
      <c r="V12" s="44">
        <f t="shared" ref="V12:X12" si="1">V10</f>
        <v>3430</v>
      </c>
      <c r="W12" s="44">
        <f t="shared" si="1"/>
        <v>121</v>
      </c>
      <c r="X12" s="44">
        <f t="shared" si="1"/>
        <v>10.260453000000002</v>
      </c>
      <c r="Y12" s="44">
        <f>Y10</f>
        <v>26.024750000000004</v>
      </c>
    </row>
    <row r="14" spans="1:25" ht="15" thickBot="1" x14ac:dyDescent="0.35">
      <c r="V14" s="58">
        <f>S12+V12</f>
        <v>6801</v>
      </c>
      <c r="W14" s="58">
        <f>T12+W12</f>
        <v>301</v>
      </c>
      <c r="X14" s="58">
        <f>U12+X12</f>
        <v>20.190581250000001</v>
      </c>
      <c r="Y14" s="58">
        <f>Y12</f>
        <v>26.024750000000004</v>
      </c>
    </row>
    <row r="15" spans="1:25" ht="15" thickTop="1" x14ac:dyDescent="0.3">
      <c r="V15" s="45" t="s">
        <v>21</v>
      </c>
      <c r="W15" s="45" t="s">
        <v>56</v>
      </c>
      <c r="X15" s="45" t="s">
        <v>57</v>
      </c>
      <c r="Y15" s="45" t="s">
        <v>12</v>
      </c>
    </row>
    <row r="16" spans="1:25" x14ac:dyDescent="0.3">
      <c r="V16" s="45" t="s">
        <v>87</v>
      </c>
      <c r="W16" s="45" t="s">
        <v>87</v>
      </c>
      <c r="X16" s="45" t="s">
        <v>87</v>
      </c>
      <c r="Y16" s="45" t="s">
        <v>87</v>
      </c>
    </row>
  </sheetData>
  <pageMargins left="0" right="0" top="0.75" bottom="0.75" header="0.3" footer="0.3"/>
  <pageSetup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R28"/>
  <sheetViews>
    <sheetView workbookViewId="0">
      <selection activeCell="F17" sqref="F17"/>
    </sheetView>
  </sheetViews>
  <sheetFormatPr defaultRowHeight="14.4" x14ac:dyDescent="0.3"/>
  <cols>
    <col min="1" max="1" width="6.6640625" customWidth="1"/>
    <col min="2" max="2" width="6.6640625" style="19" customWidth="1"/>
    <col min="3" max="3" width="12.6640625" style="8" customWidth="1"/>
    <col min="4" max="4" width="10.6640625" style="8" hidden="1" customWidth="1"/>
    <col min="5" max="5" width="12.6640625" style="8" customWidth="1"/>
    <col min="6" max="6" width="6.6640625" style="59" customWidth="1"/>
    <col min="7" max="7" width="9.6640625" style="21" customWidth="1"/>
    <col min="8" max="8" width="9.6640625" style="22" customWidth="1"/>
    <col min="9" max="10" width="10.6640625" style="8" customWidth="1"/>
    <col min="11" max="18" width="12.6640625" hidden="1" customWidth="1"/>
    <col min="19" max="24" width="11.6640625" customWidth="1"/>
    <col min="25" max="25" width="11.6640625" style="8" customWidth="1"/>
    <col min="26" max="204" width="12.6640625" customWidth="1"/>
    <col min="257" max="258" width="6.6640625" customWidth="1"/>
    <col min="259" max="259" width="12.6640625" customWidth="1"/>
    <col min="260" max="260" width="0" hidden="1" customWidth="1"/>
    <col min="261" max="261" width="12.6640625" customWidth="1"/>
    <col min="262" max="262" width="6.6640625" customWidth="1"/>
    <col min="263" max="264" width="9.6640625" customWidth="1"/>
    <col min="265" max="266" width="10.6640625" customWidth="1"/>
    <col min="267" max="274" width="0" hidden="1" customWidth="1"/>
    <col min="275" max="281" width="11.6640625" customWidth="1"/>
    <col min="282" max="460" width="12.6640625" customWidth="1"/>
    <col min="513" max="514" width="6.6640625" customWidth="1"/>
    <col min="515" max="515" width="12.6640625" customWidth="1"/>
    <col min="516" max="516" width="0" hidden="1" customWidth="1"/>
    <col min="517" max="517" width="12.6640625" customWidth="1"/>
    <col min="518" max="518" width="6.6640625" customWidth="1"/>
    <col min="519" max="520" width="9.6640625" customWidth="1"/>
    <col min="521" max="522" width="10.6640625" customWidth="1"/>
    <col min="523" max="530" width="0" hidden="1" customWidth="1"/>
    <col min="531" max="537" width="11.6640625" customWidth="1"/>
    <col min="538" max="716" width="12.6640625" customWidth="1"/>
    <col min="769" max="770" width="6.6640625" customWidth="1"/>
    <col min="771" max="771" width="12.6640625" customWidth="1"/>
    <col min="772" max="772" width="0" hidden="1" customWidth="1"/>
    <col min="773" max="773" width="12.6640625" customWidth="1"/>
    <col min="774" max="774" width="6.6640625" customWidth="1"/>
    <col min="775" max="776" width="9.6640625" customWidth="1"/>
    <col min="777" max="778" width="10.6640625" customWidth="1"/>
    <col min="779" max="786" width="0" hidden="1" customWidth="1"/>
    <col min="787" max="793" width="11.6640625" customWidth="1"/>
    <col min="794" max="972" width="12.6640625" customWidth="1"/>
    <col min="1025" max="1026" width="6.6640625" customWidth="1"/>
    <col min="1027" max="1027" width="12.6640625" customWidth="1"/>
    <col min="1028" max="1028" width="0" hidden="1" customWidth="1"/>
    <col min="1029" max="1029" width="12.6640625" customWidth="1"/>
    <col min="1030" max="1030" width="6.6640625" customWidth="1"/>
    <col min="1031" max="1032" width="9.6640625" customWidth="1"/>
    <col min="1033" max="1034" width="10.6640625" customWidth="1"/>
    <col min="1035" max="1042" width="0" hidden="1" customWidth="1"/>
    <col min="1043" max="1049" width="11.6640625" customWidth="1"/>
    <col min="1050" max="1228" width="12.6640625" customWidth="1"/>
    <col min="1281" max="1282" width="6.6640625" customWidth="1"/>
    <col min="1283" max="1283" width="12.6640625" customWidth="1"/>
    <col min="1284" max="1284" width="0" hidden="1" customWidth="1"/>
    <col min="1285" max="1285" width="12.6640625" customWidth="1"/>
    <col min="1286" max="1286" width="6.6640625" customWidth="1"/>
    <col min="1287" max="1288" width="9.6640625" customWidth="1"/>
    <col min="1289" max="1290" width="10.6640625" customWidth="1"/>
    <col min="1291" max="1298" width="0" hidden="1" customWidth="1"/>
    <col min="1299" max="1305" width="11.6640625" customWidth="1"/>
    <col min="1306" max="1484" width="12.6640625" customWidth="1"/>
    <col min="1537" max="1538" width="6.6640625" customWidth="1"/>
    <col min="1539" max="1539" width="12.6640625" customWidth="1"/>
    <col min="1540" max="1540" width="0" hidden="1" customWidth="1"/>
    <col min="1541" max="1541" width="12.6640625" customWidth="1"/>
    <col min="1542" max="1542" width="6.6640625" customWidth="1"/>
    <col min="1543" max="1544" width="9.6640625" customWidth="1"/>
    <col min="1545" max="1546" width="10.6640625" customWidth="1"/>
    <col min="1547" max="1554" width="0" hidden="1" customWidth="1"/>
    <col min="1555" max="1561" width="11.6640625" customWidth="1"/>
    <col min="1562" max="1740" width="12.6640625" customWidth="1"/>
    <col min="1793" max="1794" width="6.6640625" customWidth="1"/>
    <col min="1795" max="1795" width="12.6640625" customWidth="1"/>
    <col min="1796" max="1796" width="0" hidden="1" customWidth="1"/>
    <col min="1797" max="1797" width="12.6640625" customWidth="1"/>
    <col min="1798" max="1798" width="6.6640625" customWidth="1"/>
    <col min="1799" max="1800" width="9.6640625" customWidth="1"/>
    <col min="1801" max="1802" width="10.6640625" customWidth="1"/>
    <col min="1803" max="1810" width="0" hidden="1" customWidth="1"/>
    <col min="1811" max="1817" width="11.6640625" customWidth="1"/>
    <col min="1818" max="1996" width="12.6640625" customWidth="1"/>
    <col min="2049" max="2050" width="6.6640625" customWidth="1"/>
    <col min="2051" max="2051" width="12.6640625" customWidth="1"/>
    <col min="2052" max="2052" width="0" hidden="1" customWidth="1"/>
    <col min="2053" max="2053" width="12.6640625" customWidth="1"/>
    <col min="2054" max="2054" width="6.6640625" customWidth="1"/>
    <col min="2055" max="2056" width="9.6640625" customWidth="1"/>
    <col min="2057" max="2058" width="10.6640625" customWidth="1"/>
    <col min="2059" max="2066" width="0" hidden="1" customWidth="1"/>
    <col min="2067" max="2073" width="11.6640625" customWidth="1"/>
    <col min="2074" max="2252" width="12.6640625" customWidth="1"/>
    <col min="2305" max="2306" width="6.6640625" customWidth="1"/>
    <col min="2307" max="2307" width="12.6640625" customWidth="1"/>
    <col min="2308" max="2308" width="0" hidden="1" customWidth="1"/>
    <col min="2309" max="2309" width="12.6640625" customWidth="1"/>
    <col min="2310" max="2310" width="6.6640625" customWidth="1"/>
    <col min="2311" max="2312" width="9.6640625" customWidth="1"/>
    <col min="2313" max="2314" width="10.6640625" customWidth="1"/>
    <col min="2315" max="2322" width="0" hidden="1" customWidth="1"/>
    <col min="2323" max="2329" width="11.6640625" customWidth="1"/>
    <col min="2330" max="2508" width="12.6640625" customWidth="1"/>
    <col min="2561" max="2562" width="6.6640625" customWidth="1"/>
    <col min="2563" max="2563" width="12.6640625" customWidth="1"/>
    <col min="2564" max="2564" width="0" hidden="1" customWidth="1"/>
    <col min="2565" max="2565" width="12.6640625" customWidth="1"/>
    <col min="2566" max="2566" width="6.6640625" customWidth="1"/>
    <col min="2567" max="2568" width="9.6640625" customWidth="1"/>
    <col min="2569" max="2570" width="10.6640625" customWidth="1"/>
    <col min="2571" max="2578" width="0" hidden="1" customWidth="1"/>
    <col min="2579" max="2585" width="11.6640625" customWidth="1"/>
    <col min="2586" max="2764" width="12.6640625" customWidth="1"/>
    <col min="2817" max="2818" width="6.6640625" customWidth="1"/>
    <col min="2819" max="2819" width="12.6640625" customWidth="1"/>
    <col min="2820" max="2820" width="0" hidden="1" customWidth="1"/>
    <col min="2821" max="2821" width="12.6640625" customWidth="1"/>
    <col min="2822" max="2822" width="6.6640625" customWidth="1"/>
    <col min="2823" max="2824" width="9.6640625" customWidth="1"/>
    <col min="2825" max="2826" width="10.6640625" customWidth="1"/>
    <col min="2827" max="2834" width="0" hidden="1" customWidth="1"/>
    <col min="2835" max="2841" width="11.6640625" customWidth="1"/>
    <col min="2842" max="3020" width="12.6640625" customWidth="1"/>
    <col min="3073" max="3074" width="6.6640625" customWidth="1"/>
    <col min="3075" max="3075" width="12.6640625" customWidth="1"/>
    <col min="3076" max="3076" width="0" hidden="1" customWidth="1"/>
    <col min="3077" max="3077" width="12.6640625" customWidth="1"/>
    <col min="3078" max="3078" width="6.6640625" customWidth="1"/>
    <col min="3079" max="3080" width="9.6640625" customWidth="1"/>
    <col min="3081" max="3082" width="10.6640625" customWidth="1"/>
    <col min="3083" max="3090" width="0" hidden="1" customWidth="1"/>
    <col min="3091" max="3097" width="11.6640625" customWidth="1"/>
    <col min="3098" max="3276" width="12.6640625" customWidth="1"/>
    <col min="3329" max="3330" width="6.6640625" customWidth="1"/>
    <col min="3331" max="3331" width="12.6640625" customWidth="1"/>
    <col min="3332" max="3332" width="0" hidden="1" customWidth="1"/>
    <col min="3333" max="3333" width="12.6640625" customWidth="1"/>
    <col min="3334" max="3334" width="6.6640625" customWidth="1"/>
    <col min="3335" max="3336" width="9.6640625" customWidth="1"/>
    <col min="3337" max="3338" width="10.6640625" customWidth="1"/>
    <col min="3339" max="3346" width="0" hidden="1" customWidth="1"/>
    <col min="3347" max="3353" width="11.6640625" customWidth="1"/>
    <col min="3354" max="3532" width="12.6640625" customWidth="1"/>
    <col min="3585" max="3586" width="6.6640625" customWidth="1"/>
    <col min="3587" max="3587" width="12.6640625" customWidth="1"/>
    <col min="3588" max="3588" width="0" hidden="1" customWidth="1"/>
    <col min="3589" max="3589" width="12.6640625" customWidth="1"/>
    <col min="3590" max="3590" width="6.6640625" customWidth="1"/>
    <col min="3591" max="3592" width="9.6640625" customWidth="1"/>
    <col min="3593" max="3594" width="10.6640625" customWidth="1"/>
    <col min="3595" max="3602" width="0" hidden="1" customWidth="1"/>
    <col min="3603" max="3609" width="11.6640625" customWidth="1"/>
    <col min="3610" max="3788" width="12.6640625" customWidth="1"/>
    <col min="3841" max="3842" width="6.6640625" customWidth="1"/>
    <col min="3843" max="3843" width="12.6640625" customWidth="1"/>
    <col min="3844" max="3844" width="0" hidden="1" customWidth="1"/>
    <col min="3845" max="3845" width="12.6640625" customWidth="1"/>
    <col min="3846" max="3846" width="6.6640625" customWidth="1"/>
    <col min="3847" max="3848" width="9.6640625" customWidth="1"/>
    <col min="3849" max="3850" width="10.6640625" customWidth="1"/>
    <col min="3851" max="3858" width="0" hidden="1" customWidth="1"/>
    <col min="3859" max="3865" width="11.6640625" customWidth="1"/>
    <col min="3866" max="4044" width="12.6640625" customWidth="1"/>
    <col min="4097" max="4098" width="6.6640625" customWidth="1"/>
    <col min="4099" max="4099" width="12.6640625" customWidth="1"/>
    <col min="4100" max="4100" width="0" hidden="1" customWidth="1"/>
    <col min="4101" max="4101" width="12.6640625" customWidth="1"/>
    <col min="4102" max="4102" width="6.6640625" customWidth="1"/>
    <col min="4103" max="4104" width="9.6640625" customWidth="1"/>
    <col min="4105" max="4106" width="10.6640625" customWidth="1"/>
    <col min="4107" max="4114" width="0" hidden="1" customWidth="1"/>
    <col min="4115" max="4121" width="11.6640625" customWidth="1"/>
    <col min="4122" max="4300" width="12.6640625" customWidth="1"/>
    <col min="4353" max="4354" width="6.6640625" customWidth="1"/>
    <col min="4355" max="4355" width="12.6640625" customWidth="1"/>
    <col min="4356" max="4356" width="0" hidden="1" customWidth="1"/>
    <col min="4357" max="4357" width="12.6640625" customWidth="1"/>
    <col min="4358" max="4358" width="6.6640625" customWidth="1"/>
    <col min="4359" max="4360" width="9.6640625" customWidth="1"/>
    <col min="4361" max="4362" width="10.6640625" customWidth="1"/>
    <col min="4363" max="4370" width="0" hidden="1" customWidth="1"/>
    <col min="4371" max="4377" width="11.6640625" customWidth="1"/>
    <col min="4378" max="4556" width="12.6640625" customWidth="1"/>
    <col min="4609" max="4610" width="6.6640625" customWidth="1"/>
    <col min="4611" max="4611" width="12.6640625" customWidth="1"/>
    <col min="4612" max="4612" width="0" hidden="1" customWidth="1"/>
    <col min="4613" max="4613" width="12.6640625" customWidth="1"/>
    <col min="4614" max="4614" width="6.6640625" customWidth="1"/>
    <col min="4615" max="4616" width="9.6640625" customWidth="1"/>
    <col min="4617" max="4618" width="10.6640625" customWidth="1"/>
    <col min="4619" max="4626" width="0" hidden="1" customWidth="1"/>
    <col min="4627" max="4633" width="11.6640625" customWidth="1"/>
    <col min="4634" max="4812" width="12.6640625" customWidth="1"/>
    <col min="4865" max="4866" width="6.6640625" customWidth="1"/>
    <col min="4867" max="4867" width="12.6640625" customWidth="1"/>
    <col min="4868" max="4868" width="0" hidden="1" customWidth="1"/>
    <col min="4869" max="4869" width="12.6640625" customWidth="1"/>
    <col min="4870" max="4870" width="6.6640625" customWidth="1"/>
    <col min="4871" max="4872" width="9.6640625" customWidth="1"/>
    <col min="4873" max="4874" width="10.6640625" customWidth="1"/>
    <col min="4875" max="4882" width="0" hidden="1" customWidth="1"/>
    <col min="4883" max="4889" width="11.6640625" customWidth="1"/>
    <col min="4890" max="5068" width="12.6640625" customWidth="1"/>
    <col min="5121" max="5122" width="6.6640625" customWidth="1"/>
    <col min="5123" max="5123" width="12.6640625" customWidth="1"/>
    <col min="5124" max="5124" width="0" hidden="1" customWidth="1"/>
    <col min="5125" max="5125" width="12.6640625" customWidth="1"/>
    <col min="5126" max="5126" width="6.6640625" customWidth="1"/>
    <col min="5127" max="5128" width="9.6640625" customWidth="1"/>
    <col min="5129" max="5130" width="10.6640625" customWidth="1"/>
    <col min="5131" max="5138" width="0" hidden="1" customWidth="1"/>
    <col min="5139" max="5145" width="11.6640625" customWidth="1"/>
    <col min="5146" max="5324" width="12.6640625" customWidth="1"/>
    <col min="5377" max="5378" width="6.6640625" customWidth="1"/>
    <col min="5379" max="5379" width="12.6640625" customWidth="1"/>
    <col min="5380" max="5380" width="0" hidden="1" customWidth="1"/>
    <col min="5381" max="5381" width="12.6640625" customWidth="1"/>
    <col min="5382" max="5382" width="6.6640625" customWidth="1"/>
    <col min="5383" max="5384" width="9.6640625" customWidth="1"/>
    <col min="5385" max="5386" width="10.6640625" customWidth="1"/>
    <col min="5387" max="5394" width="0" hidden="1" customWidth="1"/>
    <col min="5395" max="5401" width="11.6640625" customWidth="1"/>
    <col min="5402" max="5580" width="12.6640625" customWidth="1"/>
    <col min="5633" max="5634" width="6.6640625" customWidth="1"/>
    <col min="5635" max="5635" width="12.6640625" customWidth="1"/>
    <col min="5636" max="5636" width="0" hidden="1" customWidth="1"/>
    <col min="5637" max="5637" width="12.6640625" customWidth="1"/>
    <col min="5638" max="5638" width="6.6640625" customWidth="1"/>
    <col min="5639" max="5640" width="9.6640625" customWidth="1"/>
    <col min="5641" max="5642" width="10.6640625" customWidth="1"/>
    <col min="5643" max="5650" width="0" hidden="1" customWidth="1"/>
    <col min="5651" max="5657" width="11.6640625" customWidth="1"/>
    <col min="5658" max="5836" width="12.6640625" customWidth="1"/>
    <col min="5889" max="5890" width="6.6640625" customWidth="1"/>
    <col min="5891" max="5891" width="12.6640625" customWidth="1"/>
    <col min="5892" max="5892" width="0" hidden="1" customWidth="1"/>
    <col min="5893" max="5893" width="12.6640625" customWidth="1"/>
    <col min="5894" max="5894" width="6.6640625" customWidth="1"/>
    <col min="5895" max="5896" width="9.6640625" customWidth="1"/>
    <col min="5897" max="5898" width="10.6640625" customWidth="1"/>
    <col min="5899" max="5906" width="0" hidden="1" customWidth="1"/>
    <col min="5907" max="5913" width="11.6640625" customWidth="1"/>
    <col min="5914" max="6092" width="12.6640625" customWidth="1"/>
    <col min="6145" max="6146" width="6.6640625" customWidth="1"/>
    <col min="6147" max="6147" width="12.6640625" customWidth="1"/>
    <col min="6148" max="6148" width="0" hidden="1" customWidth="1"/>
    <col min="6149" max="6149" width="12.6640625" customWidth="1"/>
    <col min="6150" max="6150" width="6.6640625" customWidth="1"/>
    <col min="6151" max="6152" width="9.6640625" customWidth="1"/>
    <col min="6153" max="6154" width="10.6640625" customWidth="1"/>
    <col min="6155" max="6162" width="0" hidden="1" customWidth="1"/>
    <col min="6163" max="6169" width="11.6640625" customWidth="1"/>
    <col min="6170" max="6348" width="12.6640625" customWidth="1"/>
    <col min="6401" max="6402" width="6.6640625" customWidth="1"/>
    <col min="6403" max="6403" width="12.6640625" customWidth="1"/>
    <col min="6404" max="6404" width="0" hidden="1" customWidth="1"/>
    <col min="6405" max="6405" width="12.6640625" customWidth="1"/>
    <col min="6406" max="6406" width="6.6640625" customWidth="1"/>
    <col min="6407" max="6408" width="9.6640625" customWidth="1"/>
    <col min="6409" max="6410" width="10.6640625" customWidth="1"/>
    <col min="6411" max="6418" width="0" hidden="1" customWidth="1"/>
    <col min="6419" max="6425" width="11.6640625" customWidth="1"/>
    <col min="6426" max="6604" width="12.6640625" customWidth="1"/>
    <col min="6657" max="6658" width="6.6640625" customWidth="1"/>
    <col min="6659" max="6659" width="12.6640625" customWidth="1"/>
    <col min="6660" max="6660" width="0" hidden="1" customWidth="1"/>
    <col min="6661" max="6661" width="12.6640625" customWidth="1"/>
    <col min="6662" max="6662" width="6.6640625" customWidth="1"/>
    <col min="6663" max="6664" width="9.6640625" customWidth="1"/>
    <col min="6665" max="6666" width="10.6640625" customWidth="1"/>
    <col min="6667" max="6674" width="0" hidden="1" customWidth="1"/>
    <col min="6675" max="6681" width="11.6640625" customWidth="1"/>
    <col min="6682" max="6860" width="12.6640625" customWidth="1"/>
    <col min="6913" max="6914" width="6.6640625" customWidth="1"/>
    <col min="6915" max="6915" width="12.6640625" customWidth="1"/>
    <col min="6916" max="6916" width="0" hidden="1" customWidth="1"/>
    <col min="6917" max="6917" width="12.6640625" customWidth="1"/>
    <col min="6918" max="6918" width="6.6640625" customWidth="1"/>
    <col min="6919" max="6920" width="9.6640625" customWidth="1"/>
    <col min="6921" max="6922" width="10.6640625" customWidth="1"/>
    <col min="6923" max="6930" width="0" hidden="1" customWidth="1"/>
    <col min="6931" max="6937" width="11.6640625" customWidth="1"/>
    <col min="6938" max="7116" width="12.6640625" customWidth="1"/>
    <col min="7169" max="7170" width="6.6640625" customWidth="1"/>
    <col min="7171" max="7171" width="12.6640625" customWidth="1"/>
    <col min="7172" max="7172" width="0" hidden="1" customWidth="1"/>
    <col min="7173" max="7173" width="12.6640625" customWidth="1"/>
    <col min="7174" max="7174" width="6.6640625" customWidth="1"/>
    <col min="7175" max="7176" width="9.6640625" customWidth="1"/>
    <col min="7177" max="7178" width="10.6640625" customWidth="1"/>
    <col min="7179" max="7186" width="0" hidden="1" customWidth="1"/>
    <col min="7187" max="7193" width="11.6640625" customWidth="1"/>
    <col min="7194" max="7372" width="12.6640625" customWidth="1"/>
    <col min="7425" max="7426" width="6.6640625" customWidth="1"/>
    <col min="7427" max="7427" width="12.6640625" customWidth="1"/>
    <col min="7428" max="7428" width="0" hidden="1" customWidth="1"/>
    <col min="7429" max="7429" width="12.6640625" customWidth="1"/>
    <col min="7430" max="7430" width="6.6640625" customWidth="1"/>
    <col min="7431" max="7432" width="9.6640625" customWidth="1"/>
    <col min="7433" max="7434" width="10.6640625" customWidth="1"/>
    <col min="7435" max="7442" width="0" hidden="1" customWidth="1"/>
    <col min="7443" max="7449" width="11.6640625" customWidth="1"/>
    <col min="7450" max="7628" width="12.6640625" customWidth="1"/>
    <col min="7681" max="7682" width="6.6640625" customWidth="1"/>
    <col min="7683" max="7683" width="12.6640625" customWidth="1"/>
    <col min="7684" max="7684" width="0" hidden="1" customWidth="1"/>
    <col min="7685" max="7685" width="12.6640625" customWidth="1"/>
    <col min="7686" max="7686" width="6.6640625" customWidth="1"/>
    <col min="7687" max="7688" width="9.6640625" customWidth="1"/>
    <col min="7689" max="7690" width="10.6640625" customWidth="1"/>
    <col min="7691" max="7698" width="0" hidden="1" customWidth="1"/>
    <col min="7699" max="7705" width="11.6640625" customWidth="1"/>
    <col min="7706" max="7884" width="12.6640625" customWidth="1"/>
    <col min="7937" max="7938" width="6.6640625" customWidth="1"/>
    <col min="7939" max="7939" width="12.6640625" customWidth="1"/>
    <col min="7940" max="7940" width="0" hidden="1" customWidth="1"/>
    <col min="7941" max="7941" width="12.6640625" customWidth="1"/>
    <col min="7942" max="7942" width="6.6640625" customWidth="1"/>
    <col min="7943" max="7944" width="9.6640625" customWidth="1"/>
    <col min="7945" max="7946" width="10.6640625" customWidth="1"/>
    <col min="7947" max="7954" width="0" hidden="1" customWidth="1"/>
    <col min="7955" max="7961" width="11.6640625" customWidth="1"/>
    <col min="7962" max="8140" width="12.6640625" customWidth="1"/>
    <col min="8193" max="8194" width="6.6640625" customWidth="1"/>
    <col min="8195" max="8195" width="12.6640625" customWidth="1"/>
    <col min="8196" max="8196" width="0" hidden="1" customWidth="1"/>
    <col min="8197" max="8197" width="12.6640625" customWidth="1"/>
    <col min="8198" max="8198" width="6.6640625" customWidth="1"/>
    <col min="8199" max="8200" width="9.6640625" customWidth="1"/>
    <col min="8201" max="8202" width="10.6640625" customWidth="1"/>
    <col min="8203" max="8210" width="0" hidden="1" customWidth="1"/>
    <col min="8211" max="8217" width="11.6640625" customWidth="1"/>
    <col min="8218" max="8396" width="12.6640625" customWidth="1"/>
    <col min="8449" max="8450" width="6.6640625" customWidth="1"/>
    <col min="8451" max="8451" width="12.6640625" customWidth="1"/>
    <col min="8452" max="8452" width="0" hidden="1" customWidth="1"/>
    <col min="8453" max="8453" width="12.6640625" customWidth="1"/>
    <col min="8454" max="8454" width="6.6640625" customWidth="1"/>
    <col min="8455" max="8456" width="9.6640625" customWidth="1"/>
    <col min="8457" max="8458" width="10.6640625" customWidth="1"/>
    <col min="8459" max="8466" width="0" hidden="1" customWidth="1"/>
    <col min="8467" max="8473" width="11.6640625" customWidth="1"/>
    <col min="8474" max="8652" width="12.6640625" customWidth="1"/>
    <col min="8705" max="8706" width="6.6640625" customWidth="1"/>
    <col min="8707" max="8707" width="12.6640625" customWidth="1"/>
    <col min="8708" max="8708" width="0" hidden="1" customWidth="1"/>
    <col min="8709" max="8709" width="12.6640625" customWidth="1"/>
    <col min="8710" max="8710" width="6.6640625" customWidth="1"/>
    <col min="8711" max="8712" width="9.6640625" customWidth="1"/>
    <col min="8713" max="8714" width="10.6640625" customWidth="1"/>
    <col min="8715" max="8722" width="0" hidden="1" customWidth="1"/>
    <col min="8723" max="8729" width="11.6640625" customWidth="1"/>
    <col min="8730" max="8908" width="12.6640625" customWidth="1"/>
    <col min="8961" max="8962" width="6.6640625" customWidth="1"/>
    <col min="8963" max="8963" width="12.6640625" customWidth="1"/>
    <col min="8964" max="8964" width="0" hidden="1" customWidth="1"/>
    <col min="8965" max="8965" width="12.6640625" customWidth="1"/>
    <col min="8966" max="8966" width="6.6640625" customWidth="1"/>
    <col min="8967" max="8968" width="9.6640625" customWidth="1"/>
    <col min="8969" max="8970" width="10.6640625" customWidth="1"/>
    <col min="8971" max="8978" width="0" hidden="1" customWidth="1"/>
    <col min="8979" max="8985" width="11.6640625" customWidth="1"/>
    <col min="8986" max="9164" width="12.6640625" customWidth="1"/>
    <col min="9217" max="9218" width="6.6640625" customWidth="1"/>
    <col min="9219" max="9219" width="12.6640625" customWidth="1"/>
    <col min="9220" max="9220" width="0" hidden="1" customWidth="1"/>
    <col min="9221" max="9221" width="12.6640625" customWidth="1"/>
    <col min="9222" max="9222" width="6.6640625" customWidth="1"/>
    <col min="9223" max="9224" width="9.6640625" customWidth="1"/>
    <col min="9225" max="9226" width="10.6640625" customWidth="1"/>
    <col min="9227" max="9234" width="0" hidden="1" customWidth="1"/>
    <col min="9235" max="9241" width="11.6640625" customWidth="1"/>
    <col min="9242" max="9420" width="12.6640625" customWidth="1"/>
    <col min="9473" max="9474" width="6.6640625" customWidth="1"/>
    <col min="9475" max="9475" width="12.6640625" customWidth="1"/>
    <col min="9476" max="9476" width="0" hidden="1" customWidth="1"/>
    <col min="9477" max="9477" width="12.6640625" customWidth="1"/>
    <col min="9478" max="9478" width="6.6640625" customWidth="1"/>
    <col min="9479" max="9480" width="9.6640625" customWidth="1"/>
    <col min="9481" max="9482" width="10.6640625" customWidth="1"/>
    <col min="9483" max="9490" width="0" hidden="1" customWidth="1"/>
    <col min="9491" max="9497" width="11.6640625" customWidth="1"/>
    <col min="9498" max="9676" width="12.6640625" customWidth="1"/>
    <col min="9729" max="9730" width="6.6640625" customWidth="1"/>
    <col min="9731" max="9731" width="12.6640625" customWidth="1"/>
    <col min="9732" max="9732" width="0" hidden="1" customWidth="1"/>
    <col min="9733" max="9733" width="12.6640625" customWidth="1"/>
    <col min="9734" max="9734" width="6.6640625" customWidth="1"/>
    <col min="9735" max="9736" width="9.6640625" customWidth="1"/>
    <col min="9737" max="9738" width="10.6640625" customWidth="1"/>
    <col min="9739" max="9746" width="0" hidden="1" customWidth="1"/>
    <col min="9747" max="9753" width="11.6640625" customWidth="1"/>
    <col min="9754" max="9932" width="12.6640625" customWidth="1"/>
    <col min="9985" max="9986" width="6.6640625" customWidth="1"/>
    <col min="9987" max="9987" width="12.6640625" customWidth="1"/>
    <col min="9988" max="9988" width="0" hidden="1" customWidth="1"/>
    <col min="9989" max="9989" width="12.6640625" customWidth="1"/>
    <col min="9990" max="9990" width="6.6640625" customWidth="1"/>
    <col min="9991" max="9992" width="9.6640625" customWidth="1"/>
    <col min="9993" max="9994" width="10.6640625" customWidth="1"/>
    <col min="9995" max="10002" width="0" hidden="1" customWidth="1"/>
    <col min="10003" max="10009" width="11.6640625" customWidth="1"/>
    <col min="10010" max="10188" width="12.6640625" customWidth="1"/>
    <col min="10241" max="10242" width="6.6640625" customWidth="1"/>
    <col min="10243" max="10243" width="12.6640625" customWidth="1"/>
    <col min="10244" max="10244" width="0" hidden="1" customWidth="1"/>
    <col min="10245" max="10245" width="12.6640625" customWidth="1"/>
    <col min="10246" max="10246" width="6.6640625" customWidth="1"/>
    <col min="10247" max="10248" width="9.6640625" customWidth="1"/>
    <col min="10249" max="10250" width="10.6640625" customWidth="1"/>
    <col min="10251" max="10258" width="0" hidden="1" customWidth="1"/>
    <col min="10259" max="10265" width="11.6640625" customWidth="1"/>
    <col min="10266" max="10444" width="12.6640625" customWidth="1"/>
    <col min="10497" max="10498" width="6.6640625" customWidth="1"/>
    <col min="10499" max="10499" width="12.6640625" customWidth="1"/>
    <col min="10500" max="10500" width="0" hidden="1" customWidth="1"/>
    <col min="10501" max="10501" width="12.6640625" customWidth="1"/>
    <col min="10502" max="10502" width="6.6640625" customWidth="1"/>
    <col min="10503" max="10504" width="9.6640625" customWidth="1"/>
    <col min="10505" max="10506" width="10.6640625" customWidth="1"/>
    <col min="10507" max="10514" width="0" hidden="1" customWidth="1"/>
    <col min="10515" max="10521" width="11.6640625" customWidth="1"/>
    <col min="10522" max="10700" width="12.6640625" customWidth="1"/>
    <col min="10753" max="10754" width="6.6640625" customWidth="1"/>
    <col min="10755" max="10755" width="12.6640625" customWidth="1"/>
    <col min="10756" max="10756" width="0" hidden="1" customWidth="1"/>
    <col min="10757" max="10757" width="12.6640625" customWidth="1"/>
    <col min="10758" max="10758" width="6.6640625" customWidth="1"/>
    <col min="10759" max="10760" width="9.6640625" customWidth="1"/>
    <col min="10761" max="10762" width="10.6640625" customWidth="1"/>
    <col min="10763" max="10770" width="0" hidden="1" customWidth="1"/>
    <col min="10771" max="10777" width="11.6640625" customWidth="1"/>
    <col min="10778" max="10956" width="12.6640625" customWidth="1"/>
    <col min="11009" max="11010" width="6.6640625" customWidth="1"/>
    <col min="11011" max="11011" width="12.6640625" customWidth="1"/>
    <col min="11012" max="11012" width="0" hidden="1" customWidth="1"/>
    <col min="11013" max="11013" width="12.6640625" customWidth="1"/>
    <col min="11014" max="11014" width="6.6640625" customWidth="1"/>
    <col min="11015" max="11016" width="9.6640625" customWidth="1"/>
    <col min="11017" max="11018" width="10.6640625" customWidth="1"/>
    <col min="11019" max="11026" width="0" hidden="1" customWidth="1"/>
    <col min="11027" max="11033" width="11.6640625" customWidth="1"/>
    <col min="11034" max="11212" width="12.6640625" customWidth="1"/>
    <col min="11265" max="11266" width="6.6640625" customWidth="1"/>
    <col min="11267" max="11267" width="12.6640625" customWidth="1"/>
    <col min="11268" max="11268" width="0" hidden="1" customWidth="1"/>
    <col min="11269" max="11269" width="12.6640625" customWidth="1"/>
    <col min="11270" max="11270" width="6.6640625" customWidth="1"/>
    <col min="11271" max="11272" width="9.6640625" customWidth="1"/>
    <col min="11273" max="11274" width="10.6640625" customWidth="1"/>
    <col min="11275" max="11282" width="0" hidden="1" customWidth="1"/>
    <col min="11283" max="11289" width="11.6640625" customWidth="1"/>
    <col min="11290" max="11468" width="12.6640625" customWidth="1"/>
    <col min="11521" max="11522" width="6.6640625" customWidth="1"/>
    <col min="11523" max="11523" width="12.6640625" customWidth="1"/>
    <col min="11524" max="11524" width="0" hidden="1" customWidth="1"/>
    <col min="11525" max="11525" width="12.6640625" customWidth="1"/>
    <col min="11526" max="11526" width="6.6640625" customWidth="1"/>
    <col min="11527" max="11528" width="9.6640625" customWidth="1"/>
    <col min="11529" max="11530" width="10.6640625" customWidth="1"/>
    <col min="11531" max="11538" width="0" hidden="1" customWidth="1"/>
    <col min="11539" max="11545" width="11.6640625" customWidth="1"/>
    <col min="11546" max="11724" width="12.6640625" customWidth="1"/>
    <col min="11777" max="11778" width="6.6640625" customWidth="1"/>
    <col min="11779" max="11779" width="12.6640625" customWidth="1"/>
    <col min="11780" max="11780" width="0" hidden="1" customWidth="1"/>
    <col min="11781" max="11781" width="12.6640625" customWidth="1"/>
    <col min="11782" max="11782" width="6.6640625" customWidth="1"/>
    <col min="11783" max="11784" width="9.6640625" customWidth="1"/>
    <col min="11785" max="11786" width="10.6640625" customWidth="1"/>
    <col min="11787" max="11794" width="0" hidden="1" customWidth="1"/>
    <col min="11795" max="11801" width="11.6640625" customWidth="1"/>
    <col min="11802" max="11980" width="12.6640625" customWidth="1"/>
    <col min="12033" max="12034" width="6.6640625" customWidth="1"/>
    <col min="12035" max="12035" width="12.6640625" customWidth="1"/>
    <col min="12036" max="12036" width="0" hidden="1" customWidth="1"/>
    <col min="12037" max="12037" width="12.6640625" customWidth="1"/>
    <col min="12038" max="12038" width="6.6640625" customWidth="1"/>
    <col min="12039" max="12040" width="9.6640625" customWidth="1"/>
    <col min="12041" max="12042" width="10.6640625" customWidth="1"/>
    <col min="12043" max="12050" width="0" hidden="1" customWidth="1"/>
    <col min="12051" max="12057" width="11.6640625" customWidth="1"/>
    <col min="12058" max="12236" width="12.6640625" customWidth="1"/>
    <col min="12289" max="12290" width="6.6640625" customWidth="1"/>
    <col min="12291" max="12291" width="12.6640625" customWidth="1"/>
    <col min="12292" max="12292" width="0" hidden="1" customWidth="1"/>
    <col min="12293" max="12293" width="12.6640625" customWidth="1"/>
    <col min="12294" max="12294" width="6.6640625" customWidth="1"/>
    <col min="12295" max="12296" width="9.6640625" customWidth="1"/>
    <col min="12297" max="12298" width="10.6640625" customWidth="1"/>
    <col min="12299" max="12306" width="0" hidden="1" customWidth="1"/>
    <col min="12307" max="12313" width="11.6640625" customWidth="1"/>
    <col min="12314" max="12492" width="12.6640625" customWidth="1"/>
    <col min="12545" max="12546" width="6.6640625" customWidth="1"/>
    <col min="12547" max="12547" width="12.6640625" customWidth="1"/>
    <col min="12548" max="12548" width="0" hidden="1" customWidth="1"/>
    <col min="12549" max="12549" width="12.6640625" customWidth="1"/>
    <col min="12550" max="12550" width="6.6640625" customWidth="1"/>
    <col min="12551" max="12552" width="9.6640625" customWidth="1"/>
    <col min="12553" max="12554" width="10.6640625" customWidth="1"/>
    <col min="12555" max="12562" width="0" hidden="1" customWidth="1"/>
    <col min="12563" max="12569" width="11.6640625" customWidth="1"/>
    <col min="12570" max="12748" width="12.6640625" customWidth="1"/>
    <col min="12801" max="12802" width="6.6640625" customWidth="1"/>
    <col min="12803" max="12803" width="12.6640625" customWidth="1"/>
    <col min="12804" max="12804" width="0" hidden="1" customWidth="1"/>
    <col min="12805" max="12805" width="12.6640625" customWidth="1"/>
    <col min="12806" max="12806" width="6.6640625" customWidth="1"/>
    <col min="12807" max="12808" width="9.6640625" customWidth="1"/>
    <col min="12809" max="12810" width="10.6640625" customWidth="1"/>
    <col min="12811" max="12818" width="0" hidden="1" customWidth="1"/>
    <col min="12819" max="12825" width="11.6640625" customWidth="1"/>
    <col min="12826" max="13004" width="12.6640625" customWidth="1"/>
    <col min="13057" max="13058" width="6.6640625" customWidth="1"/>
    <col min="13059" max="13059" width="12.6640625" customWidth="1"/>
    <col min="13060" max="13060" width="0" hidden="1" customWidth="1"/>
    <col min="13061" max="13061" width="12.6640625" customWidth="1"/>
    <col min="13062" max="13062" width="6.6640625" customWidth="1"/>
    <col min="13063" max="13064" width="9.6640625" customWidth="1"/>
    <col min="13065" max="13066" width="10.6640625" customWidth="1"/>
    <col min="13067" max="13074" width="0" hidden="1" customWidth="1"/>
    <col min="13075" max="13081" width="11.6640625" customWidth="1"/>
    <col min="13082" max="13260" width="12.6640625" customWidth="1"/>
    <col min="13313" max="13314" width="6.6640625" customWidth="1"/>
    <col min="13315" max="13315" width="12.6640625" customWidth="1"/>
    <col min="13316" max="13316" width="0" hidden="1" customWidth="1"/>
    <col min="13317" max="13317" width="12.6640625" customWidth="1"/>
    <col min="13318" max="13318" width="6.6640625" customWidth="1"/>
    <col min="13319" max="13320" width="9.6640625" customWidth="1"/>
    <col min="13321" max="13322" width="10.6640625" customWidth="1"/>
    <col min="13323" max="13330" width="0" hidden="1" customWidth="1"/>
    <col min="13331" max="13337" width="11.6640625" customWidth="1"/>
    <col min="13338" max="13516" width="12.6640625" customWidth="1"/>
    <col min="13569" max="13570" width="6.6640625" customWidth="1"/>
    <col min="13571" max="13571" width="12.6640625" customWidth="1"/>
    <col min="13572" max="13572" width="0" hidden="1" customWidth="1"/>
    <col min="13573" max="13573" width="12.6640625" customWidth="1"/>
    <col min="13574" max="13574" width="6.6640625" customWidth="1"/>
    <col min="13575" max="13576" width="9.6640625" customWidth="1"/>
    <col min="13577" max="13578" width="10.6640625" customWidth="1"/>
    <col min="13579" max="13586" width="0" hidden="1" customWidth="1"/>
    <col min="13587" max="13593" width="11.6640625" customWidth="1"/>
    <col min="13594" max="13772" width="12.6640625" customWidth="1"/>
    <col min="13825" max="13826" width="6.6640625" customWidth="1"/>
    <col min="13827" max="13827" width="12.6640625" customWidth="1"/>
    <col min="13828" max="13828" width="0" hidden="1" customWidth="1"/>
    <col min="13829" max="13829" width="12.6640625" customWidth="1"/>
    <col min="13830" max="13830" width="6.6640625" customWidth="1"/>
    <col min="13831" max="13832" width="9.6640625" customWidth="1"/>
    <col min="13833" max="13834" width="10.6640625" customWidth="1"/>
    <col min="13835" max="13842" width="0" hidden="1" customWidth="1"/>
    <col min="13843" max="13849" width="11.6640625" customWidth="1"/>
    <col min="13850" max="14028" width="12.6640625" customWidth="1"/>
    <col min="14081" max="14082" width="6.6640625" customWidth="1"/>
    <col min="14083" max="14083" width="12.6640625" customWidth="1"/>
    <col min="14084" max="14084" width="0" hidden="1" customWidth="1"/>
    <col min="14085" max="14085" width="12.6640625" customWidth="1"/>
    <col min="14086" max="14086" width="6.6640625" customWidth="1"/>
    <col min="14087" max="14088" width="9.6640625" customWidth="1"/>
    <col min="14089" max="14090" width="10.6640625" customWidth="1"/>
    <col min="14091" max="14098" width="0" hidden="1" customWidth="1"/>
    <col min="14099" max="14105" width="11.6640625" customWidth="1"/>
    <col min="14106" max="14284" width="12.6640625" customWidth="1"/>
    <col min="14337" max="14338" width="6.6640625" customWidth="1"/>
    <col min="14339" max="14339" width="12.6640625" customWidth="1"/>
    <col min="14340" max="14340" width="0" hidden="1" customWidth="1"/>
    <col min="14341" max="14341" width="12.6640625" customWidth="1"/>
    <col min="14342" max="14342" width="6.6640625" customWidth="1"/>
    <col min="14343" max="14344" width="9.6640625" customWidth="1"/>
    <col min="14345" max="14346" width="10.6640625" customWidth="1"/>
    <col min="14347" max="14354" width="0" hidden="1" customWidth="1"/>
    <col min="14355" max="14361" width="11.6640625" customWidth="1"/>
    <col min="14362" max="14540" width="12.6640625" customWidth="1"/>
    <col min="14593" max="14594" width="6.6640625" customWidth="1"/>
    <col min="14595" max="14595" width="12.6640625" customWidth="1"/>
    <col min="14596" max="14596" width="0" hidden="1" customWidth="1"/>
    <col min="14597" max="14597" width="12.6640625" customWidth="1"/>
    <col min="14598" max="14598" width="6.6640625" customWidth="1"/>
    <col min="14599" max="14600" width="9.6640625" customWidth="1"/>
    <col min="14601" max="14602" width="10.6640625" customWidth="1"/>
    <col min="14603" max="14610" width="0" hidden="1" customWidth="1"/>
    <col min="14611" max="14617" width="11.6640625" customWidth="1"/>
    <col min="14618" max="14796" width="12.6640625" customWidth="1"/>
    <col min="14849" max="14850" width="6.6640625" customWidth="1"/>
    <col min="14851" max="14851" width="12.6640625" customWidth="1"/>
    <col min="14852" max="14852" width="0" hidden="1" customWidth="1"/>
    <col min="14853" max="14853" width="12.6640625" customWidth="1"/>
    <col min="14854" max="14854" width="6.6640625" customWidth="1"/>
    <col min="14855" max="14856" width="9.6640625" customWidth="1"/>
    <col min="14857" max="14858" width="10.6640625" customWidth="1"/>
    <col min="14859" max="14866" width="0" hidden="1" customWidth="1"/>
    <col min="14867" max="14873" width="11.6640625" customWidth="1"/>
    <col min="14874" max="15052" width="12.6640625" customWidth="1"/>
    <col min="15105" max="15106" width="6.6640625" customWidth="1"/>
    <col min="15107" max="15107" width="12.6640625" customWidth="1"/>
    <col min="15108" max="15108" width="0" hidden="1" customWidth="1"/>
    <col min="15109" max="15109" width="12.6640625" customWidth="1"/>
    <col min="15110" max="15110" width="6.6640625" customWidth="1"/>
    <col min="15111" max="15112" width="9.6640625" customWidth="1"/>
    <col min="15113" max="15114" width="10.6640625" customWidth="1"/>
    <col min="15115" max="15122" width="0" hidden="1" customWidth="1"/>
    <col min="15123" max="15129" width="11.6640625" customWidth="1"/>
    <col min="15130" max="15308" width="12.6640625" customWidth="1"/>
    <col min="15361" max="15362" width="6.6640625" customWidth="1"/>
    <col min="15363" max="15363" width="12.6640625" customWidth="1"/>
    <col min="15364" max="15364" width="0" hidden="1" customWidth="1"/>
    <col min="15365" max="15365" width="12.6640625" customWidth="1"/>
    <col min="15366" max="15366" width="6.6640625" customWidth="1"/>
    <col min="15367" max="15368" width="9.6640625" customWidth="1"/>
    <col min="15369" max="15370" width="10.6640625" customWidth="1"/>
    <col min="15371" max="15378" width="0" hidden="1" customWidth="1"/>
    <col min="15379" max="15385" width="11.6640625" customWidth="1"/>
    <col min="15386" max="15564" width="12.6640625" customWidth="1"/>
    <col min="15617" max="15618" width="6.6640625" customWidth="1"/>
    <col min="15619" max="15619" width="12.6640625" customWidth="1"/>
    <col min="15620" max="15620" width="0" hidden="1" customWidth="1"/>
    <col min="15621" max="15621" width="12.6640625" customWidth="1"/>
    <col min="15622" max="15622" width="6.6640625" customWidth="1"/>
    <col min="15623" max="15624" width="9.6640625" customWidth="1"/>
    <col min="15625" max="15626" width="10.6640625" customWidth="1"/>
    <col min="15627" max="15634" width="0" hidden="1" customWidth="1"/>
    <col min="15635" max="15641" width="11.6640625" customWidth="1"/>
    <col min="15642" max="15820" width="12.6640625" customWidth="1"/>
    <col min="15873" max="15874" width="6.6640625" customWidth="1"/>
    <col min="15875" max="15875" width="12.6640625" customWidth="1"/>
    <col min="15876" max="15876" width="0" hidden="1" customWidth="1"/>
    <col min="15877" max="15877" width="12.6640625" customWidth="1"/>
    <col min="15878" max="15878" width="6.6640625" customWidth="1"/>
    <col min="15879" max="15880" width="9.6640625" customWidth="1"/>
    <col min="15881" max="15882" width="10.6640625" customWidth="1"/>
    <col min="15883" max="15890" width="0" hidden="1" customWidth="1"/>
    <col min="15891" max="15897" width="11.6640625" customWidth="1"/>
    <col min="15898" max="16076" width="12.6640625" customWidth="1"/>
    <col min="16129" max="16130" width="6.6640625" customWidth="1"/>
    <col min="16131" max="16131" width="12.6640625" customWidth="1"/>
    <col min="16132" max="16132" width="0" hidden="1" customWidth="1"/>
    <col min="16133" max="16133" width="12.6640625" customWidth="1"/>
    <col min="16134" max="16134" width="6.6640625" customWidth="1"/>
    <col min="16135" max="16136" width="9.6640625" customWidth="1"/>
    <col min="16137" max="16138" width="10.6640625" customWidth="1"/>
    <col min="16139" max="16146" width="0" hidden="1" customWidth="1"/>
    <col min="16147" max="16153" width="11.6640625" customWidth="1"/>
    <col min="16154" max="16332" width="12.6640625" customWidth="1"/>
  </cols>
  <sheetData>
    <row r="1" spans="1:200" x14ac:dyDescent="0.3">
      <c r="A1" t="s">
        <v>26</v>
      </c>
    </row>
    <row r="2" spans="1:200" x14ac:dyDescent="0.3">
      <c r="A2" t="s">
        <v>27</v>
      </c>
    </row>
    <row r="3" spans="1:200" x14ac:dyDescent="0.3">
      <c r="A3" s="15" t="s">
        <v>28</v>
      </c>
    </row>
    <row r="5" spans="1:200" s="22" customFormat="1" x14ac:dyDescent="0.3">
      <c r="A5" s="22" t="s">
        <v>29</v>
      </c>
      <c r="B5" s="23"/>
      <c r="G5" s="21"/>
      <c r="I5" s="8"/>
      <c r="J5" s="8"/>
      <c r="U5" s="22">
        <v>2.8700000000000002E-3</v>
      </c>
      <c r="X5" s="22">
        <v>5.8799999999999998E-3</v>
      </c>
      <c r="Y5" s="8"/>
    </row>
    <row r="6" spans="1:200" x14ac:dyDescent="0.3">
      <c r="A6" s="24" t="s">
        <v>30</v>
      </c>
      <c r="B6" s="25" t="s">
        <v>31</v>
      </c>
      <c r="C6" s="26" t="s">
        <v>32</v>
      </c>
      <c r="D6" s="26" t="s">
        <v>33</v>
      </c>
      <c r="E6" s="26" t="s">
        <v>34</v>
      </c>
      <c r="F6" s="65" t="s">
        <v>35</v>
      </c>
      <c r="G6" s="28" t="s">
        <v>36</v>
      </c>
      <c r="H6" s="29" t="s">
        <v>22</v>
      </c>
      <c r="I6" s="26" t="s">
        <v>38</v>
      </c>
      <c r="J6" s="26" t="s">
        <v>38</v>
      </c>
      <c r="K6" s="66" t="s">
        <v>44</v>
      </c>
      <c r="L6" s="66" t="s">
        <v>45</v>
      </c>
      <c r="M6" s="66" t="s">
        <v>46</v>
      </c>
      <c r="N6" s="66" t="s">
        <v>47</v>
      </c>
      <c r="O6" s="66" t="s">
        <v>48</v>
      </c>
      <c r="P6" s="66" t="s">
        <v>49</v>
      </c>
      <c r="Q6" s="66" t="s">
        <v>75</v>
      </c>
      <c r="R6" s="66" t="s">
        <v>76</v>
      </c>
      <c r="S6" s="66" t="s">
        <v>83</v>
      </c>
      <c r="T6" s="74" t="s">
        <v>84</v>
      </c>
      <c r="U6" s="74" t="s">
        <v>84</v>
      </c>
      <c r="V6" s="66" t="s">
        <v>85</v>
      </c>
      <c r="W6" s="74" t="s">
        <v>86</v>
      </c>
      <c r="X6" s="74" t="s">
        <v>86</v>
      </c>
      <c r="Y6" s="77" t="s">
        <v>52</v>
      </c>
    </row>
    <row r="7" spans="1:200" x14ac:dyDescent="0.3">
      <c r="A7" s="31"/>
      <c r="B7" s="32"/>
      <c r="C7" s="33"/>
      <c r="D7" s="33"/>
      <c r="E7" s="33"/>
      <c r="F7" s="54"/>
      <c r="G7" s="35"/>
      <c r="H7" s="36" t="s">
        <v>58</v>
      </c>
      <c r="I7" s="33" t="s">
        <v>50</v>
      </c>
      <c r="J7" s="33" t="s">
        <v>51</v>
      </c>
      <c r="K7" s="67"/>
      <c r="L7" s="67"/>
      <c r="M7" s="67"/>
      <c r="N7" s="67"/>
      <c r="O7" s="67"/>
      <c r="P7" s="67"/>
      <c r="Q7" s="67"/>
      <c r="R7" s="67"/>
      <c r="S7" s="67"/>
      <c r="T7" s="75" t="s">
        <v>51</v>
      </c>
      <c r="U7" s="75" t="s">
        <v>50</v>
      </c>
      <c r="V7" s="67"/>
      <c r="W7" s="75" t="s">
        <v>51</v>
      </c>
      <c r="X7" s="68" t="s">
        <v>50</v>
      </c>
      <c r="Y7" s="55" t="s">
        <v>87</v>
      </c>
    </row>
    <row r="8" spans="1:200" x14ac:dyDescent="0.3">
      <c r="A8" t="s">
        <v>11</v>
      </c>
      <c r="B8" s="19">
        <v>176</v>
      </c>
      <c r="C8" s="8">
        <v>184730.84</v>
      </c>
      <c r="D8" s="8">
        <v>0</v>
      </c>
      <c r="E8" s="8">
        <f>C8-D8</f>
        <v>184730.84</v>
      </c>
      <c r="F8" s="59">
        <v>5</v>
      </c>
      <c r="G8" s="21">
        <v>42795</v>
      </c>
      <c r="H8" s="22">
        <v>1.2500000000000001E-2</v>
      </c>
      <c r="I8" s="8">
        <f>E8*1.25/100*4/12</f>
        <v>769.71183333333329</v>
      </c>
      <c r="J8" s="8">
        <v>2155</v>
      </c>
      <c r="K8" s="8">
        <v>17065</v>
      </c>
      <c r="L8" s="8">
        <v>17363</v>
      </c>
      <c r="M8" s="8">
        <v>17667</v>
      </c>
      <c r="N8" s="8">
        <v>17976</v>
      </c>
      <c r="O8" s="8">
        <v>18291</v>
      </c>
      <c r="P8" s="8">
        <v>18611</v>
      </c>
      <c r="Q8" s="8">
        <v>18937</v>
      </c>
      <c r="R8" s="8">
        <v>19268</v>
      </c>
      <c r="S8" s="8">
        <v>19605</v>
      </c>
      <c r="T8" s="8">
        <v>692</v>
      </c>
      <c r="U8" s="8">
        <f>(E8-SUM(K8:S8))*0.287/100/2</f>
        <v>28.625150399999992</v>
      </c>
      <c r="V8" s="8">
        <v>19948</v>
      </c>
      <c r="W8" s="8">
        <v>349</v>
      </c>
      <c r="X8" s="8">
        <v>0</v>
      </c>
      <c r="Y8" s="8">
        <f>(E8-SUM(K8:S8))*0.005/2+(E8-SUM(K8:S8)-V8)*0.005/2</f>
        <v>49.869199999999985</v>
      </c>
    </row>
    <row r="9" spans="1:200" x14ac:dyDescent="0.3">
      <c r="A9" t="s">
        <v>11</v>
      </c>
      <c r="B9" s="19">
        <v>178</v>
      </c>
      <c r="C9" s="8">
        <v>160316.87</v>
      </c>
      <c r="D9" s="8">
        <v>0</v>
      </c>
      <c r="E9" s="8">
        <f>C9-D9</f>
        <v>160316.87</v>
      </c>
      <c r="F9" s="59">
        <v>5</v>
      </c>
      <c r="G9" s="21">
        <v>42856</v>
      </c>
      <c r="H9" s="22">
        <v>1.2500000000000001E-2</v>
      </c>
      <c r="I9" s="8">
        <f>E9*1.25/100*2/12</f>
        <v>333.99347916666665</v>
      </c>
      <c r="J9" s="8">
        <v>935</v>
      </c>
      <c r="K9" s="8">
        <v>14809</v>
      </c>
      <c r="L9" s="8">
        <v>15068</v>
      </c>
      <c r="M9" s="8">
        <v>15332</v>
      </c>
      <c r="N9" s="8">
        <v>15601</v>
      </c>
      <c r="O9" s="8">
        <v>15874</v>
      </c>
      <c r="P9" s="8">
        <v>16151</v>
      </c>
      <c r="Q9" s="8">
        <v>16434</v>
      </c>
      <c r="R9" s="8">
        <v>16722</v>
      </c>
      <c r="S9" s="8">
        <v>17014</v>
      </c>
      <c r="T9" s="8">
        <v>601</v>
      </c>
      <c r="U9" s="8">
        <f>(E9-SUM(K9:S9))*0.287/100/2</f>
        <v>24.842533449999991</v>
      </c>
      <c r="V9" s="8">
        <v>17312</v>
      </c>
      <c r="W9" s="8">
        <v>303</v>
      </c>
      <c r="X9" s="8">
        <v>0</v>
      </c>
      <c r="Y9" s="8">
        <f t="shared" ref="Y9:Y10" si="0">(E9-SUM(K9:S9))*0.005/2+(E9-SUM(K9:S9)-V9)*0.005/2</f>
        <v>43.27934999999998</v>
      </c>
    </row>
    <row r="10" spans="1:200" x14ac:dyDescent="0.3">
      <c r="A10" t="s">
        <v>11</v>
      </c>
      <c r="B10" s="62" t="s">
        <v>60</v>
      </c>
      <c r="C10" s="8">
        <v>21714</v>
      </c>
      <c r="D10" s="8">
        <v>0</v>
      </c>
      <c r="E10" s="8">
        <f>C10-D10</f>
        <v>21714</v>
      </c>
      <c r="F10" s="59">
        <v>5</v>
      </c>
      <c r="G10" s="21">
        <v>42856</v>
      </c>
      <c r="H10" s="22">
        <v>1.2500000000000001E-2</v>
      </c>
      <c r="I10" s="8">
        <f>E10*1.25/100*2/12</f>
        <v>45.237500000000004</v>
      </c>
      <c r="J10" s="8">
        <v>127</v>
      </c>
      <c r="K10" s="8">
        <v>2006</v>
      </c>
      <c r="L10" s="8">
        <v>2041</v>
      </c>
      <c r="M10" s="8">
        <v>2077</v>
      </c>
      <c r="N10" s="8">
        <v>2113</v>
      </c>
      <c r="O10" s="8">
        <v>2150</v>
      </c>
      <c r="P10" s="8">
        <v>2188</v>
      </c>
      <c r="Q10" s="8">
        <v>2226</v>
      </c>
      <c r="R10" s="8">
        <v>2265</v>
      </c>
      <c r="S10" s="8">
        <v>2304</v>
      </c>
      <c r="T10" s="8">
        <v>82</v>
      </c>
      <c r="U10" s="8">
        <f>(E10-SUM(K10:S10))*0.287/100/2</f>
        <v>3.3636399999999997</v>
      </c>
      <c r="V10" s="8">
        <v>2345</v>
      </c>
      <c r="W10" s="8">
        <v>41</v>
      </c>
      <c r="X10" s="8">
        <v>0</v>
      </c>
      <c r="Y10" s="8">
        <f t="shared" si="0"/>
        <v>5.8574999999999999</v>
      </c>
    </row>
    <row r="11" spans="1:200" x14ac:dyDescent="0.3">
      <c r="X11" s="8"/>
    </row>
    <row r="12" spans="1:200" ht="15" thickBot="1" x14ac:dyDescent="0.35">
      <c r="A12" s="63" t="s">
        <v>53</v>
      </c>
      <c r="B12" s="39"/>
      <c r="C12" s="40">
        <f>SUM(C8:C11)</f>
        <v>366761.70999999996</v>
      </c>
      <c r="D12" s="40">
        <f>SUM(D8:D11)</f>
        <v>0</v>
      </c>
      <c r="E12" s="40">
        <f>SUM(E8:E11)</f>
        <v>366761.70999999996</v>
      </c>
      <c r="F12" s="64"/>
      <c r="G12" s="42"/>
      <c r="H12" s="43"/>
      <c r="I12" s="40">
        <f t="shared" ref="I12:Y12" si="1">SUM(I8:I11)</f>
        <v>1148.9428124999999</v>
      </c>
      <c r="J12" s="40">
        <f t="shared" si="1"/>
        <v>3217</v>
      </c>
      <c r="K12" s="40">
        <f t="shared" si="1"/>
        <v>33880</v>
      </c>
      <c r="L12" s="40">
        <f t="shared" si="1"/>
        <v>34472</v>
      </c>
      <c r="M12" s="40">
        <f t="shared" si="1"/>
        <v>35076</v>
      </c>
      <c r="N12" s="40">
        <f t="shared" si="1"/>
        <v>35690</v>
      </c>
      <c r="O12" s="40">
        <f t="shared" si="1"/>
        <v>36315</v>
      </c>
      <c r="P12" s="40">
        <f t="shared" si="1"/>
        <v>36950</v>
      </c>
      <c r="Q12" s="40">
        <f t="shared" si="1"/>
        <v>37597</v>
      </c>
      <c r="R12" s="40">
        <f t="shared" si="1"/>
        <v>38255</v>
      </c>
      <c r="S12" s="40">
        <f t="shared" si="1"/>
        <v>38923</v>
      </c>
      <c r="T12" s="40">
        <f t="shared" si="1"/>
        <v>1375</v>
      </c>
      <c r="U12" s="40">
        <f t="shared" si="1"/>
        <v>56.831323849999983</v>
      </c>
      <c r="V12" s="40">
        <f t="shared" si="1"/>
        <v>39605</v>
      </c>
      <c r="W12" s="40">
        <f t="shared" si="1"/>
        <v>693</v>
      </c>
      <c r="X12" s="40">
        <f t="shared" si="1"/>
        <v>0</v>
      </c>
      <c r="Y12" s="40">
        <f t="shared" si="1"/>
        <v>99.006049999999973</v>
      </c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</row>
    <row r="13" spans="1:200" ht="15" thickTop="1" x14ac:dyDescent="0.3">
      <c r="X13" s="8"/>
    </row>
    <row r="14" spans="1:200" x14ac:dyDescent="0.3">
      <c r="A14" s="17" t="s">
        <v>11</v>
      </c>
      <c r="B14" s="19">
        <v>181</v>
      </c>
      <c r="C14" s="8">
        <v>1310487.76</v>
      </c>
      <c r="D14" s="8">
        <v>0</v>
      </c>
      <c r="E14" s="8">
        <f>C14-D14</f>
        <v>1310487.76</v>
      </c>
      <c r="F14" s="59">
        <v>5</v>
      </c>
      <c r="G14" s="21">
        <v>42948</v>
      </c>
      <c r="H14" s="22">
        <v>1.2500000000000001E-2</v>
      </c>
      <c r="I14" s="8">
        <f>E14*1.25/100*5/12</f>
        <v>6825.4570833333337</v>
      </c>
      <c r="J14" s="8">
        <v>19111</v>
      </c>
      <c r="K14" s="8"/>
      <c r="L14" s="8">
        <v>121057</v>
      </c>
      <c r="M14" s="8">
        <v>123175</v>
      </c>
      <c r="N14" s="8">
        <v>125331</v>
      </c>
      <c r="O14" s="8">
        <v>127524</v>
      </c>
      <c r="P14" s="8">
        <v>129756</v>
      </c>
      <c r="Q14" s="8">
        <v>132027</v>
      </c>
      <c r="R14" s="8">
        <v>134337</v>
      </c>
      <c r="S14" s="8">
        <v>136688</v>
      </c>
      <c r="T14" s="8">
        <v>7302</v>
      </c>
      <c r="U14" s="8">
        <f>(E14-SUM(K14:S14))*0.287/100/2</f>
        <v>402.65061059999999</v>
      </c>
      <c r="V14" s="8">
        <v>139080</v>
      </c>
      <c r="W14" s="8">
        <v>4910</v>
      </c>
      <c r="X14" s="8">
        <f t="shared" ref="X14" si="2">(E14-SUM(K14:S14)-V14)*0.588/100/2</f>
        <v>416.04751440000001</v>
      </c>
      <c r="Y14" s="8">
        <f t="shared" ref="Y14" si="3">(E14-SUM(K14:S14))*0.005/2+(E14-SUM(K14:S14)-V14)*0.005/2</f>
        <v>1055.2637999999999</v>
      </c>
      <c r="Z14" s="8"/>
      <c r="AA14" s="8"/>
      <c r="AB14" s="8"/>
      <c r="AC14" s="8"/>
      <c r="AD14" s="8"/>
      <c r="AE14" s="8"/>
      <c r="AF14" s="8"/>
      <c r="AG14" s="8"/>
    </row>
    <row r="15" spans="1:200" x14ac:dyDescent="0.3"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Z15" s="8"/>
      <c r="AA15" s="8"/>
      <c r="AB15" s="8"/>
      <c r="AC15" s="8"/>
      <c r="AD15" s="8"/>
      <c r="AE15" s="8"/>
      <c r="AF15" s="8"/>
      <c r="AG15" s="8"/>
    </row>
    <row r="16" spans="1:200" ht="15" thickBot="1" x14ac:dyDescent="0.35">
      <c r="A16" s="63" t="s">
        <v>55</v>
      </c>
      <c r="B16" s="39"/>
      <c r="C16" s="40">
        <f>SUM(C14:C15)</f>
        <v>1310487.76</v>
      </c>
      <c r="D16" s="40">
        <f>SUM(D14:D15)</f>
        <v>0</v>
      </c>
      <c r="E16" s="40">
        <f>SUM(E14:E15)</f>
        <v>1310487.76</v>
      </c>
      <c r="F16" s="64"/>
      <c r="G16" s="42"/>
      <c r="H16" s="43"/>
      <c r="I16" s="40">
        <f t="shared" ref="I16:Y16" si="4">SUM(I14:I15)</f>
        <v>6825.4570833333337</v>
      </c>
      <c r="J16" s="40">
        <f t="shared" si="4"/>
        <v>19111</v>
      </c>
      <c r="K16" s="40">
        <f t="shared" si="4"/>
        <v>0</v>
      </c>
      <c r="L16" s="40">
        <f t="shared" si="4"/>
        <v>121057</v>
      </c>
      <c r="M16" s="40">
        <f t="shared" si="4"/>
        <v>123175</v>
      </c>
      <c r="N16" s="40">
        <f t="shared" si="4"/>
        <v>125331</v>
      </c>
      <c r="O16" s="40">
        <f t="shared" si="4"/>
        <v>127524</v>
      </c>
      <c r="P16" s="40">
        <f t="shared" si="4"/>
        <v>129756</v>
      </c>
      <c r="Q16" s="40">
        <f t="shared" si="4"/>
        <v>132027</v>
      </c>
      <c r="R16" s="40">
        <f t="shared" si="4"/>
        <v>134337</v>
      </c>
      <c r="S16" s="40">
        <f t="shared" si="4"/>
        <v>136688</v>
      </c>
      <c r="T16" s="40">
        <f t="shared" si="4"/>
        <v>7302</v>
      </c>
      <c r="U16" s="40">
        <f t="shared" si="4"/>
        <v>402.65061059999999</v>
      </c>
      <c r="V16" s="40">
        <f t="shared" si="4"/>
        <v>139080</v>
      </c>
      <c r="W16" s="40">
        <f t="shared" si="4"/>
        <v>4910</v>
      </c>
      <c r="X16" s="40">
        <f t="shared" si="4"/>
        <v>416.04751440000001</v>
      </c>
      <c r="Y16" s="40">
        <f t="shared" si="4"/>
        <v>1055.2637999999999</v>
      </c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</row>
    <row r="17" spans="11:33" ht="15" thickTop="1" x14ac:dyDescent="0.3"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Z17" s="8"/>
      <c r="AA17" s="8"/>
      <c r="AB17" s="8"/>
      <c r="AC17" s="8"/>
      <c r="AD17" s="8"/>
      <c r="AE17" s="8"/>
      <c r="AF17" s="8"/>
      <c r="AG17" s="8"/>
    </row>
    <row r="18" spans="11:33" x14ac:dyDescent="0.3">
      <c r="K18" s="8"/>
      <c r="L18" s="8"/>
      <c r="M18" s="8"/>
      <c r="N18" s="8"/>
      <c r="O18" s="8"/>
      <c r="P18" s="8"/>
      <c r="Q18" s="8"/>
      <c r="R18" s="8"/>
      <c r="S18" s="44">
        <f>S12+S16</f>
        <v>175611</v>
      </c>
      <c r="T18" s="44">
        <f t="shared" ref="T18:Y18" si="5">T12+T16</f>
        <v>8677</v>
      </c>
      <c r="U18" s="44">
        <f t="shared" si="5"/>
        <v>459.48193444999998</v>
      </c>
      <c r="V18" s="44">
        <f t="shared" si="5"/>
        <v>178685</v>
      </c>
      <c r="W18" s="44">
        <f t="shared" si="5"/>
        <v>5603</v>
      </c>
      <c r="X18" s="44">
        <f t="shared" si="5"/>
        <v>416.04751440000001</v>
      </c>
      <c r="Y18" s="44">
        <f t="shared" si="5"/>
        <v>1154.2698499999999</v>
      </c>
      <c r="Z18" s="8"/>
      <c r="AA18" s="8"/>
      <c r="AB18" s="8"/>
      <c r="AC18" s="8"/>
      <c r="AD18" s="8"/>
      <c r="AE18" s="8"/>
      <c r="AF18" s="8"/>
      <c r="AG18" s="8"/>
    </row>
    <row r="19" spans="11:33" x14ac:dyDescent="0.3"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Z19" s="8"/>
      <c r="AA19" s="8"/>
      <c r="AB19" s="8"/>
      <c r="AC19" s="8"/>
      <c r="AD19" s="8"/>
      <c r="AE19" s="8"/>
      <c r="AF19" s="8"/>
      <c r="AG19" s="8"/>
    </row>
    <row r="20" spans="11:33" ht="15" thickBot="1" x14ac:dyDescent="0.35"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58">
        <f>S18+V18</f>
        <v>354296</v>
      </c>
      <c r="W20" s="58">
        <f>T18+W18</f>
        <v>14280</v>
      </c>
      <c r="X20" s="58">
        <f>U18+X18</f>
        <v>875.52944884999999</v>
      </c>
      <c r="Y20" s="58">
        <f>Y18</f>
        <v>1154.2698499999999</v>
      </c>
      <c r="Z20" s="8"/>
      <c r="AA20" s="8"/>
      <c r="AB20" s="8"/>
      <c r="AC20" s="8"/>
      <c r="AD20" s="8"/>
      <c r="AE20" s="8"/>
      <c r="AF20" s="8"/>
      <c r="AG20" s="8"/>
    </row>
    <row r="21" spans="11:33" ht="15" thickTop="1" x14ac:dyDescent="0.3"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Z21" s="8"/>
      <c r="AA21" s="8"/>
      <c r="AB21" s="8"/>
      <c r="AC21" s="8"/>
      <c r="AD21" s="8"/>
      <c r="AE21" s="8"/>
      <c r="AF21" s="8"/>
      <c r="AG21" s="8"/>
    </row>
    <row r="22" spans="11:33" x14ac:dyDescent="0.3">
      <c r="K22" s="8"/>
      <c r="L22" s="8"/>
      <c r="M22" s="8"/>
      <c r="N22" s="8"/>
      <c r="O22" s="8"/>
      <c r="P22" s="8"/>
      <c r="Q22" s="8"/>
      <c r="R22" s="8"/>
      <c r="V22" s="45" t="s">
        <v>21</v>
      </c>
      <c r="W22" s="45" t="s">
        <v>56</v>
      </c>
      <c r="X22" s="45" t="s">
        <v>57</v>
      </c>
      <c r="Y22" s="45" t="s">
        <v>12</v>
      </c>
      <c r="Z22" s="8"/>
      <c r="AA22" s="8"/>
      <c r="AB22" s="8"/>
      <c r="AC22" s="8"/>
      <c r="AD22" s="8"/>
      <c r="AE22" s="8"/>
      <c r="AF22" s="8"/>
      <c r="AG22" s="8"/>
    </row>
    <row r="23" spans="11:33" x14ac:dyDescent="0.3">
      <c r="K23" s="8"/>
      <c r="L23" s="8"/>
      <c r="M23" s="8"/>
      <c r="N23" s="8"/>
      <c r="O23" s="8"/>
      <c r="P23" s="8"/>
      <c r="Q23" s="8"/>
      <c r="R23" s="8"/>
      <c r="V23" s="45" t="s">
        <v>87</v>
      </c>
      <c r="W23" s="45" t="s">
        <v>87</v>
      </c>
      <c r="X23" s="45" t="s">
        <v>87</v>
      </c>
      <c r="Y23" s="45" t="s">
        <v>87</v>
      </c>
      <c r="Z23" s="8"/>
      <c r="AA23" s="8"/>
      <c r="AB23" s="8"/>
      <c r="AC23" s="8"/>
      <c r="AD23" s="8"/>
      <c r="AE23" s="8"/>
      <c r="AF23" s="8"/>
      <c r="AG23" s="8"/>
    </row>
    <row r="24" spans="11:33" x14ac:dyDescent="0.3"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Z24" s="8"/>
      <c r="AA24" s="8"/>
      <c r="AB24" s="8"/>
      <c r="AC24" s="8"/>
      <c r="AD24" s="8"/>
      <c r="AE24" s="8"/>
      <c r="AF24" s="8"/>
      <c r="AG24" s="8"/>
    </row>
    <row r="25" spans="11:33" x14ac:dyDescent="0.3"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Z25" s="8"/>
      <c r="AA25" s="8"/>
      <c r="AB25" s="8"/>
      <c r="AC25" s="8"/>
      <c r="AD25" s="8"/>
      <c r="AE25" s="8"/>
      <c r="AF25" s="8"/>
      <c r="AG25" s="8"/>
    </row>
    <row r="26" spans="11:33" x14ac:dyDescent="0.3"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Z26" s="8"/>
      <c r="AA26" s="8"/>
      <c r="AB26" s="8"/>
      <c r="AC26" s="8"/>
      <c r="AD26" s="8"/>
      <c r="AE26" s="8"/>
      <c r="AF26" s="8"/>
      <c r="AG26" s="8"/>
    </row>
    <row r="27" spans="11:33" x14ac:dyDescent="0.3"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Z27" s="8"/>
      <c r="AA27" s="8"/>
      <c r="AB27" s="8"/>
      <c r="AC27" s="8"/>
      <c r="AD27" s="8"/>
      <c r="AE27" s="8"/>
      <c r="AF27" s="8"/>
      <c r="AG27" s="8"/>
    </row>
    <row r="28" spans="11:33" x14ac:dyDescent="0.3"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Z28" s="8"/>
      <c r="AA28" s="8"/>
      <c r="AB28" s="8"/>
      <c r="AC28" s="8"/>
      <c r="AD28" s="8"/>
      <c r="AE28" s="8"/>
      <c r="AF28" s="8"/>
      <c r="AG28" s="8"/>
    </row>
  </sheetData>
  <pageMargins left="0" right="0" top="0.75" bottom="0.75" header="0.3" footer="0.3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Debt Service</vt:lpstr>
      <vt:lpstr>Inst~Payment</vt:lpstr>
      <vt:lpstr>UMCP</vt:lpstr>
      <vt:lpstr>UMB</vt:lpstr>
      <vt:lpstr>UMES</vt:lpstr>
      <vt:lpstr>FSU</vt:lpstr>
      <vt:lpstr>UB</vt:lpstr>
      <vt:lpstr>UMB!Print_Area</vt:lpstr>
      <vt:lpstr>UMB!Print_Titles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tyang</dc:creator>
  <cp:lastModifiedBy>Eric Nicholson</cp:lastModifiedBy>
  <cp:lastPrinted>2022-07-25T15:27:06Z</cp:lastPrinted>
  <dcterms:created xsi:type="dcterms:W3CDTF">2020-02-03T14:31:10Z</dcterms:created>
  <dcterms:modified xsi:type="dcterms:W3CDTF">2022-07-28T18:48:07Z</dcterms:modified>
</cp:coreProperties>
</file>