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8" activeTab="0"/>
  </bookViews>
  <sheets>
    <sheet name="matrix by class - Attachment A" sheetId="1" r:id="rId1"/>
    <sheet name="Matrix by category-Attach B  " sheetId="2" r:id="rId2"/>
    <sheet name="Summary - Attachment C" sheetId="3" r:id="rId3"/>
  </sheets>
  <definedNames>
    <definedName name="_xlnm.Print_Area" localSheetId="1">'Matrix by category-Attach B  '!$A$1:$P$37</definedName>
    <definedName name="_xlnm.Print_Area" localSheetId="0">'matrix by class - Attachment A'!$A$1:$O$14</definedName>
    <definedName name="_xlnm.Print_Area" localSheetId="2">'Summary - Attachment C'!$A$1:$F$461</definedName>
    <definedName name="_xlnm.Print_Titles" localSheetId="2">'Summary - Attachment C'!$1:$2</definedName>
  </definedNames>
  <calcPr fullCalcOnLoad="1"/>
</workbook>
</file>

<file path=xl/sharedStrings.xml><?xml version="1.0" encoding="utf-8"?>
<sst xmlns="http://schemas.openxmlformats.org/spreadsheetml/2006/main" count="2321" uniqueCount="537">
  <si>
    <t>Standardize printers/copier/fax machines to high capacity Document Centers</t>
  </si>
  <si>
    <t>Savings from implementation of e-billing</t>
  </si>
  <si>
    <t>Equipment donation from CISCO</t>
  </si>
  <si>
    <t>Media sponsorsip of campus events</t>
  </si>
  <si>
    <t>Utilization of in-hourse staff for moving; bulk mail rather than outside vendors</t>
  </si>
  <si>
    <t>Eliminated marketing coordinator position/non-renewal of advertsing contract</t>
  </si>
  <si>
    <t>Change local phone servcie provider</t>
  </si>
  <si>
    <t>Reduce travel to workshops and conferences</t>
  </si>
  <si>
    <t>Elimination of low enrollment class section</t>
  </si>
  <si>
    <t>Changed student ambassador schedules and compensation</t>
  </si>
  <si>
    <t>Eliminated mailing admissions applications</t>
  </si>
  <si>
    <t xml:space="preserve">Email of newsletters </t>
  </si>
  <si>
    <t>Electonic availability of 1098-T forms</t>
  </si>
  <si>
    <t>Presort first class mail</t>
  </si>
  <si>
    <t>Reallocation of resources for pandaemic flu planning</t>
  </si>
  <si>
    <t>Osher Foundation grant to expand lifelong learning and outreach servcies</t>
  </si>
  <si>
    <t>Utilization of new electricy contract</t>
  </si>
  <si>
    <t>Restrict budling access during holidays</t>
  </si>
  <si>
    <t>Use of Verdiem software to power down PCs when not in use</t>
  </si>
  <si>
    <t>Utilize on-line applications for Graduate School/recruitment DVDs</t>
  </si>
  <si>
    <t>Campus imaging project</t>
  </si>
  <si>
    <t>Implemented use of imaging software in Accounts payable</t>
  </si>
  <si>
    <t>Automated guest registration</t>
  </si>
  <si>
    <t>Eliminated department brochures &amp; letters with develoment of on line lists</t>
  </si>
  <si>
    <t>Eliminated printe ads with use of "admails"</t>
  </si>
  <si>
    <t>Implemented E-bill initiative</t>
  </si>
  <si>
    <t>Eliminate of credit card acceptance over the phone</t>
  </si>
  <si>
    <t>Restructure contract for housekeeping services</t>
  </si>
  <si>
    <t>Utilize existing facilities positions for maintenance and minor renovations</t>
  </si>
  <si>
    <t xml:space="preserve">Internal production of course packets </t>
  </si>
  <si>
    <t>Development of Certified Registered Nurse Anesthesia program funded from external sources</t>
  </si>
  <si>
    <t xml:space="preserve">cs  </t>
  </si>
  <si>
    <t xml:space="preserve">ca </t>
  </si>
  <si>
    <t xml:space="preserve">rev  </t>
  </si>
  <si>
    <t xml:space="preserve">sr  </t>
  </si>
  <si>
    <t xml:space="preserve">Ongoing </t>
  </si>
  <si>
    <t>revenue</t>
  </si>
  <si>
    <t>E&amp;E</t>
  </si>
  <si>
    <t>Changed printing methods that reduced per copy expense 66%</t>
  </si>
  <si>
    <t>Created Facebook account, reduced per ad cost $12</t>
  </si>
  <si>
    <t>Curative program of disease control on tees instead of more costly preventative programs</t>
  </si>
  <si>
    <t>Did not replace broken shredder, but hired commercial shredding service for a net savings of employees time shredding because the service only requires dropping sensitive documents into a container</t>
  </si>
  <si>
    <t>Discontinue mailing label production/support</t>
  </si>
  <si>
    <t>Elimination of paper files in Staff Relations; implement Optix digital imaging and retrieval of all documents</t>
  </si>
  <si>
    <t>Environmental efforts to convert food waste to compost</t>
  </si>
  <si>
    <t>Further reduce room selection room rental costs &amp; staffing at selection mtgs</t>
  </si>
  <si>
    <t>Hazardous Waste reduction and Pollution Prevention measures</t>
  </si>
  <si>
    <t>Improve collection efforts re:  housing "release fees"</t>
  </si>
  <si>
    <t>In-house performance of Department of Transportation Inspections</t>
  </si>
  <si>
    <t>In-house performance of Manufacture Vehicle Warranty Repairs</t>
  </si>
  <si>
    <t>In-house performance of State Vehicle Emissions Inspections</t>
  </si>
  <si>
    <t>In-house performance of vehicle maintenance and State Safety Inspections</t>
  </si>
  <si>
    <t>In-house provision of fuel</t>
  </si>
  <si>
    <t>Maryland Department of the Environment Grant for an in-house E85 fueling station</t>
  </si>
  <si>
    <t>Mow tees and fairways only twice per week instead of three times per week</t>
  </si>
  <si>
    <t>No longer providing UHF portable radios for EMS use at football games</t>
  </si>
  <si>
    <t>Purchase of new range ball machine eliminates labor hours needed to transport and wash golf balls.  New range ball machine washes, loads and dispenses golf balls.</t>
  </si>
  <si>
    <t>Purchased a folder inserter machine to automate a previous manual process, with a net savings of employees time</t>
  </si>
  <si>
    <t xml:space="preserve">Recycling of gas cylinders </t>
  </si>
  <si>
    <t>Reduce size of Weekends @ Maryland Ad</t>
  </si>
  <si>
    <t>Reduce student hours in IT support functions</t>
  </si>
  <si>
    <t xml:space="preserve">Reduction of non-essential CCTV monitoring </t>
  </si>
  <si>
    <t>Replace standard office PCs with thin-client computers</t>
  </si>
  <si>
    <t>Shorten publications to reduce printing, postage costs</t>
  </si>
  <si>
    <t>Silver Recovery Units</t>
  </si>
  <si>
    <t>Web-based transactions reduced printing, postage costs</t>
  </si>
  <si>
    <t>Discounts for air tickets purchased through contract travel agencies</t>
  </si>
  <si>
    <t>Discounts for rail tickets purchased for official University travel</t>
  </si>
  <si>
    <t xml:space="preserve">Negotiated Electric purchase contract, savings over market pricing. </t>
  </si>
  <si>
    <t>Received 2% discount for paying Motorola Warranty Payment ahead of schedule</t>
  </si>
  <si>
    <t>Re-Negotiated Construction Program Management Consultant Services.</t>
  </si>
  <si>
    <t>Use of generic labeled chemicals</t>
  </si>
  <si>
    <t>Use of vendor funded intern to monitor vending performance</t>
  </si>
  <si>
    <t>By Instituting on-line Art &amp; Learning Center registration process able to reduce student employee hours</t>
  </si>
  <si>
    <t>Consolidate I. T. Staff w/Comptroller</t>
  </si>
  <si>
    <t>Merged Hoff Theatre and Ticket Office, eliminated assistant manager position</t>
  </si>
  <si>
    <t>Rollout of new on-line application for nonexempt employment, partially eliminating paper application</t>
  </si>
  <si>
    <t>Volume IT purchasing across Source units</t>
  </si>
  <si>
    <t>"Server virtualization" technology reduces cooling, electric</t>
  </si>
  <si>
    <t>Purchase recycled printer paper, compact fluorescent bulbs</t>
  </si>
  <si>
    <t xml:space="preserve">Advertisement to support the cost of printing </t>
  </si>
  <si>
    <t>Build new concession stand at Field Hockey complex</t>
  </si>
  <si>
    <t>Contractual revenue from "finals relief kit" sales</t>
  </si>
  <si>
    <t>Design support to other Source units on fee basis</t>
  </si>
  <si>
    <t>Develop new instructional classes/clinics</t>
  </si>
  <si>
    <t>Develop new membership program options that were not  previously available</t>
  </si>
  <si>
    <t>Expand  Convenience Shops to offer more variety to meet needs of campus clientele</t>
  </si>
  <si>
    <t>Expand Golf Course banquet capacity by constructing pavilion  with seating for 200 guests</t>
  </si>
  <si>
    <t>Host non-athletic events in the Comcast Center (concerts and other shows)</t>
  </si>
  <si>
    <t>ICA contractual revenue from support of Men's Soccer and Women's basketball programs</t>
  </si>
  <si>
    <t>In house provision of towing services</t>
  </si>
  <si>
    <t>Income derived from providing fingerprinting services and records request services to the campus and external community</t>
  </si>
  <si>
    <t>Increase Conferences &amp; Visitor Services overhead/administrative indirect cost by 1% per annum</t>
  </si>
  <si>
    <t>Increase of parking enforcement staff</t>
  </si>
  <si>
    <t>Increase room rentals</t>
  </si>
  <si>
    <t>Increase Spring Semester student occupancy rate by 0.39%</t>
  </si>
  <si>
    <t>Increase student apartment rental rate by flat percentage</t>
  </si>
  <si>
    <t>Increased Non-Credit Instruction offerings by moving a variety of programs to under utilized spaces</t>
  </si>
  <si>
    <t>Increased revenue in training &amp; development program; revenue re-directed to support technology training program (SkillSoft and SystemSource)</t>
  </si>
  <si>
    <t>Introduce Chick-Fil-A cart at Byrd Stadium</t>
  </si>
  <si>
    <t>Introduce declining balance gift card program</t>
  </si>
  <si>
    <t>Leasing 800 MHz radios to ICA for football and basketball operations</t>
  </si>
  <si>
    <t>Offer a summer camp program for school age children</t>
  </si>
  <si>
    <t>Opening Kim Kafe - new Satellite Operations location in Kim Engineering Building</t>
  </si>
  <si>
    <t>Recovered Testing/Analytical costs for projects and auxiliaries</t>
  </si>
  <si>
    <t>Service agreement with USM-SGC</t>
  </si>
  <si>
    <t>Software systems deployed to housing partner Capstone</t>
  </si>
  <si>
    <t>Student taxi service</t>
  </si>
  <si>
    <t>Tech support to other Source units on fee basis</t>
  </si>
  <si>
    <t>UMUC: UMCP Shuttle access</t>
  </si>
  <si>
    <t>Utilize handheld card readers and portable point-of-sale devices to expand service locations throughout campus and during special events</t>
  </si>
  <si>
    <t>WebFood application to allow for alterative service points utilizing kiosks, web, etc</t>
  </si>
  <si>
    <t>Indirect cost recovery from contract and grant activity.</t>
  </si>
  <si>
    <t>Income derived from providing police recruit training to area municipal police departments and UMD System institutions</t>
  </si>
  <si>
    <t>Installed PERT and security camera system for Graduate Apartment complexes using in-house personnel - realized a 42% cost reduction over private vendors</t>
  </si>
  <si>
    <t>Capstone South Commons Student Housing Agreement/Ambling's Univ. Ctyrd Pub/Priv Partnership</t>
  </si>
  <si>
    <t>Fire drill and inspection services provided to public-private partnerships</t>
  </si>
  <si>
    <t xml:space="preserve">Fire drill and inspection services provided to UMBI-CARB </t>
  </si>
  <si>
    <t xml:space="preserve">Fire drill services provided to on-campus residential facilities </t>
  </si>
  <si>
    <t xml:space="preserve">Fire Marshal services provided at Women's basketball games </t>
  </si>
  <si>
    <t>High Performance Computing system that can be used by the College Park community</t>
  </si>
  <si>
    <t>Host Prince Georges County HS Commencements</t>
  </si>
  <si>
    <t>Implement strategies to recruit &amp; retain local high school culinary intern students</t>
  </si>
  <si>
    <t>Leasing 800 MHz radios to UMUC, CASL, City of College Park</t>
  </si>
  <si>
    <t>UMUC Dedicated Shuttle Agreement</t>
  </si>
  <si>
    <t>Urban Area Security Initiative (UASI) grant awarded to improve campus security</t>
  </si>
  <si>
    <t>Consolidation of work within and among functions; savings of 1/2 FTE</t>
  </si>
  <si>
    <t>Defer hiring of Assistant Director:  Information Technology</t>
  </si>
  <si>
    <t xml:space="preserve">Redefined associate director position and contract administrator positions to include responsibility for compliance oversight. </t>
  </si>
  <si>
    <t>Redefined operation of Logistics Warehouse to Online ordering system and adding pick-up and delivery of parts.  Saving on Mechanic time.</t>
  </si>
  <si>
    <t>Trim temporary tech support during Opening Weeks</t>
  </si>
  <si>
    <t>Anti-Spyware Deployment - reduced amount of infected machines and cost of rebuilding desktops and hard drives</t>
  </si>
  <si>
    <t>Development and implementation of electronic receipt option for 1098T Tax information.</t>
  </si>
  <si>
    <t>Development and implementation of on-line Miscellaneous Payment Request form</t>
  </si>
  <si>
    <t>Implementation of Central Billing online input for Transportation Services invoicing.</t>
  </si>
  <si>
    <t>Install point-of-sale scanners in Convenience Shops for more accurate reporting &amp; reduced labor costs</t>
  </si>
  <si>
    <t>New Student Police Aide Contractual Rev Sources(new contract to provide SPA security at Reckord Armory added from last year)</t>
  </si>
  <si>
    <t>Collaboration with Acad Inst</t>
  </si>
  <si>
    <t>Move publications online to eliminate printing costs</t>
  </si>
  <si>
    <t>Online lookups reduced printing, postage costs</t>
  </si>
  <si>
    <t>Wireless coverage expansion on campus that will cover all academic areas</t>
  </si>
  <si>
    <t>Comprehensive recycling program for paper,scrap metal &amp; electronics will divert approx 400 tons of waste from landfill</t>
  </si>
  <si>
    <t>Partnerships with other police agencies to provide equipment &amp; personnel resources for police officer training</t>
  </si>
  <si>
    <t>umb:nursing</t>
  </si>
  <si>
    <t>Expanded clinical (Wellmobile) operations, with private gifts &amp; grants, to offer sufficient clinical learning experiences to students</t>
  </si>
  <si>
    <t>umb: pharmacy</t>
  </si>
  <si>
    <t>Savings achieved by reducing consultant use</t>
  </si>
  <si>
    <t>Recently awarded contract with Verizon reduced telephone costs</t>
  </si>
  <si>
    <t>Re-evaluation of HVAC systems of all buildings for efficient operation</t>
  </si>
  <si>
    <t>Savings from steam trap programs that reduce steam consumption; more frequent testing of steam converters</t>
  </si>
  <si>
    <t>Room occupancy sensors will be tested to make buildings more energy efficient at occupied and unoccupied times</t>
  </si>
  <si>
    <t>Use of generators at peak energy times, and other adjustments at times of high electrical grid pricing will provide rebates</t>
  </si>
  <si>
    <t>Campus staff was used instead of outside consultants for new techno-centric Dental School Facility</t>
  </si>
  <si>
    <t>Campus staff was used instead of outside consultants for eUMB training implementation and Web development</t>
  </si>
  <si>
    <t>Procurement Services developed eBid Board for distributing information for quotes via the Web</t>
  </si>
  <si>
    <t>Network security technologies and bandwidth management; cancellation of maintenance contract</t>
  </si>
  <si>
    <t>Shared e-mail servers/system; wireless core consolidation; and software licensing</t>
  </si>
  <si>
    <t>umb:acad affairs</t>
  </si>
  <si>
    <t>Reallocation of funds to support clinical operations</t>
  </si>
  <si>
    <t>Reallocation of increased contract/grant funds to support faculty salaries and pay one-time relocation costs</t>
  </si>
  <si>
    <t>Savings achieved by changing location of activities for Pharm D assesment labs and graduation cermonies</t>
  </si>
  <si>
    <t>Established working agreement with Terrapin Trader to sell University's surplus and obsolete assets</t>
  </si>
  <si>
    <t>Re-bid Elevator Maintenance Contract at lower contract price</t>
  </si>
  <si>
    <t>Right-sized the Xerox Student Print/Copy Management System contract</t>
  </si>
  <si>
    <t>Re-bid of Supplemental security Guard Services Contract at a lower contract price</t>
  </si>
  <si>
    <t>Redifinition of Work</t>
  </si>
  <si>
    <t>Cross-trained staff members in Auxiliary Services in lieu of hiring another staff person</t>
  </si>
  <si>
    <t>Hiring police officers laterally/outside agencies: savings in academy training costs</t>
  </si>
  <si>
    <t>Secured grant for University Wellness department supplies and equipment</t>
  </si>
  <si>
    <t>Reestablishing University-wide Record Management for consistent accountability of records</t>
  </si>
  <si>
    <t>Use of in-house A&amp;E staff to design renovation projects versus outside source</t>
  </si>
  <si>
    <t>Use of in-house staff for construction projects</t>
  </si>
  <si>
    <t>Use of in-house HR staff to print applicant acknowledgement cards versus outside source</t>
  </si>
  <si>
    <t xml:space="preserve">Delayed hiring of various staff positions </t>
  </si>
  <si>
    <t>Upgraded scanners to automate the physical inventory process reducing process time of inventory data collection</t>
  </si>
  <si>
    <t>Implemented a Digital Imaging Project: creating a paperless work environment in various institutional and administrative areas</t>
  </si>
  <si>
    <t>Continue to provide standard reports and forms electronically to reduce paper and printing costs</t>
  </si>
  <si>
    <t>Implemented alternative transportation program/service (carpooling) for students, staff, and faculty</t>
  </si>
  <si>
    <t xml:space="preserve">Enhanced communication processes via website to reduce lag time taken to address inquiries from various constituencies </t>
  </si>
  <si>
    <t>Implemented Bowie's Electronic Emergency System (BEES) - an online electronic emergency communication system</t>
  </si>
  <si>
    <t>HR forms placed online to reduce printing costs</t>
  </si>
  <si>
    <t xml:space="preserve">Automated Termination Clearance Checkout Process </t>
  </si>
  <si>
    <t>Implemented in-house employee temporary database rather than use of external temporary agencies</t>
  </si>
  <si>
    <t>Implemented online Labor Distribution Reports which saved on paper and printing.</t>
  </si>
  <si>
    <t>Parking publications and clery disclosures placed online to reduce printing costs</t>
  </si>
  <si>
    <t>In-service training for police officers within USM Police Agencies versus outside source</t>
  </si>
  <si>
    <t>Implemented bike patrol program to increase coverage of current existing police force</t>
  </si>
  <si>
    <t>Merged Student Life and Wiseman Student Center to consolidate work functions thus eliminating need for addt'l personnel cost</t>
  </si>
  <si>
    <t>Use of eRecruiting software for both employers and students reducing high volume of mailing and printing</t>
  </si>
  <si>
    <t>Student handbook, student code of conduct, advisor's guide, and student organization registration packets placed online to reduce printing cost</t>
  </si>
  <si>
    <t>Continue to increase student government association revenue by using Bowie card readers for ticket sales to events on and off-campus</t>
  </si>
  <si>
    <t xml:space="preserve">Expanded Bowie Card services to include f/a allocations to Bowie's Public/Private Housing Partnership for students' rent payments. </t>
  </si>
  <si>
    <t xml:space="preserve">Established Peer Performance Review of Units to improve accountability,&amp; to eliminate redundancy in business process w/in  units </t>
  </si>
  <si>
    <t xml:space="preserve">Implementing e-bill for student billings. After initial startup costs, will result in savings on postage and personnel time </t>
  </si>
  <si>
    <t xml:space="preserve">Implementing on-line distribution of the 1098T, will result in savings on postage and personnel time </t>
  </si>
  <si>
    <t>Redefinition of work</t>
  </si>
  <si>
    <t xml:space="preserve">Entrepreneurial Initiative </t>
  </si>
  <si>
    <t>Changed cell phone plans from Verizon to Nextel</t>
  </si>
  <si>
    <t>Renegotiated contract with Follett Bookstore</t>
  </si>
  <si>
    <t>Provide PeopleSoft Patches/Fixes to USM Institutions</t>
  </si>
  <si>
    <t>Implemented Image Document Management System</t>
  </si>
  <si>
    <t>Partnership with SU to provide bus service for students</t>
  </si>
  <si>
    <t>Contract with local vendors to allow UMES students to use Hawk cards at off-campus businesses</t>
  </si>
  <si>
    <t>Collaborative program with SU involving two dual degree programs and one graduate degree program</t>
  </si>
  <si>
    <t xml:space="preserve">Use of an overall preventative maintenance program </t>
  </si>
  <si>
    <t>Use of web-time reporting for all faculty and staff</t>
  </si>
  <si>
    <t>Implementation of online work order requests</t>
  </si>
  <si>
    <t>Use of multi-functioning machines that reduces the need for personal printers and faxes.</t>
  </si>
  <si>
    <t>Implementation of Auxiliary Enterprises Hawk Talk cell phone program</t>
  </si>
  <si>
    <t>Facilities Rentals during non-peak hours</t>
  </si>
  <si>
    <t>Demand side energy conservation</t>
  </si>
  <si>
    <t xml:space="preserve">Increased services and patronage in dining hall and catering operations </t>
  </si>
  <si>
    <t>Opened Coffee Kiosk in Waters Lab</t>
  </si>
  <si>
    <t>Upgraded electrical transformers and underground utilities</t>
  </si>
  <si>
    <t>Installed security cameras throughout campus reducing loss of materials and equipment</t>
  </si>
  <si>
    <t>Rollout of new website with broad access to electronic information, forms, reducing reliance on printed materials</t>
  </si>
  <si>
    <t xml:space="preserve">Joined COEUS Consortium for eRA (electronic research administration).  Increasing efficiency in the sponsored research process   </t>
  </si>
  <si>
    <t xml:space="preserve">Integrate database systems for access to all prgrm info in one location.  Inc electronic storage.  Develop a virtual workspace for every conf. 
</t>
  </si>
  <si>
    <t>Merged Inst for Gov't Service &amp; Bureau of Gov't Research. One  director, shared admin services, reduced rental costs.</t>
  </si>
  <si>
    <t>FY 2007 Efficiency Initiatives by Financial Class</t>
  </si>
  <si>
    <t>FY 2007 Efficiency Initiatives by Category</t>
  </si>
  <si>
    <t>Savings from in-house construction activities</t>
  </si>
  <si>
    <t>Digitization of drawings/archiving in-house in lieu of contracting it out</t>
  </si>
  <si>
    <t>Reduction in water usage and irrigation system</t>
  </si>
  <si>
    <t>Outsource printing services</t>
  </si>
  <si>
    <t>Reallocation of funds to support Freshman Initiative</t>
  </si>
  <si>
    <t>Use of Sallie Mae Tuition pay</t>
  </si>
  <si>
    <t>Expanded use of pro-card, eliminating POs and number of invoices processed</t>
  </si>
  <si>
    <t>Use of contingent labor pool in lieu of full-time employees</t>
  </si>
  <si>
    <t>Use of student employees in lieu of full or part-time employees</t>
  </si>
  <si>
    <t>Use of web-time reporting for all non-swiper full-time faculty and staff</t>
  </si>
  <si>
    <t>Use of imaging system for document storage</t>
  </si>
  <si>
    <t>Use of data warehouse and electronic reporting for departments</t>
  </si>
  <si>
    <t>Use of e-mail and web postings, in lieu of direct mailings, as primary correspondance with students</t>
  </si>
  <si>
    <t>Restructure use of MicroSoft Higher Ed agreement</t>
  </si>
  <si>
    <t>Implement Document Management Student Records and Degree audit system and re-engineering of processes</t>
  </si>
  <si>
    <t xml:space="preserve">New contract with The Chimes for Housekeeping in SFSC: </t>
  </si>
  <si>
    <t>Utilizing 9 month faculty versus 12 month faculty</t>
  </si>
  <si>
    <t>Savings derived through further automation of contract and grant accounting systems</t>
  </si>
  <si>
    <t>Savings derived from the consolidation and central management of Web resources</t>
  </si>
  <si>
    <t>Savings derived from converting financial reports from paper to electronic format</t>
  </si>
  <si>
    <t>Savings derived from the use of Affirmative Action software</t>
  </si>
  <si>
    <t>Savings derived from the use of on-line resources for employee recruitment</t>
  </si>
  <si>
    <t>Use of Interactive Video Network (IVN) to provide research compliance training at all UMCES locations</t>
  </si>
  <si>
    <t>Savings derived through the in-sourcing of housekeeping and landscaping services</t>
  </si>
  <si>
    <t>Building roof upgrade using all recyclable materials</t>
  </si>
  <si>
    <t>VOIP System Implementation and service provider change from Verizon to Paetec</t>
  </si>
  <si>
    <t>Eliminated Dial-In for 410 and 301 lines</t>
  </si>
  <si>
    <t xml:space="preserve">Increased indirect cost recoveries from increased grant and contract activity </t>
  </si>
  <si>
    <t xml:space="preserve">Delay in hiring VP of ORD </t>
  </si>
  <si>
    <t>Delay in hiring AVP of Academic Affairs</t>
  </si>
  <si>
    <t>Shift from paper forms to electronic format</t>
  </si>
  <si>
    <t>Redesign and implement new forms to save time and paperwork</t>
  </si>
  <si>
    <t>Negotiation to purchase materials for PI resulted in significant savings</t>
  </si>
  <si>
    <t>Train in-house employees for small asbestos abatement projects</t>
  </si>
  <si>
    <t>Use Careerbuilder.com in lieu of print media for select ads</t>
  </si>
  <si>
    <t>Elimination of dual entry payroll and associated duplicative processes</t>
  </si>
  <si>
    <t>Improved Graduate School website; easier web-based services</t>
  </si>
  <si>
    <t>Implemented electronic dissertation/thesis system</t>
  </si>
  <si>
    <t>Used graduate assistants in Health Services instead of full-time staff</t>
  </si>
  <si>
    <t>Electronic sponsored research award notification system</t>
  </si>
  <si>
    <t>Using group counseling sessions instead of individual student sessions</t>
  </si>
  <si>
    <t>Sucessfully marketed bachelor's/master's program to current undergrads; increased enrollment</t>
  </si>
  <si>
    <t>Increased revenue by billing health insurance companies for students</t>
  </si>
  <si>
    <t>Implemented copyright violation fee to students; violating Digital Copyright Act</t>
  </si>
  <si>
    <r>
      <t>Implemented UMBC</t>
    </r>
    <r>
      <rPr>
        <i/>
        <sz val="10"/>
        <rFont val="Arial"/>
        <family val="2"/>
      </rPr>
      <t xml:space="preserve">works </t>
    </r>
    <r>
      <rPr>
        <sz val="10"/>
        <rFont val="Arial"/>
        <family val="2"/>
      </rPr>
      <t>a collaborative on-line employment system</t>
    </r>
  </si>
  <si>
    <t>Procurement e-bid board for solitations/bids</t>
  </si>
  <si>
    <t xml:space="preserve">New UMBC Campus Card system reduced need for contractual employees </t>
  </si>
  <si>
    <t xml:space="preserve">New billing system installed which resulted in Telecomm staff savings  </t>
  </si>
  <si>
    <t>Campus Scheduling Office went paperless for registration and notification</t>
  </si>
  <si>
    <t>Career Services now uses electronic invitations to career fairs</t>
  </si>
  <si>
    <t>Office of Student Life converted registration of student organizations to web</t>
  </si>
  <si>
    <t>Student Judicial Programs(SJP) eliminated paper from parking appeals process</t>
  </si>
  <si>
    <t>Reduced printing costs by using web for Code of Student Conduct</t>
  </si>
  <si>
    <t xml:space="preserve">Phased out VPA Program; course schedule met within existing courses </t>
  </si>
  <si>
    <t>Hired pt staff instead of ft staff in academic dept. to meet administrative needs</t>
  </si>
  <si>
    <t>Eliminated staff positions in Academic departments, work redistributed</t>
  </si>
  <si>
    <t>Assisted UMB with Apple hardware procurement</t>
  </si>
  <si>
    <t>Performance-based custodial contract savings</t>
  </si>
  <si>
    <t>Participated in USM/DGS energy purchasing strategies</t>
  </si>
  <si>
    <t xml:space="preserve">Increased tenure-track faculty workload from 5.7 to 6 courses per year </t>
  </si>
  <si>
    <t>Purchased 8 electrical vehicles for operation&amp;maintenance</t>
  </si>
  <si>
    <t>Reprogrammed University Commons building utility system</t>
  </si>
  <si>
    <t xml:space="preserve">Donation of art, books and equipment used  in research and teaching </t>
  </si>
  <si>
    <t xml:space="preserve">Donation from IBM for networking equipment </t>
  </si>
  <si>
    <t>Donation from Earickson Foundation for renovation and epuipment in TV Studio</t>
  </si>
  <si>
    <t>Indirect cost recoveries above prior year from increased grant activity</t>
  </si>
  <si>
    <t>In-house installations of telecomm/security projects</t>
  </si>
  <si>
    <t>Participate in the Network Maryland - a state telecommunications network</t>
  </si>
  <si>
    <t xml:space="preserve">Purchased three bio-diesel buses under existing State contract </t>
  </si>
  <si>
    <t>Acquired two bus lifts for maintenance program from MD Transit Authority</t>
  </si>
  <si>
    <t>Fire Marshal training from Md. Fire and Rescue Institute</t>
  </si>
  <si>
    <t>Partnership w/Tech Center affiliates for infrastructure installations</t>
  </si>
  <si>
    <t>Partnership with Sodexho; support for various campus activities</t>
  </si>
  <si>
    <t>Graduate School applications download directly into SIS; reduction in data entry</t>
  </si>
  <si>
    <t>Terrapin Trader surplus property compensation</t>
  </si>
  <si>
    <t>Constructed 31 Self-Storage Units for lease to campus organizations</t>
  </si>
  <si>
    <t>Service agreement with UMBI-CARB</t>
  </si>
  <si>
    <t>Perform minor renovation projects in-house</t>
  </si>
  <si>
    <t>Contract Landscaping Services for Off-campus sites</t>
  </si>
  <si>
    <t>Reduction in overtime expenditures</t>
  </si>
  <si>
    <t>Purchase of &amp; planned campus-wide implementation of Priority software (post-award final mgmt system) for tracking C&amp;G activity</t>
  </si>
  <si>
    <t>Campus Recreation memberships offered to faculty and staff through payroll deduction</t>
  </si>
  <si>
    <t>Implementation of Electronic Student Account Billing (e-bills)</t>
  </si>
  <si>
    <t>Implement One-Stop Shop for Faculty Services</t>
  </si>
  <si>
    <t>Locked in pricing for University natural gas &amp; electricity utility contracts, avoiding rate increases</t>
  </si>
  <si>
    <t>Development of Financial Statement reporting directly from the PeopleSoft database</t>
  </si>
  <si>
    <t>Created Institutional Planning self-help website for dissemination of "just-in-time" data, saving staff processing time</t>
  </si>
  <si>
    <t>Waiver of the annual card fees associated with campus travel</t>
  </si>
  <si>
    <t>Internal recycling of computer equipment</t>
  </si>
  <si>
    <t>Graduate Apartments</t>
  </si>
  <si>
    <t>Additional overhead from Auxiliary Enterprises to support E&amp;G activities</t>
  </si>
  <si>
    <t>Web-based Student Financial Services Inquiry System implemented</t>
  </si>
  <si>
    <t>Increased contract and grant funds used to redirect faculty salaries from State funding sources</t>
  </si>
  <si>
    <t>umb:law</t>
  </si>
  <si>
    <t>ongoing</t>
  </si>
  <si>
    <t>Reduced Shuttle Bus student manager hours from 35 hrs/per week to 25 hrs/per week</t>
  </si>
  <si>
    <t>Use of electronic processing of freight invoices</t>
  </si>
  <si>
    <t>Negotiate free pick-up &amp; delivery of  surplus property</t>
  </si>
  <si>
    <t>Savings in office space by having 31 employees telework full-time</t>
  </si>
  <si>
    <t>Automation of adjunct faculty pay creating efficiencies in Payroll and educational departments</t>
  </si>
  <si>
    <t>Increased ICC margin due to increased sales over previous fiscal year</t>
  </si>
  <si>
    <t>Collaboration with other USM institutions to procure electricity and natural gas</t>
  </si>
  <si>
    <t>Reallocation of funds to subsidize academic programs</t>
  </si>
  <si>
    <t>umb:medicine</t>
  </si>
  <si>
    <t>umb:research</t>
  </si>
  <si>
    <t>Savings from use of total energy management system to monitor and control energy management</t>
  </si>
  <si>
    <t>Provide facilities for the US Geological Services for a collaborative program "Collaboration and Collocation of USGS @FSU"</t>
  </si>
  <si>
    <t>Redirection of campus funds from across the board reallocation to campus priorities</t>
  </si>
  <si>
    <t>Reallocation of funds for academic facilities renewal</t>
  </si>
  <si>
    <t>Use of multi-functioning machines (i.e. copier that faxes &amp; serves as a printer) reduces need for personal printers and/or faxes</t>
  </si>
  <si>
    <t>Purchase and installation of University's own telephone switch (PBX) resulting in savings over the next ten years</t>
  </si>
  <si>
    <t>Use of procurement cards for small procurements</t>
  </si>
  <si>
    <t>Pouring rights contract revenue directed to student support services</t>
  </si>
  <si>
    <t>Reduction of Stores items</t>
  </si>
  <si>
    <t>Purchasing surplus items vs. new items</t>
  </si>
  <si>
    <t>Campus delivery of hardware stockless contract</t>
  </si>
  <si>
    <t>Discount on moving contract</t>
  </si>
  <si>
    <t>Discount for Fed Ex and UPS</t>
  </si>
  <si>
    <t>E &amp; E Workgroup Focus</t>
  </si>
  <si>
    <t>EFFECTIVENESS &amp; EFFICIENCY WORKGROUP RELATED:</t>
  </si>
  <si>
    <t>Technology Initiative</t>
  </si>
  <si>
    <t>NON TUITION &amp; FEE REVENUE RELATED IMPROVEMENT:</t>
  </si>
  <si>
    <t>CSU</t>
  </si>
  <si>
    <t>csu</t>
  </si>
  <si>
    <t>Equip/Land Acq or donation</t>
  </si>
  <si>
    <t>Use of Digital note taking (Tegrity) to increase instruction contact hours</t>
  </si>
  <si>
    <t>In house development of Web Admissions Application system</t>
  </si>
  <si>
    <t>Use of e-mail as official form of communication reducing mailing costs</t>
  </si>
  <si>
    <t>Use of in-house users to conduct one-one-one training</t>
  </si>
  <si>
    <t>Use of Web time entry program</t>
  </si>
  <si>
    <t xml:space="preserve">Use of automated Degree-Audit program, Pre-requisite checking process and on-line grade entry </t>
  </si>
  <si>
    <t>Use of SkillSoft web training</t>
  </si>
  <si>
    <t>Implementation of VOIP for managing telecom; resulting in time saved and a position</t>
  </si>
  <si>
    <t>Use of Enterprise Portal</t>
  </si>
  <si>
    <t>Consolidation of Graduate PhD programs in the School of Medicine</t>
  </si>
  <si>
    <t>Arrangement with Academic Affairs to share an employee</t>
  </si>
  <si>
    <t>umb:dental</t>
  </si>
  <si>
    <t>Rent seasonally used vehicles instead of purchasing</t>
  </si>
  <si>
    <t>Utilizing in-house marketing and publications design team</t>
  </si>
  <si>
    <t>Reduce copies of the Campus Recreation Services Brochure - published three times yearly</t>
  </si>
  <si>
    <t>Fill open positions with hourly employees</t>
  </si>
  <si>
    <t>Eliminate the production &amp; distribution of the Terrapin Parent newsletter to 20K parents</t>
  </si>
  <si>
    <t>Biohazard waste pick-up reduced from weekly to bi-weekly</t>
  </si>
  <si>
    <t>Reduction in number of cleaning chemicals from 12 to 4 &amp; elimination of large trash can liners</t>
  </si>
  <si>
    <t>Take advantage of 2% discount from vendor for paying invoice within 2 weeks</t>
  </si>
  <si>
    <t>Move Research Magazine to electronic format</t>
  </si>
  <si>
    <t>University View New Shuttle Route Agreement</t>
  </si>
  <si>
    <t>Charter bus program</t>
  </si>
  <si>
    <t>Develop a "golf package" with local hotels</t>
  </si>
  <si>
    <t>Beltway Plaza Mall Shuttle Route Agreement</t>
  </si>
  <si>
    <t>Increase recreation center revenue</t>
  </si>
  <si>
    <t>Marriott/UMUC contractual revenue source</t>
  </si>
  <si>
    <t>Terrapin Trader surplus property delivery charge to local students</t>
  </si>
  <si>
    <t>Reduction of overtime with use of bank lock box for tuition payments</t>
  </si>
  <si>
    <t>Replacement of storage area network, lowering maintenance costs</t>
  </si>
  <si>
    <t>Performed architectural design work using in-house staff</t>
  </si>
  <si>
    <t>Defer hiring replacements for retiring faculty; hire at lower salary</t>
  </si>
  <si>
    <t>Redirecting of DRIF allocation to support the ORD patent budget</t>
  </si>
  <si>
    <t>umb:infotechserv</t>
  </si>
  <si>
    <t>On-line Academic Course Schedules - elimination of printed schedules</t>
  </si>
  <si>
    <t>Re-allocate Summer classes to centralized locations resulting in utilities costs savings</t>
  </si>
  <si>
    <t>Discontinued providing towels for Fitness Center and Weight Room users</t>
  </si>
  <si>
    <t>Facilities Rentals &amp; Leases during non-peak hours</t>
  </si>
  <si>
    <t>Reallocation of increased funds to support academic initiatives</t>
  </si>
  <si>
    <t>Partnership w/USM Hagerstown Center</t>
  </si>
  <si>
    <t>Increase number of on-line course offerings in summer school and winter session</t>
  </si>
  <si>
    <t>SGA funding new Student Activities position</t>
  </si>
  <si>
    <t>E&amp;E WG</t>
  </si>
  <si>
    <t>Implementing IVR bill payment system.  Increase customer service, reduce lines during peak periods</t>
  </si>
  <si>
    <t>Provide incubator space for LEDS, Vargis, DNR</t>
  </si>
  <si>
    <t>Provide internet services to local apartment complex that houses FSU students</t>
  </si>
  <si>
    <t>Delayed hiring of staff</t>
  </si>
  <si>
    <t>Implementaion of online RTF process with automated routing for hiring approvals</t>
  </si>
  <si>
    <t>Staff taking on additional responsibilities in the administration and finance area</t>
  </si>
  <si>
    <t>Outsourced janitorial services for the dining hall and residence halls</t>
  </si>
  <si>
    <t>Implement Web Admission Form</t>
  </si>
  <si>
    <t>Upgrade PS FA to 8.9 in house</t>
  </si>
  <si>
    <t>E&amp;E wg</t>
  </si>
  <si>
    <t>Equip/Land Acq or doanation</t>
  </si>
  <si>
    <t>FY 2007  Efficiency Summary                                      ($ 000)</t>
  </si>
  <si>
    <t>Implemented standard for support of smart phone tech-improving productivity of fundraisers with access to email/calendar on the road</t>
  </si>
  <si>
    <t xml:space="preserve">Standardization of PCs for academic labs&amp;desktops allowing for bulk purchasing rates; </t>
  </si>
  <si>
    <t>Consortia licensing of databases resulting in cost reductions</t>
  </si>
  <si>
    <t>Savings realized through Johnson Control program</t>
  </si>
  <si>
    <t>Expand help desk service to 24/7 coverage through an outsourcing contract that also provided email and webchat capabilities.</t>
  </si>
  <si>
    <t>Total E&amp;E Workgroup Related Value</t>
  </si>
  <si>
    <t>Total Ongoing USM Efficiency Program Value</t>
  </si>
  <si>
    <t>Standardization of Firewall, Intrusion Detection Systems &amp; Networking Monitoring solutions allowing for better rates</t>
  </si>
  <si>
    <t>Total Non Tuition &amp; Fee Revenue</t>
  </si>
  <si>
    <t>Increase revenue producing events in Cole Field House</t>
  </si>
  <si>
    <t>In-house parking garage cleaning and divert funds to cover hourly staff salary increases</t>
  </si>
  <si>
    <t>Office of Crime Control and Prevention Bulletproof Vest Partnership Grant</t>
  </si>
  <si>
    <t>Payment for annual flu shot to faculty &amp; staff will require recipients to pay during visit; eliminate billing process</t>
  </si>
  <si>
    <t>Purchase and implementation of a consolidated Facilities Management System</t>
  </si>
  <si>
    <t>Reorganization of Department of Procurement &amp; Supply</t>
  </si>
  <si>
    <t>River Road New Shuttle Route Agreement</t>
  </si>
  <si>
    <t>Golf Course is soliciting campus groups to order staff shirts through the Golf Course</t>
  </si>
  <si>
    <t>UMUC/DOTS agreement for Lot 1d spaces</t>
  </si>
  <si>
    <t>ONGOING USM Efficiency PROGRAM:</t>
  </si>
  <si>
    <t>Utilize web-based technology (e-commerce) to expand services &amp; eliminate manual processes (Dining Services)</t>
  </si>
  <si>
    <t>Eliminate/curtail student staff pre-service training</t>
  </si>
  <si>
    <t>Switch from cellular phone service from Nextel to T-Mobile (Shuttle &amp; Transportation Services)</t>
  </si>
  <si>
    <t>Consolidated Construction/Facilities Procurement Unit</t>
  </si>
  <si>
    <t>Powder Mill Village Transit Bus Service agreement</t>
  </si>
  <si>
    <t>Conduct Public Safety promotional process in-house; eliminated cost associated with outside vendors</t>
  </si>
  <si>
    <t>Redefined Housekeeper workload by adding recycling pick-up</t>
  </si>
  <si>
    <t>Increased space for offices by using vendor managed inventories fro Housekeeping Supplies</t>
  </si>
  <si>
    <t>Use of an overall preventive maintenance program reducing the number of unanticipated major maintenance needs</t>
  </si>
  <si>
    <t>General Category</t>
  </si>
  <si>
    <t>cs</t>
  </si>
  <si>
    <t>CLASS</t>
  </si>
  <si>
    <t>GENERAL CATEGORY</t>
  </si>
  <si>
    <t>ITEM AND RESULT</t>
  </si>
  <si>
    <t>AMOUNT</t>
  </si>
  <si>
    <t>ca</t>
  </si>
  <si>
    <t>Business Process Reengineering</t>
  </si>
  <si>
    <t>Energy Conservation Program</t>
  </si>
  <si>
    <t>Mandatory Reallocation Process</t>
  </si>
  <si>
    <t>sr</t>
  </si>
  <si>
    <t>Partnership with External Entities</t>
  </si>
  <si>
    <t>rev</t>
  </si>
  <si>
    <t>umbc</t>
  </si>
  <si>
    <t>Collaboration with Academic Institutions</t>
  </si>
  <si>
    <t>Credit Card Availability</t>
  </si>
  <si>
    <t>umcp</t>
  </si>
  <si>
    <t>Indirect Cost Recoveries</t>
  </si>
  <si>
    <t>tu</t>
  </si>
  <si>
    <t>umes</t>
  </si>
  <si>
    <t>Use of contingent labor pool</t>
  </si>
  <si>
    <t>bsu</t>
  </si>
  <si>
    <t>umces</t>
  </si>
  <si>
    <t>umbi</t>
  </si>
  <si>
    <t>Total</t>
  </si>
  <si>
    <t>University System of Maryland</t>
  </si>
  <si>
    <t>UMB</t>
  </si>
  <si>
    <t>UMCP</t>
  </si>
  <si>
    <t>BSU</t>
  </si>
  <si>
    <t>TU</t>
  </si>
  <si>
    <t>UMES</t>
  </si>
  <si>
    <t>FSU</t>
  </si>
  <si>
    <t>UB</t>
  </si>
  <si>
    <t>UMUC</t>
  </si>
  <si>
    <t>UMBC</t>
  </si>
  <si>
    <t>UMCES</t>
  </si>
  <si>
    <t>UMBI</t>
  </si>
  <si>
    <t>ub</t>
  </si>
  <si>
    <t>fsu</t>
  </si>
  <si>
    <t>Partnership w/Allegany County to provide enhances bus service to FSU students</t>
  </si>
  <si>
    <t>umuc</t>
  </si>
  <si>
    <t>Shown as $'s in ($000)</t>
  </si>
  <si>
    <t>INSTITUTION</t>
  </si>
  <si>
    <t>Space &amp; Building Efficiencies</t>
  </si>
  <si>
    <t>Cost Savings</t>
  </si>
  <si>
    <t>Strategic reallocation</t>
  </si>
  <si>
    <t>Cost Avoidance</t>
  </si>
  <si>
    <t>Revenue</t>
  </si>
  <si>
    <t>Financial Classes</t>
  </si>
  <si>
    <t>Implementation of call-in maintenance service requests</t>
  </si>
  <si>
    <t>Savings derived from Energy Performance contract for improvement to HVAC Systems</t>
  </si>
  <si>
    <t>umb:pharmacy</t>
  </si>
  <si>
    <t>umb:admin</t>
  </si>
  <si>
    <t>Heat recovery systems constructed to utilize the waste heat going out of buildings to mitigate the impact of outside air</t>
  </si>
  <si>
    <t>Collaborative program with UMES involving two dual degree programs, one graduate degree program</t>
  </si>
  <si>
    <t>Net profits from Morgan Wooten basketball camp used to fund academic initiatives</t>
  </si>
  <si>
    <t>Reduced PeopleSoft consultant costs by performing training, troubleshooting, "how to" video production in-house</t>
  </si>
  <si>
    <t>Streamlined/enhanced month end closing process</t>
  </si>
  <si>
    <t>Provide PeopleSoft Patches/Fixes support to 3 USM institutions</t>
  </si>
  <si>
    <t>Implementation of Room &amp; Event Scheduling System to optimize class room scheduling</t>
  </si>
  <si>
    <t>Use of contingent staff to provide PeopleSoft support</t>
  </si>
  <si>
    <t>Implementation of Call Pilot for Voice Messages and Fax</t>
  </si>
  <si>
    <t>Deployment of Self Service KIOSK for password changes</t>
  </si>
  <si>
    <t>Hired IT staff at reduced salary</t>
  </si>
  <si>
    <t>Leased desktops versus purchase</t>
  </si>
  <si>
    <t>Changing the refresh cycle of Desktops and Servers from 3 to 5 years</t>
  </si>
  <si>
    <t>Streamline review process of phone bills</t>
  </si>
  <si>
    <t>UPS Fed Ex pick-up fees per piece- lower per piece fee by having 80 accounts shipped through Transportation Office</t>
  </si>
  <si>
    <t xml:space="preserve">Indirect cost recoveries above prior year from increased contract &amp; grant activity </t>
  </si>
  <si>
    <t>Contract with local vendors to allow FSU students to use debit cards at off-campus businesses</t>
  </si>
  <si>
    <t>umb:social work</t>
  </si>
  <si>
    <t>Use of one-card for inter-departmental transfers reduces paper usage &amp; office time preparing transfer entries</t>
  </si>
  <si>
    <t>SU</t>
  </si>
  <si>
    <t>su</t>
  </si>
  <si>
    <t>Partnership with Penn parking for parking services</t>
  </si>
  <si>
    <t>Providing standard reporting forms electronically to reduce paper and printing costs</t>
  </si>
  <si>
    <t>Reduced costs in Procurement and Accounts Payable as a result of the VISA Purchasing Card Program</t>
  </si>
  <si>
    <t>Saving derived through installation of more efficient HVAC systems</t>
  </si>
  <si>
    <t>Competitive Contracting</t>
  </si>
  <si>
    <t>Indirect Cost</t>
  </si>
  <si>
    <t>Mandatory Reallocation</t>
  </si>
  <si>
    <t>Equipment &amp; Land Acquisitions/Donation</t>
  </si>
  <si>
    <t>Utilization of credit cards for small purchases</t>
  </si>
  <si>
    <t>Contract with Barnes &amp; Noble to operate Book Center</t>
  </si>
  <si>
    <t>In-sourcing/outsourcing</t>
  </si>
  <si>
    <t>Redefinition of Work</t>
  </si>
  <si>
    <t>Entrepreneurial Initiative</t>
  </si>
  <si>
    <t>School as Lender program will generate funds for need-based scholarships and grants</t>
  </si>
  <si>
    <t xml:space="preserve">Demand side energy conservation </t>
  </si>
  <si>
    <t>Internal contract for ICA facilities management</t>
  </si>
  <si>
    <t>Processing freight invoices w/ P-card</t>
  </si>
  <si>
    <t>Utilizing electronic recyclers instead of landfill</t>
  </si>
  <si>
    <t>Streamlining evaluation of TT surplus computers &amp; electronic equipment</t>
  </si>
  <si>
    <t>Prince George’s Highway Safety Grant</t>
  </si>
  <si>
    <t>Increase outside events at Tawes Theater</t>
  </si>
  <si>
    <t>In-house staff for Integrated Pest management</t>
  </si>
  <si>
    <t>Partial reduction of reliance on printed Open Enrollment books</t>
  </si>
  <si>
    <t>Restrict employee travel to association meetings</t>
  </si>
  <si>
    <t>Reduce disposal fees by greater use of Terp Trader</t>
  </si>
  <si>
    <t>Changed the type of materials ordered for making event signs</t>
  </si>
  <si>
    <t>Changed Gym/Activity area resurfacing project schedule</t>
  </si>
  <si>
    <t>Modify Non-Credit Instruction on-line registration process</t>
  </si>
  <si>
    <t>Secured numerous IT grants and in-kind gifts for IT equipment</t>
  </si>
  <si>
    <t>IT staff taking on additional responsibilities</t>
  </si>
  <si>
    <t>Increased analytics for evaluation of services</t>
  </si>
  <si>
    <t>Standardized Servers/Desk Tops/Fire Walls/Switches allowing for better rates</t>
  </si>
  <si>
    <t>Increase online and Hybrid course offerings resulting in increased classroom space</t>
  </si>
  <si>
    <t>Use of online purchase order requisitions with automated routing for approvals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</si>
</sst>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0.0%"/>
    <numFmt numFmtId="169" formatCode="_(* #,##0.000_);_(* \(#,##0.000\);_(* &quot;-&quot;??_);_(@_)"/>
    <numFmt numFmtId="170" formatCode="#,##0.000_);\(#,##0.000\)"/>
    <numFmt numFmtId="171" formatCode="0.0000"/>
    <numFmt numFmtId="172" formatCode="0.00000"/>
    <numFmt numFmtId="173" formatCode="0.0"/>
    <numFmt numFmtId="174" formatCode="_(* #,##0.000_);_(* \(#,##0.000\);_(* &quot;-&quot;???_);_(@_)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3" fillId="0" borderId="0" xfId="15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3" fillId="0" borderId="0" xfId="21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/>
    </xf>
    <xf numFmtId="9" fontId="3" fillId="0" borderId="0" xfId="21" applyFont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 horizontal="center"/>
    </xf>
    <xf numFmtId="3" fontId="0" fillId="0" borderId="0" xfId="15" applyNumberFormat="1" applyFont="1" applyFill="1" applyAlignment="1">
      <alignment/>
    </xf>
    <xf numFmtId="0" fontId="0" fillId="0" borderId="0" xfId="0" applyFont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3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0" xfId="15" applyNumberFormat="1" applyFont="1" applyBorder="1" applyAlignment="1">
      <alignment horizontal="right" vertical="top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1" fontId="0" fillId="0" borderId="0" xfId="15" applyNumberFormat="1" applyFont="1" applyAlignment="1">
      <alignment vertical="top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15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3" fontId="0" fillId="0" borderId="0" xfId="15" applyNumberFormat="1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6" customWidth="1"/>
    <col min="2" max="18" width="8.7109375" style="6" customWidth="1"/>
    <col min="19" max="16384" width="9.140625" style="6" customWidth="1"/>
  </cols>
  <sheetData>
    <row r="1" spans="1:15" ht="12.75">
      <c r="A1" s="16" t="s">
        <v>454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20"/>
    </row>
    <row r="2" spans="1:15" ht="12.75">
      <c r="A2" s="16" t="s">
        <v>219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0"/>
    </row>
    <row r="3" spans="1:15" ht="12.75">
      <c r="A3" s="16" t="s">
        <v>470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20"/>
    </row>
    <row r="4" spans="1:14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5" ht="12.75">
      <c r="A6" s="21" t="s">
        <v>477</v>
      </c>
      <c r="B6" s="17" t="s">
        <v>455</v>
      </c>
      <c r="C6" s="17" t="s">
        <v>456</v>
      </c>
      <c r="D6" s="17" t="s">
        <v>457</v>
      </c>
      <c r="E6" s="17" t="s">
        <v>458</v>
      </c>
      <c r="F6" s="17" t="s">
        <v>459</v>
      </c>
      <c r="G6" s="17" t="s">
        <v>460</v>
      </c>
      <c r="H6" s="17" t="s">
        <v>343</v>
      </c>
      <c r="I6" s="17" t="s">
        <v>461</v>
      </c>
      <c r="J6" s="17" t="s">
        <v>501</v>
      </c>
      <c r="K6" s="17" t="s">
        <v>462</v>
      </c>
      <c r="L6" s="17" t="s">
        <v>463</v>
      </c>
      <c r="M6" s="17" t="s">
        <v>464</v>
      </c>
      <c r="N6" s="17" t="s">
        <v>465</v>
      </c>
      <c r="O6" s="17" t="s">
        <v>453</v>
      </c>
    </row>
    <row r="7" spans="1:15" ht="12.75">
      <c r="A7" s="2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6" t="s">
        <v>475</v>
      </c>
      <c r="B8" s="34">
        <f>21+25+2+771+3409</f>
        <v>4228</v>
      </c>
      <c r="C8" s="6">
        <v>3699</v>
      </c>
      <c r="D8" s="6">
        <v>1074</v>
      </c>
      <c r="E8" s="6">
        <f>237+120+96</f>
        <v>453</v>
      </c>
      <c r="F8" s="6">
        <f>25+30+139+200</f>
        <v>394</v>
      </c>
      <c r="G8" s="6">
        <v>50</v>
      </c>
      <c r="H8" s="6">
        <f>40+25+100</f>
        <v>165</v>
      </c>
      <c r="J8" s="6">
        <f>139</f>
        <v>139</v>
      </c>
      <c r="K8" s="6">
        <v>221</v>
      </c>
      <c r="L8" s="6">
        <f>4+10+35+10+40+1265+140+234+164+400+3+10+114</f>
        <v>2429</v>
      </c>
      <c r="N8" s="6">
        <f>324</f>
        <v>324</v>
      </c>
      <c r="O8" s="6">
        <f>SUM(B8:N8)</f>
        <v>13176</v>
      </c>
    </row>
    <row r="9" spans="1:15" ht="12.75">
      <c r="A9" s="6" t="s">
        <v>473</v>
      </c>
      <c r="B9" s="6">
        <f>59+45+122+110+110+1220+250+10+540+280+134+45+4+50+6+114+360</f>
        <v>3459</v>
      </c>
      <c r="C9" s="6">
        <f>16977</f>
        <v>16977</v>
      </c>
      <c r="D9" s="6">
        <v>780</v>
      </c>
      <c r="E9" s="6">
        <f>36+30+15+35+897+55+226+390+30+60+51+125+20+10+8+125+20+6+45+25+5+20+20+14+68-2</f>
        <v>2334</v>
      </c>
      <c r="F9" s="6">
        <f>22+30+50+3+20+150+315+50+60+75+80+740+40+4+5+15</f>
        <v>1659</v>
      </c>
      <c r="G9" s="6">
        <f>200+600+74-1</f>
        <v>873</v>
      </c>
      <c r="H9" s="6">
        <f>2194-150-165</f>
        <v>1879</v>
      </c>
      <c r="I9" s="6">
        <f>10+105+10+5</f>
        <v>130</v>
      </c>
      <c r="J9" s="6">
        <f>1982-139</f>
        <v>1843</v>
      </c>
      <c r="K9" s="6">
        <f>55+106+65+737+186+132+195+3038+308+62+291+80+77+63</f>
        <v>5395</v>
      </c>
      <c r="L9" s="6">
        <f>45+1001+17+20+50+69+300+75+40+30+37+56+14+7+11+3+25+6+25+15+10+15+20+17</f>
        <v>1908</v>
      </c>
      <c r="M9" s="6">
        <v>336</v>
      </c>
      <c r="N9" s="6">
        <f>7+13+100+57+100+16</f>
        <v>293</v>
      </c>
      <c r="O9" s="6">
        <f>SUM(B9:N9)</f>
        <v>37866</v>
      </c>
    </row>
    <row r="10" spans="1:15" ht="12.75">
      <c r="A10" s="6" t="s">
        <v>476</v>
      </c>
      <c r="B10" s="6">
        <f>948+1500+11+2900+400</f>
        <v>5759</v>
      </c>
      <c r="C10" s="6">
        <v>8398</v>
      </c>
      <c r="D10" s="6">
        <v>3</v>
      </c>
      <c r="E10" s="6">
        <f>218+100</f>
        <v>318</v>
      </c>
      <c r="F10" s="6">
        <f>125+10+95+20+70+10</f>
        <v>330</v>
      </c>
      <c r="G10" s="6">
        <f>5+150+45+36+100+3</f>
        <v>339</v>
      </c>
      <c r="H10" s="6">
        <v>150</v>
      </c>
      <c r="I10" s="6">
        <f>107+245+90</f>
        <v>442</v>
      </c>
      <c r="K10" s="6">
        <v>511</v>
      </c>
      <c r="L10" s="6">
        <f>82+50+15+750</f>
        <v>897</v>
      </c>
      <c r="N10" s="6">
        <v>2000</v>
      </c>
      <c r="O10" s="6">
        <f>SUM(B10:N10)</f>
        <v>19147</v>
      </c>
    </row>
    <row r="11" spans="1:15" ht="12.75">
      <c r="A11" s="26" t="s">
        <v>474</v>
      </c>
      <c r="B11" s="6">
        <f>75+1842+250+400+1</f>
        <v>2568</v>
      </c>
      <c r="C11" s="6">
        <v>2736</v>
      </c>
      <c r="D11" s="6">
        <v>0</v>
      </c>
      <c r="E11" s="6">
        <f>932+36</f>
        <v>968</v>
      </c>
      <c r="I11" s="6">
        <f>100+250+600+500-1</f>
        <v>1449</v>
      </c>
      <c r="O11" s="6">
        <f>SUM(B11:N11)</f>
        <v>7721</v>
      </c>
    </row>
    <row r="13" ht="12.75">
      <c r="A13" s="2"/>
    </row>
    <row r="14" spans="1:15" s="2" customFormat="1" ht="12.75">
      <c r="A14" s="2" t="s">
        <v>453</v>
      </c>
      <c r="B14" s="2">
        <f>SUM(B8:B11)</f>
        <v>16014</v>
      </c>
      <c r="C14" s="2">
        <f aca="true" t="shared" si="0" ref="C14:O14">SUM(C8:C11)</f>
        <v>31810</v>
      </c>
      <c r="D14" s="2">
        <f t="shared" si="0"/>
        <v>1857</v>
      </c>
      <c r="E14" s="2">
        <f>SUM(E8:E11)</f>
        <v>4073</v>
      </c>
      <c r="F14" s="2">
        <f t="shared" si="0"/>
        <v>2383</v>
      </c>
      <c r="G14" s="2">
        <f t="shared" si="0"/>
        <v>1262</v>
      </c>
      <c r="H14" s="2">
        <f>SUM(H8:H11)</f>
        <v>2194</v>
      </c>
      <c r="I14" s="2">
        <f t="shared" si="0"/>
        <v>2021</v>
      </c>
      <c r="J14" s="2">
        <f t="shared" si="0"/>
        <v>1982</v>
      </c>
      <c r="K14" s="2">
        <f t="shared" si="0"/>
        <v>6127</v>
      </c>
      <c r="L14" s="2">
        <f t="shared" si="0"/>
        <v>5234</v>
      </c>
      <c r="M14" s="2">
        <f t="shared" si="0"/>
        <v>336</v>
      </c>
      <c r="N14" s="2">
        <f t="shared" si="0"/>
        <v>2617</v>
      </c>
      <c r="O14" s="2">
        <f t="shared" si="0"/>
        <v>77910</v>
      </c>
    </row>
  </sheetData>
  <printOptions gridLines="1" horizontalCentered="1"/>
  <pageMargins left="0.2" right="0.19" top="1" bottom="1" header="0.5" footer="0.5"/>
  <pageSetup fitToHeight="1" fitToWidth="1" horizontalDpi="600" verticalDpi="600" orientation="landscape" scale="97" r:id="rId1"/>
  <headerFooter alignWithMargins="0">
    <oddHeader>&amp;RAttachment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C1">
      <selection activeCell="M26" sqref="M26"/>
    </sheetView>
  </sheetViews>
  <sheetFormatPr defaultColWidth="9.140625" defaultRowHeight="12.75"/>
  <cols>
    <col min="1" max="1" width="1.1484375" style="3" customWidth="1"/>
    <col min="2" max="2" width="41.140625" style="3" customWidth="1"/>
    <col min="3" max="35" width="7.7109375" style="3" customWidth="1"/>
    <col min="36" max="16384" width="9.140625" style="3" customWidth="1"/>
  </cols>
  <sheetData>
    <row r="1" spans="1:16" ht="12.75">
      <c r="A1" s="16" t="s">
        <v>454</v>
      </c>
      <c r="B1" s="2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0"/>
    </row>
    <row r="2" spans="1:16" ht="12.75">
      <c r="A2" s="16" t="s">
        <v>220</v>
      </c>
      <c r="B2" s="2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0"/>
    </row>
    <row r="3" spans="1:16" ht="12.75">
      <c r="A3" s="16" t="s">
        <v>470</v>
      </c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0"/>
    </row>
    <row r="4" spans="1:16" ht="12.75">
      <c r="A4" s="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6"/>
    </row>
    <row r="5" spans="1:16" ht="12.75">
      <c r="A5" s="21" t="s">
        <v>429</v>
      </c>
      <c r="B5" s="6"/>
      <c r="C5" s="17" t="s">
        <v>455</v>
      </c>
      <c r="D5" s="17" t="s">
        <v>456</v>
      </c>
      <c r="E5" s="17" t="s">
        <v>457</v>
      </c>
      <c r="F5" s="17" t="s">
        <v>458</v>
      </c>
      <c r="G5" s="17" t="s">
        <v>459</v>
      </c>
      <c r="H5" s="17" t="s">
        <v>460</v>
      </c>
      <c r="I5" s="17" t="s">
        <v>343</v>
      </c>
      <c r="J5" s="17" t="s">
        <v>461</v>
      </c>
      <c r="K5" s="17" t="s">
        <v>501</v>
      </c>
      <c r="L5" s="17" t="s">
        <v>462</v>
      </c>
      <c r="M5" s="17" t="s">
        <v>463</v>
      </c>
      <c r="N5" s="17" t="s">
        <v>464</v>
      </c>
      <c r="O5" s="17" t="s">
        <v>465</v>
      </c>
      <c r="P5" s="17" t="s">
        <v>453</v>
      </c>
    </row>
    <row r="6" spans="1:16" ht="12.75">
      <c r="A6" s="21"/>
      <c r="B6" s="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2" t="s">
        <v>340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6"/>
      <c r="B8" s="6" t="s">
        <v>443</v>
      </c>
      <c r="C8" s="6"/>
      <c r="D8" s="6"/>
      <c r="E8" s="6"/>
      <c r="F8" s="6"/>
      <c r="G8" s="6">
        <f>30+50+139</f>
        <v>219</v>
      </c>
      <c r="H8" s="6"/>
      <c r="I8" s="6">
        <v>40</v>
      </c>
      <c r="J8" s="6"/>
      <c r="K8" s="6">
        <v>139</v>
      </c>
      <c r="L8" s="6"/>
      <c r="M8" s="6">
        <v>10</v>
      </c>
      <c r="N8" s="6"/>
      <c r="O8" s="6"/>
      <c r="P8" s="6">
        <f aca="true" t="shared" si="0" ref="P8:P13">SUM(C8:O8)</f>
        <v>408</v>
      </c>
    </row>
    <row r="9" spans="1:16" ht="12.75">
      <c r="A9" s="6"/>
      <c r="B9" s="6" t="s">
        <v>339</v>
      </c>
      <c r="C9" s="6">
        <f>110+25</f>
        <v>135</v>
      </c>
      <c r="D9" s="6">
        <v>100</v>
      </c>
      <c r="E9" s="6">
        <v>125</v>
      </c>
      <c r="F9" s="6">
        <f>55+226</f>
        <v>281</v>
      </c>
      <c r="G9" s="6">
        <v>150</v>
      </c>
      <c r="H9" s="6"/>
      <c r="I9" s="6"/>
      <c r="J9" s="6"/>
      <c r="K9" s="6">
        <v>287</v>
      </c>
      <c r="L9" s="6"/>
      <c r="M9" s="6">
        <v>1552</v>
      </c>
      <c r="N9" s="6"/>
      <c r="O9" s="6"/>
      <c r="P9" s="6">
        <f t="shared" si="0"/>
        <v>2630</v>
      </c>
    </row>
    <row r="10" spans="1:16" ht="12.75">
      <c r="A10" s="6"/>
      <c r="B10" s="6" t="s">
        <v>437</v>
      </c>
      <c r="C10" s="6">
        <f>110+1220+250+10+540</f>
        <v>2130</v>
      </c>
      <c r="D10" s="6">
        <v>1005</v>
      </c>
      <c r="E10" s="6"/>
      <c r="F10" s="6">
        <f>390+30+60</f>
        <v>480</v>
      </c>
      <c r="G10" s="6">
        <f>315+50+60</f>
        <v>425</v>
      </c>
      <c r="H10" s="6"/>
      <c r="I10" s="6">
        <v>180</v>
      </c>
      <c r="J10" s="6"/>
      <c r="K10" s="6">
        <v>315</v>
      </c>
      <c r="L10" s="6">
        <v>195</v>
      </c>
      <c r="M10" s="6">
        <f>20+50</f>
        <v>70</v>
      </c>
      <c r="N10" s="6">
        <v>50</v>
      </c>
      <c r="O10" s="6"/>
      <c r="P10" s="6">
        <f t="shared" si="0"/>
        <v>4850</v>
      </c>
    </row>
    <row r="11" spans="1:17" ht="12.75">
      <c r="A11" s="6"/>
      <c r="B11" s="6" t="s">
        <v>514</v>
      </c>
      <c r="C11" s="6">
        <v>50</v>
      </c>
      <c r="D11" s="6">
        <v>740</v>
      </c>
      <c r="E11" s="6">
        <v>584</v>
      </c>
      <c r="F11" s="6">
        <f>96+125+20+10</f>
        <v>251</v>
      </c>
      <c r="G11" s="6">
        <v>740</v>
      </c>
      <c r="H11" s="6"/>
      <c r="I11" s="6">
        <f>300+25+100+60+50</f>
        <v>535</v>
      </c>
      <c r="J11" s="6"/>
      <c r="K11" s="6">
        <f>750+100</f>
        <v>850</v>
      </c>
      <c r="L11" s="6">
        <v>3038</v>
      </c>
      <c r="M11" s="6">
        <f>30+37+56</f>
        <v>123</v>
      </c>
      <c r="N11" s="6"/>
      <c r="O11" s="6">
        <v>157</v>
      </c>
      <c r="P11" s="6">
        <f t="shared" si="0"/>
        <v>7068</v>
      </c>
      <c r="Q11" s="4"/>
    </row>
    <row r="12" spans="1:16" ht="12.75">
      <c r="A12" s="6"/>
      <c r="B12" s="6" t="s">
        <v>472</v>
      </c>
      <c r="C12" s="6"/>
      <c r="D12" s="6">
        <v>5</v>
      </c>
      <c r="E12" s="6"/>
      <c r="F12" s="6"/>
      <c r="G12" s="6"/>
      <c r="H12" s="6"/>
      <c r="I12" s="6">
        <v>40</v>
      </c>
      <c r="J12" s="6">
        <v>10</v>
      </c>
      <c r="K12" s="6"/>
      <c r="L12" s="6">
        <v>308</v>
      </c>
      <c r="M12" s="6"/>
      <c r="N12" s="6">
        <v>10</v>
      </c>
      <c r="O12" s="6"/>
      <c r="P12" s="6">
        <f t="shared" si="0"/>
        <v>373</v>
      </c>
    </row>
    <row r="13" spans="1:16" ht="12.75">
      <c r="A13" s="6"/>
      <c r="B13" s="6" t="s">
        <v>341</v>
      </c>
      <c r="C13" s="6">
        <f>6+114+360</f>
        <v>480</v>
      </c>
      <c r="D13" s="6">
        <v>3967</v>
      </c>
      <c r="E13" s="6">
        <v>98</v>
      </c>
      <c r="F13" s="6">
        <f>8+125+20+6+45+25+5+20+20+14+68</f>
        <v>356</v>
      </c>
      <c r="G13" s="6">
        <f>40+4+5+15+200</f>
        <v>264</v>
      </c>
      <c r="H13" s="6">
        <v>874</v>
      </c>
      <c r="I13" s="6">
        <f>50+20+140+25+25+25+20+25+20+50+50+72+75+70+50+15+75+150</f>
        <v>957</v>
      </c>
      <c r="J13" s="6">
        <v>5</v>
      </c>
      <c r="K13" s="6">
        <f>10+15+25+8+40+25+18</f>
        <v>141</v>
      </c>
      <c r="L13" s="6">
        <f>62+291+80+77+63</f>
        <v>573</v>
      </c>
      <c r="M13" s="6">
        <v>153</v>
      </c>
      <c r="N13" s="6">
        <f>50+125+10+19+15+32</f>
        <v>251</v>
      </c>
      <c r="O13" s="6">
        <v>116</v>
      </c>
      <c r="P13" s="6">
        <f t="shared" si="0"/>
        <v>8235</v>
      </c>
    </row>
    <row r="14" spans="1:16" ht="12.75">
      <c r="A14" s="2" t="s">
        <v>406</v>
      </c>
      <c r="B14" s="6"/>
      <c r="C14" s="2">
        <f aca="true" t="shared" si="1" ref="C14:P14">SUM(C8:C13)</f>
        <v>2795</v>
      </c>
      <c r="D14" s="2">
        <f>SUM(D9:D13)</f>
        <v>5817</v>
      </c>
      <c r="E14" s="2">
        <f t="shared" si="1"/>
        <v>807</v>
      </c>
      <c r="F14" s="2">
        <f t="shared" si="1"/>
        <v>1368</v>
      </c>
      <c r="G14" s="2">
        <f t="shared" si="1"/>
        <v>1798</v>
      </c>
      <c r="H14" s="2">
        <f t="shared" si="1"/>
        <v>874</v>
      </c>
      <c r="I14" s="2">
        <f t="shared" si="1"/>
        <v>1752</v>
      </c>
      <c r="J14" s="2">
        <f t="shared" si="1"/>
        <v>15</v>
      </c>
      <c r="K14" s="2">
        <f t="shared" si="1"/>
        <v>1732</v>
      </c>
      <c r="L14" s="2">
        <f t="shared" si="1"/>
        <v>4114</v>
      </c>
      <c r="M14" s="2">
        <f t="shared" si="1"/>
        <v>1908</v>
      </c>
      <c r="N14" s="2">
        <f t="shared" si="1"/>
        <v>311</v>
      </c>
      <c r="O14" s="2">
        <f t="shared" si="1"/>
        <v>273</v>
      </c>
      <c r="P14" s="2">
        <f t="shared" si="1"/>
        <v>23564</v>
      </c>
    </row>
    <row r="15" spans="1:16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2.75">
      <c r="A16" s="2" t="s">
        <v>419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2.75">
      <c r="A17" s="2"/>
      <c r="B17" s="6" t="s">
        <v>436</v>
      </c>
      <c r="C17" s="6">
        <f>59+21+45</f>
        <v>125</v>
      </c>
      <c r="D17" s="6">
        <v>922</v>
      </c>
      <c r="E17" s="6">
        <v>822</v>
      </c>
      <c r="F17" s="6">
        <f>36+30+15</f>
        <v>81</v>
      </c>
      <c r="G17" s="6">
        <f>22+25+30</f>
        <v>77</v>
      </c>
      <c r="H17" s="6"/>
      <c r="I17" s="6">
        <f>10+10+25+50</f>
        <v>95</v>
      </c>
      <c r="J17" s="6"/>
      <c r="K17" s="6">
        <f>175+45+25+5</f>
        <v>250</v>
      </c>
      <c r="L17" s="6">
        <v>55</v>
      </c>
      <c r="M17" s="6">
        <v>19</v>
      </c>
      <c r="N17" s="6"/>
      <c r="O17" s="6">
        <f>7+13</f>
        <v>20</v>
      </c>
      <c r="P17" s="6">
        <f aca="true" t="shared" si="2" ref="P17:P23">SUM(C17:O17)</f>
        <v>2466</v>
      </c>
    </row>
    <row r="18" spans="1:16" ht="12.75">
      <c r="A18" s="6"/>
      <c r="B18" s="6" t="s">
        <v>507</v>
      </c>
      <c r="C18" s="6">
        <v>122</v>
      </c>
      <c r="D18" s="6">
        <v>12363</v>
      </c>
      <c r="E18" s="6">
        <v>124</v>
      </c>
      <c r="F18" s="6">
        <f>35+897</f>
        <v>932</v>
      </c>
      <c r="G18" s="6">
        <f>3+135</f>
        <v>138</v>
      </c>
      <c r="H18" s="6">
        <v>5</v>
      </c>
      <c r="I18" s="6"/>
      <c r="J18" s="6">
        <v>107</v>
      </c>
      <c r="K18" s="6"/>
      <c r="L18" s="6">
        <v>1226</v>
      </c>
      <c r="M18" s="6">
        <v>1001</v>
      </c>
      <c r="N18" s="6"/>
      <c r="O18" s="6">
        <v>324</v>
      </c>
      <c r="P18" s="6">
        <f t="shared" si="2"/>
        <v>16342</v>
      </c>
    </row>
    <row r="19" spans="1:16" ht="12.75">
      <c r="A19" s="6"/>
      <c r="B19" s="6" t="s">
        <v>444</v>
      </c>
      <c r="C19" s="6"/>
      <c r="D19" s="6">
        <v>90</v>
      </c>
      <c r="E19" s="6"/>
      <c r="F19" s="6"/>
      <c r="G19" s="6">
        <v>20</v>
      </c>
      <c r="H19" s="6"/>
      <c r="I19" s="6">
        <f>7+15</f>
        <v>22</v>
      </c>
      <c r="J19" s="6">
        <v>10</v>
      </c>
      <c r="K19" s="6"/>
      <c r="L19" s="6"/>
      <c r="M19" s="6"/>
      <c r="N19" s="6"/>
      <c r="O19" s="6"/>
      <c r="P19" s="6">
        <f t="shared" si="2"/>
        <v>142</v>
      </c>
    </row>
    <row r="20" spans="1:16" ht="12.75">
      <c r="A20" s="6"/>
      <c r="B20" s="6" t="s">
        <v>510</v>
      </c>
      <c r="C20" s="6"/>
      <c r="D20" s="6"/>
      <c r="E20" s="6"/>
      <c r="F20" s="6">
        <v>237</v>
      </c>
      <c r="G20" s="6"/>
      <c r="H20" s="6"/>
      <c r="I20" s="6"/>
      <c r="J20" s="6"/>
      <c r="K20" s="6"/>
      <c r="L20" s="6"/>
      <c r="M20" s="6">
        <f>234+164+400</f>
        <v>798</v>
      </c>
      <c r="N20" s="6"/>
      <c r="O20" s="6"/>
      <c r="P20" s="6">
        <f t="shared" si="2"/>
        <v>1035</v>
      </c>
    </row>
    <row r="21" spans="1:16" ht="12.75">
      <c r="A21" s="6"/>
      <c r="B21" s="6" t="s">
        <v>513</v>
      </c>
      <c r="C21" s="6">
        <f>280+134+45+4</f>
        <v>463</v>
      </c>
      <c r="D21" s="6">
        <v>2809</v>
      </c>
      <c r="E21" s="6">
        <v>54</v>
      </c>
      <c r="F21" s="6">
        <v>51</v>
      </c>
      <c r="G21" s="6">
        <f>75+80</f>
        <v>155</v>
      </c>
      <c r="H21" s="6"/>
      <c r="I21" s="6">
        <f>75+40+10+50</f>
        <v>175</v>
      </c>
      <c r="J21" s="6">
        <v>105</v>
      </c>
      <c r="K21" s="6"/>
      <c r="L21" s="6">
        <v>221</v>
      </c>
      <c r="M21" s="6">
        <f>69</f>
        <v>69</v>
      </c>
      <c r="N21" s="6">
        <v>25</v>
      </c>
      <c r="O21" s="6"/>
      <c r="P21" s="6">
        <f t="shared" si="2"/>
        <v>4127</v>
      </c>
    </row>
    <row r="22" spans="1:16" ht="12.75">
      <c r="A22" s="6"/>
      <c r="B22" s="6" t="s">
        <v>509</v>
      </c>
      <c r="C22" s="6">
        <f>75+1842+250+400</f>
        <v>2567</v>
      </c>
      <c r="D22" s="6"/>
      <c r="E22" s="6"/>
      <c r="F22" s="6">
        <f>932+36-2</f>
        <v>966</v>
      </c>
      <c r="G22" s="6"/>
      <c r="H22" s="6"/>
      <c r="I22" s="6"/>
      <c r="J22" s="6">
        <f>100+250+600+500-1</f>
        <v>1449</v>
      </c>
      <c r="K22" s="6"/>
      <c r="L22" s="6"/>
      <c r="M22" s="6"/>
      <c r="N22" s="6"/>
      <c r="O22" s="6"/>
      <c r="P22" s="6">
        <f t="shared" si="2"/>
        <v>4982</v>
      </c>
    </row>
    <row r="23" spans="1:16" ht="12.75">
      <c r="A23" s="6"/>
      <c r="B23" s="6" t="s">
        <v>440</v>
      </c>
      <c r="C23" s="6">
        <f>2+771+3409</f>
        <v>4182</v>
      </c>
      <c r="D23" s="6">
        <v>1385</v>
      </c>
      <c r="E23" s="6">
        <v>47</v>
      </c>
      <c r="F23" s="6">
        <f>120</f>
        <v>120</v>
      </c>
      <c r="G23" s="6"/>
      <c r="H23" s="6">
        <v>50</v>
      </c>
      <c r="I23" s="6"/>
      <c r="J23" s="6"/>
      <c r="K23" s="6"/>
      <c r="L23" s="6"/>
      <c r="M23" s="6">
        <f>300+75+40+3+10+114</f>
        <v>542</v>
      </c>
      <c r="N23" s="6"/>
      <c r="O23" s="6"/>
      <c r="P23" s="6">
        <f t="shared" si="2"/>
        <v>6326</v>
      </c>
    </row>
    <row r="24" spans="1:16" ht="12.75">
      <c r="A24" s="2" t="s">
        <v>407</v>
      </c>
      <c r="B24" s="6"/>
      <c r="C24" s="2">
        <f>SUM(C17:C23)</f>
        <v>7459</v>
      </c>
      <c r="D24" s="2">
        <f>SUM(D17:D23)</f>
        <v>17569</v>
      </c>
      <c r="E24" s="2">
        <f aca="true" t="shared" si="3" ref="E24:O24">SUM(E17:E23)</f>
        <v>1047</v>
      </c>
      <c r="F24" s="2">
        <f t="shared" si="3"/>
        <v>2387</v>
      </c>
      <c r="G24" s="2">
        <f t="shared" si="3"/>
        <v>390</v>
      </c>
      <c r="H24" s="2">
        <f t="shared" si="3"/>
        <v>55</v>
      </c>
      <c r="I24" s="2">
        <f t="shared" si="3"/>
        <v>292</v>
      </c>
      <c r="J24" s="2">
        <f t="shared" si="3"/>
        <v>1671</v>
      </c>
      <c r="K24" s="2">
        <f t="shared" si="3"/>
        <v>250</v>
      </c>
      <c r="L24" s="2">
        <f t="shared" si="3"/>
        <v>1502</v>
      </c>
      <c r="M24" s="2">
        <f t="shared" si="3"/>
        <v>2429</v>
      </c>
      <c r="N24" s="2">
        <f t="shared" si="3"/>
        <v>25</v>
      </c>
      <c r="O24" s="2">
        <f t="shared" si="3"/>
        <v>344</v>
      </c>
      <c r="P24" s="2">
        <f>SUM(P17:P23)</f>
        <v>35420</v>
      </c>
    </row>
    <row r="25" spans="1:16" ht="6" customHeight="1">
      <c r="A25" s="2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>
      <c r="A26" s="2" t="s">
        <v>342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"/>
      <c r="B27" s="6" t="s">
        <v>436</v>
      </c>
      <c r="C27" s="6"/>
      <c r="D27" s="6">
        <v>26</v>
      </c>
      <c r="E27" s="6"/>
      <c r="F27" s="6"/>
      <c r="G27" s="6"/>
      <c r="H27" s="6"/>
      <c r="I27" s="6"/>
      <c r="J27" s="6"/>
      <c r="K27" s="6"/>
      <c r="L27" s="6"/>
      <c r="M27" s="6">
        <f>82+50+15</f>
        <v>147</v>
      </c>
      <c r="N27" s="6"/>
      <c r="O27" s="6"/>
      <c r="P27" s="6">
        <f aca="true" t="shared" si="4" ref="P27:P33">SUM(C27:O27)</f>
        <v>173</v>
      </c>
    </row>
    <row r="28" spans="1:16" ht="12.75">
      <c r="A28" s="6"/>
      <c r="B28" s="6" t="s">
        <v>443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f t="shared" si="4"/>
        <v>0</v>
      </c>
    </row>
    <row r="29" spans="1:16" ht="12.75">
      <c r="A29" s="6"/>
      <c r="B29" s="6" t="s">
        <v>507</v>
      </c>
      <c r="C29" s="6">
        <v>948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f t="shared" si="4"/>
        <v>948</v>
      </c>
    </row>
    <row r="30" spans="1:16" ht="12.75">
      <c r="A30" s="6"/>
      <c r="B30" s="6" t="s">
        <v>515</v>
      </c>
      <c r="C30" s="6">
        <v>1500</v>
      </c>
      <c r="D30" s="6">
        <v>1796</v>
      </c>
      <c r="E30" s="6">
        <v>3</v>
      </c>
      <c r="F30" s="6">
        <v>218</v>
      </c>
      <c r="G30" s="6">
        <f>95+20+70+10</f>
        <v>195</v>
      </c>
      <c r="H30" s="6"/>
      <c r="I30" s="6"/>
      <c r="J30" s="6">
        <v>245</v>
      </c>
      <c r="K30" s="6"/>
      <c r="L30" s="6">
        <v>511</v>
      </c>
      <c r="M30" s="6"/>
      <c r="N30" s="6"/>
      <c r="O30" s="6"/>
      <c r="P30" s="6">
        <f t="shared" si="4"/>
        <v>4468</v>
      </c>
    </row>
    <row r="31" spans="1:16" ht="12.75">
      <c r="A31" s="6"/>
      <c r="B31" s="6" t="s">
        <v>508</v>
      </c>
      <c r="C31" s="6">
        <f>11+2900+400+1</f>
        <v>3312</v>
      </c>
      <c r="D31" s="6">
        <v>3000</v>
      </c>
      <c r="E31" s="6"/>
      <c r="F31" s="6"/>
      <c r="G31" s="6"/>
      <c r="H31" s="6"/>
      <c r="I31" s="6"/>
      <c r="J31" s="6"/>
      <c r="K31" s="6"/>
      <c r="L31" s="6"/>
      <c r="M31" s="6">
        <v>750</v>
      </c>
      <c r="N31" s="6"/>
      <c r="O31" s="6">
        <v>2000</v>
      </c>
      <c r="P31" s="6">
        <f t="shared" si="4"/>
        <v>9062</v>
      </c>
    </row>
    <row r="32" spans="1:16" ht="12.75">
      <c r="A32" s="6"/>
      <c r="B32" s="6" t="s">
        <v>440</v>
      </c>
      <c r="C32" s="6"/>
      <c r="D32" s="6">
        <v>3602</v>
      </c>
      <c r="E32" s="6"/>
      <c r="F32" s="6">
        <v>100</v>
      </c>
      <c r="G32" s="6"/>
      <c r="H32" s="6">
        <v>333</v>
      </c>
      <c r="I32" s="6">
        <v>150</v>
      </c>
      <c r="J32" s="6">
        <v>90</v>
      </c>
      <c r="K32" s="6"/>
      <c r="L32" s="6"/>
      <c r="M32" s="6"/>
      <c r="N32" s="6"/>
      <c r="O32" s="6"/>
      <c r="P32" s="6">
        <f t="shared" si="4"/>
        <v>4275</v>
      </c>
    </row>
    <row r="33" spans="1:16" ht="12.75">
      <c r="A33" s="6"/>
      <c r="B33" s="6" t="s">
        <v>472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f t="shared" si="4"/>
        <v>0</v>
      </c>
    </row>
    <row r="34" spans="1:16" ht="12.75">
      <c r="A34" s="2" t="s">
        <v>409</v>
      </c>
      <c r="B34" s="6"/>
      <c r="C34" s="2">
        <f aca="true" t="shared" si="5" ref="C34:P34">SUM(C27:C33)</f>
        <v>5760</v>
      </c>
      <c r="D34" s="2">
        <f t="shared" si="5"/>
        <v>8424</v>
      </c>
      <c r="E34" s="2">
        <f t="shared" si="5"/>
        <v>3</v>
      </c>
      <c r="F34" s="2">
        <f t="shared" si="5"/>
        <v>318</v>
      </c>
      <c r="G34" s="2">
        <f t="shared" si="5"/>
        <v>195</v>
      </c>
      <c r="H34" s="2">
        <f t="shared" si="5"/>
        <v>333</v>
      </c>
      <c r="I34" s="2">
        <f t="shared" si="5"/>
        <v>150</v>
      </c>
      <c r="J34" s="2">
        <f t="shared" si="5"/>
        <v>335</v>
      </c>
      <c r="K34" s="2">
        <f t="shared" si="5"/>
        <v>0</v>
      </c>
      <c r="L34" s="2">
        <f t="shared" si="5"/>
        <v>511</v>
      </c>
      <c r="M34" s="2">
        <f t="shared" si="5"/>
        <v>897</v>
      </c>
      <c r="N34" s="2">
        <f t="shared" si="5"/>
        <v>0</v>
      </c>
      <c r="O34" s="2">
        <f t="shared" si="5"/>
        <v>2000</v>
      </c>
      <c r="P34" s="2">
        <f t="shared" si="5"/>
        <v>18926</v>
      </c>
    </row>
    <row r="35" spans="1:16" ht="6" customHeight="1">
      <c r="A35" s="2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2">
      <c r="P36" s="22"/>
    </row>
    <row r="37" spans="2:16" s="2" customFormat="1" ht="12.75">
      <c r="B37" s="2" t="s">
        <v>453</v>
      </c>
      <c r="C37" s="2">
        <f>C34+C24+C14</f>
        <v>16014</v>
      </c>
      <c r="D37" s="2">
        <f>D34+D24+D14</f>
        <v>31810</v>
      </c>
      <c r="E37" s="2">
        <f>E34+E24+E14</f>
        <v>1857</v>
      </c>
      <c r="F37" s="2">
        <f aca="true" t="shared" si="6" ref="F37:P37">F34+F24+F14</f>
        <v>4073</v>
      </c>
      <c r="G37" s="2">
        <f t="shared" si="6"/>
        <v>2383</v>
      </c>
      <c r="H37" s="2">
        <f t="shared" si="6"/>
        <v>1262</v>
      </c>
      <c r="I37" s="2">
        <f t="shared" si="6"/>
        <v>2194</v>
      </c>
      <c r="J37" s="2">
        <f t="shared" si="6"/>
        <v>2021</v>
      </c>
      <c r="K37" s="2">
        <f t="shared" si="6"/>
        <v>1982</v>
      </c>
      <c r="L37" s="2">
        <f t="shared" si="6"/>
        <v>6127</v>
      </c>
      <c r="M37" s="2">
        <f t="shared" si="6"/>
        <v>5234</v>
      </c>
      <c r="N37" s="2">
        <f t="shared" si="6"/>
        <v>336</v>
      </c>
      <c r="O37" s="2">
        <f t="shared" si="6"/>
        <v>2617</v>
      </c>
      <c r="P37" s="2">
        <f t="shared" si="6"/>
        <v>77910</v>
      </c>
    </row>
    <row r="38" ht="12">
      <c r="P38" s="18"/>
    </row>
    <row r="39" spans="11:16" ht="12">
      <c r="K39" s="18"/>
      <c r="M39" s="3">
        <f>5234-M37</f>
        <v>0</v>
      </c>
      <c r="P39" s="22"/>
    </row>
    <row r="40" spans="3:16" ht="12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8"/>
    </row>
    <row r="43" ht="12">
      <c r="D43" s="19"/>
    </row>
    <row r="48" ht="12">
      <c r="D48" s="19"/>
    </row>
    <row r="56" ht="12">
      <c r="D56" s="19"/>
    </row>
  </sheetData>
  <printOptions gridLines="1" horizontalCentered="1"/>
  <pageMargins left="0.2" right="0.19" top="0.53" bottom="0.2" header="0.34" footer="0.2"/>
  <pageSetup horizontalDpi="600" verticalDpi="600" orientation="landscape" scale="90" r:id="rId1"/>
  <headerFooter alignWithMargins="0">
    <oddHeader>&amp;RAttachment B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4"/>
  <sheetViews>
    <sheetView workbookViewId="0" topLeftCell="B1">
      <selection activeCell="B1" sqref="B1:E1"/>
    </sheetView>
  </sheetViews>
  <sheetFormatPr defaultColWidth="9.140625" defaultRowHeight="12.75"/>
  <cols>
    <col min="1" max="1" width="7.421875" style="5" hidden="1" customWidth="1"/>
    <col min="2" max="2" width="6.57421875" style="5" customWidth="1"/>
    <col min="3" max="3" width="32.140625" style="5" customWidth="1"/>
    <col min="4" max="4" width="14.7109375" style="5" customWidth="1"/>
    <col min="5" max="5" width="110.7109375" style="5" customWidth="1"/>
    <col min="6" max="6" width="11.57421875" style="6" customWidth="1"/>
    <col min="7" max="7" width="15.8515625" style="1" customWidth="1"/>
    <col min="8" max="8" width="10.00390625" style="5" customWidth="1"/>
    <col min="9" max="9" width="10.140625" style="6" bestFit="1" customWidth="1"/>
    <col min="10" max="16384" width="9.140625" style="5" customWidth="1"/>
  </cols>
  <sheetData>
    <row r="1" spans="2:6" ht="15" customHeight="1">
      <c r="B1" s="60" t="s">
        <v>400</v>
      </c>
      <c r="C1" s="61"/>
      <c r="D1" s="61"/>
      <c r="E1" s="61"/>
      <c r="F1" s="9"/>
    </row>
    <row r="2" spans="2:6" ht="12.75" customHeight="1">
      <c r="B2" s="8" t="s">
        <v>431</v>
      </c>
      <c r="C2" s="8" t="s">
        <v>432</v>
      </c>
      <c r="D2" s="8" t="s">
        <v>471</v>
      </c>
      <c r="E2" s="8" t="s">
        <v>433</v>
      </c>
      <c r="F2" s="9" t="s">
        <v>434</v>
      </c>
    </row>
    <row r="3" ht="12.75">
      <c r="B3" s="10"/>
    </row>
    <row r="4" ht="12.75">
      <c r="B4" s="1" t="s">
        <v>340</v>
      </c>
    </row>
    <row r="5" spans="1:9" ht="12.75" customHeight="1">
      <c r="A5" s="5" t="s">
        <v>388</v>
      </c>
      <c r="B5" s="24" t="s">
        <v>435</v>
      </c>
      <c r="C5" s="24" t="s">
        <v>137</v>
      </c>
      <c r="D5" s="5" t="s">
        <v>442</v>
      </c>
      <c r="E5" s="24" t="s">
        <v>277</v>
      </c>
      <c r="F5" s="24">
        <v>10</v>
      </c>
      <c r="G5" s="5"/>
      <c r="I5" s="5"/>
    </row>
    <row r="6" spans="1:9" s="1" customFormat="1" ht="12.75" customHeight="1">
      <c r="A6" s="5" t="s">
        <v>388</v>
      </c>
      <c r="B6" s="5" t="s">
        <v>435</v>
      </c>
      <c r="C6" s="24" t="s">
        <v>137</v>
      </c>
      <c r="D6" s="11" t="s">
        <v>448</v>
      </c>
      <c r="E6" s="5" t="s">
        <v>203</v>
      </c>
      <c r="F6" s="6">
        <v>139</v>
      </c>
      <c r="I6" s="2"/>
    </row>
    <row r="7" spans="1:9" s="1" customFormat="1" ht="12" customHeight="1">
      <c r="A7" s="5" t="s">
        <v>388</v>
      </c>
      <c r="B7" s="24" t="s">
        <v>435</v>
      </c>
      <c r="C7" s="24" t="s">
        <v>137</v>
      </c>
      <c r="D7" s="24" t="s">
        <v>502</v>
      </c>
      <c r="E7" s="24" t="s">
        <v>483</v>
      </c>
      <c r="F7" s="13">
        <v>139</v>
      </c>
      <c r="I7" s="2"/>
    </row>
    <row r="8" spans="1:7" ht="12.75" customHeight="1">
      <c r="A8" s="5" t="s">
        <v>388</v>
      </c>
      <c r="B8" s="5" t="s">
        <v>430</v>
      </c>
      <c r="C8" s="24" t="s">
        <v>137</v>
      </c>
      <c r="D8" s="11" t="s">
        <v>448</v>
      </c>
      <c r="E8" s="5" t="s">
        <v>201</v>
      </c>
      <c r="F8" s="6">
        <v>50</v>
      </c>
      <c r="G8" s="2"/>
    </row>
    <row r="9" spans="1:7" ht="12.75" customHeight="1">
      <c r="A9" s="5" t="s">
        <v>388</v>
      </c>
      <c r="B9" s="5" t="s">
        <v>435</v>
      </c>
      <c r="C9" s="24" t="s">
        <v>137</v>
      </c>
      <c r="D9" s="5" t="s">
        <v>344</v>
      </c>
      <c r="E9" s="5" t="s">
        <v>487</v>
      </c>
      <c r="F9" s="12">
        <v>40</v>
      </c>
      <c r="G9" s="2"/>
    </row>
    <row r="10" spans="1:9" s="1" customFormat="1" ht="12.75" customHeight="1">
      <c r="A10" s="5" t="s">
        <v>388</v>
      </c>
      <c r="B10" s="5" t="s">
        <v>435</v>
      </c>
      <c r="C10" s="24" t="s">
        <v>137</v>
      </c>
      <c r="D10" s="11" t="s">
        <v>448</v>
      </c>
      <c r="E10" s="5" t="s">
        <v>199</v>
      </c>
      <c r="F10" s="6">
        <v>30</v>
      </c>
      <c r="G10" s="2"/>
      <c r="I10" s="2"/>
    </row>
    <row r="11" spans="1:7" ht="12.75" customHeight="1">
      <c r="A11" s="5" t="s">
        <v>388</v>
      </c>
      <c r="B11" s="5" t="s">
        <v>435</v>
      </c>
      <c r="C11" s="6" t="s">
        <v>339</v>
      </c>
      <c r="D11" s="5" t="s">
        <v>325</v>
      </c>
      <c r="E11" s="5" t="s">
        <v>356</v>
      </c>
      <c r="F11" s="6">
        <v>25</v>
      </c>
      <c r="G11" s="2"/>
    </row>
    <row r="12" spans="1:7" ht="12.75" customHeight="1">
      <c r="A12" s="39" t="s">
        <v>37</v>
      </c>
      <c r="B12" s="40" t="s">
        <v>430</v>
      </c>
      <c r="C12" s="6" t="s">
        <v>339</v>
      </c>
      <c r="D12" s="11" t="s">
        <v>445</v>
      </c>
      <c r="E12" s="40" t="s">
        <v>529</v>
      </c>
      <c r="F12" s="41">
        <v>19</v>
      </c>
      <c r="G12" s="2"/>
    </row>
    <row r="13" spans="1:7" ht="12.75" customHeight="1">
      <c r="A13" s="5" t="s">
        <v>388</v>
      </c>
      <c r="B13" s="29" t="s">
        <v>430</v>
      </c>
      <c r="C13" s="6" t="s">
        <v>339</v>
      </c>
      <c r="D13" s="24" t="s">
        <v>502</v>
      </c>
      <c r="E13" s="24" t="s">
        <v>322</v>
      </c>
      <c r="F13" s="13">
        <f>168+25+78.6+15</f>
        <v>286.6</v>
      </c>
      <c r="G13" s="2"/>
    </row>
    <row r="14" spans="1:7" ht="12.75" customHeight="1">
      <c r="A14" s="5" t="s">
        <v>388</v>
      </c>
      <c r="B14" s="24" t="s">
        <v>430</v>
      </c>
      <c r="C14" s="6" t="s">
        <v>339</v>
      </c>
      <c r="D14" s="11" t="s">
        <v>448</v>
      </c>
      <c r="E14" s="24" t="s">
        <v>322</v>
      </c>
      <c r="F14" s="6">
        <v>150</v>
      </c>
      <c r="G14" s="2"/>
    </row>
    <row r="15" spans="1:7" ht="12.75" customHeight="1">
      <c r="A15" s="39" t="s">
        <v>37</v>
      </c>
      <c r="B15" s="38" t="s">
        <v>430</v>
      </c>
      <c r="C15" s="6" t="s">
        <v>339</v>
      </c>
      <c r="D15" s="11" t="s">
        <v>445</v>
      </c>
      <c r="E15" s="38" t="s">
        <v>423</v>
      </c>
      <c r="F15" s="38">
        <v>56</v>
      </c>
      <c r="G15" s="2"/>
    </row>
    <row r="16" spans="1:7" ht="12.75" customHeight="1">
      <c r="A16" s="5" t="s">
        <v>388</v>
      </c>
      <c r="B16" s="5" t="s">
        <v>430</v>
      </c>
      <c r="C16" s="6" t="s">
        <v>339</v>
      </c>
      <c r="D16" s="5" t="s">
        <v>324</v>
      </c>
      <c r="E16" s="5" t="s">
        <v>355</v>
      </c>
      <c r="F16" s="6">
        <v>110</v>
      </c>
      <c r="G16" s="2"/>
    </row>
    <row r="17" spans="1:7" ht="12.75" customHeight="1">
      <c r="A17" s="5" t="s">
        <v>388</v>
      </c>
      <c r="B17" s="5" t="s">
        <v>430</v>
      </c>
      <c r="C17" s="6" t="s">
        <v>339</v>
      </c>
      <c r="D17" s="5" t="s">
        <v>447</v>
      </c>
      <c r="E17" s="5" t="s">
        <v>5</v>
      </c>
      <c r="F17" s="6">
        <f>30+25</f>
        <v>55</v>
      </c>
      <c r="G17" s="2"/>
    </row>
    <row r="18" spans="1:7" ht="12.75" customHeight="1">
      <c r="A18" s="5" t="s">
        <v>37</v>
      </c>
      <c r="B18" s="5" t="s">
        <v>430</v>
      </c>
      <c r="C18" s="6" t="s">
        <v>339</v>
      </c>
      <c r="D18" s="5" t="s">
        <v>442</v>
      </c>
      <c r="E18" s="5" t="s">
        <v>256</v>
      </c>
      <c r="F18" s="5">
        <v>45</v>
      </c>
      <c r="G18" s="2"/>
    </row>
    <row r="19" spans="1:7" ht="12.75" customHeight="1">
      <c r="A19" s="5" t="s">
        <v>388</v>
      </c>
      <c r="B19" s="5" t="s">
        <v>430</v>
      </c>
      <c r="C19" s="6" t="s">
        <v>339</v>
      </c>
      <c r="D19" s="5" t="s">
        <v>447</v>
      </c>
      <c r="E19" s="5" t="s">
        <v>8</v>
      </c>
      <c r="F19" s="6">
        <v>226</v>
      </c>
      <c r="G19" s="2"/>
    </row>
    <row r="20" spans="1:7" ht="12.75" customHeight="1">
      <c r="A20" s="5" t="s">
        <v>388</v>
      </c>
      <c r="B20" s="24" t="s">
        <v>435</v>
      </c>
      <c r="C20" s="6" t="s">
        <v>339</v>
      </c>
      <c r="D20" s="24" t="s">
        <v>450</v>
      </c>
      <c r="E20" s="23" t="s">
        <v>186</v>
      </c>
      <c r="F20" s="6">
        <v>30</v>
      </c>
      <c r="G20" s="2"/>
    </row>
    <row r="21" spans="1:7" ht="12.75" customHeight="1">
      <c r="A21" s="5" t="s">
        <v>388</v>
      </c>
      <c r="B21" s="24" t="s">
        <v>435</v>
      </c>
      <c r="C21" s="6" t="s">
        <v>339</v>
      </c>
      <c r="D21" s="5" t="s">
        <v>442</v>
      </c>
      <c r="E21" s="24" t="s">
        <v>280</v>
      </c>
      <c r="F21" s="13">
        <v>140</v>
      </c>
      <c r="G21" s="2"/>
    </row>
    <row r="22" spans="1:7" ht="12.75" customHeight="1">
      <c r="A22" s="5" t="s">
        <v>388</v>
      </c>
      <c r="B22" s="24" t="s">
        <v>435</v>
      </c>
      <c r="C22" s="6" t="s">
        <v>339</v>
      </c>
      <c r="D22" s="24" t="s">
        <v>450</v>
      </c>
      <c r="E22" s="5" t="s">
        <v>185</v>
      </c>
      <c r="F22" s="6">
        <v>1</v>
      </c>
      <c r="G22" s="2"/>
    </row>
    <row r="23" spans="1:7" ht="12.75" customHeight="1">
      <c r="A23" s="39" t="s">
        <v>37</v>
      </c>
      <c r="B23" s="39" t="s">
        <v>430</v>
      </c>
      <c r="C23" s="6" t="s">
        <v>339</v>
      </c>
      <c r="D23" s="11" t="s">
        <v>445</v>
      </c>
      <c r="E23" s="39" t="s">
        <v>75</v>
      </c>
      <c r="F23" s="41">
        <v>25</v>
      </c>
      <c r="G23" s="2"/>
    </row>
    <row r="24" spans="1:7" ht="12.75" customHeight="1">
      <c r="A24" s="5" t="s">
        <v>388</v>
      </c>
      <c r="B24" s="29" t="s">
        <v>435</v>
      </c>
      <c r="C24" s="6" t="s">
        <v>339</v>
      </c>
      <c r="D24" s="24" t="s">
        <v>450</v>
      </c>
      <c r="E24" s="5" t="s">
        <v>187</v>
      </c>
      <c r="F24" s="6">
        <v>94</v>
      </c>
      <c r="G24" s="2"/>
    </row>
    <row r="25" spans="1:7" ht="12.75" customHeight="1">
      <c r="A25" s="5" t="s">
        <v>388</v>
      </c>
      <c r="B25" s="5" t="s">
        <v>435</v>
      </c>
      <c r="C25" s="6" t="s">
        <v>339</v>
      </c>
      <c r="D25" s="5" t="s">
        <v>442</v>
      </c>
      <c r="E25" s="5" t="s">
        <v>268</v>
      </c>
      <c r="F25" s="5">
        <v>10</v>
      </c>
      <c r="G25" s="2"/>
    </row>
    <row r="26" spans="1:7" ht="12.75" customHeight="1">
      <c r="A26" s="5" t="s">
        <v>388</v>
      </c>
      <c r="B26" s="5" t="s">
        <v>430</v>
      </c>
      <c r="C26" s="6" t="s">
        <v>339</v>
      </c>
      <c r="D26" s="5" t="s">
        <v>442</v>
      </c>
      <c r="E26" s="5" t="s">
        <v>267</v>
      </c>
      <c r="F26" s="5">
        <v>17</v>
      </c>
      <c r="G26" s="2"/>
    </row>
    <row r="27" spans="1:7" ht="12.75" customHeight="1">
      <c r="A27" s="5" t="s">
        <v>388</v>
      </c>
      <c r="B27" s="24" t="s">
        <v>435</v>
      </c>
      <c r="C27" s="6" t="s">
        <v>339</v>
      </c>
      <c r="D27" s="5" t="s">
        <v>442</v>
      </c>
      <c r="E27" s="24" t="s">
        <v>279</v>
      </c>
      <c r="F27" s="13">
        <v>1265</v>
      </c>
      <c r="G27" s="2"/>
    </row>
    <row r="28" spans="1:7" ht="12.75" customHeight="1">
      <c r="A28" s="5" t="s">
        <v>388</v>
      </c>
      <c r="B28" s="24" t="s">
        <v>435</v>
      </c>
      <c r="C28" s="6" t="s">
        <v>339</v>
      </c>
      <c r="D28" s="5" t="s">
        <v>442</v>
      </c>
      <c r="E28" s="24" t="s">
        <v>274</v>
      </c>
      <c r="F28" s="24">
        <v>40</v>
      </c>
      <c r="G28" s="2"/>
    </row>
    <row r="29" spans="1:7" ht="12.75" customHeight="1">
      <c r="A29" s="5" t="s">
        <v>388</v>
      </c>
      <c r="B29" s="29" t="s">
        <v>435</v>
      </c>
      <c r="C29" s="6" t="s">
        <v>339</v>
      </c>
      <c r="D29" s="5" t="s">
        <v>442</v>
      </c>
      <c r="E29" s="24" t="s">
        <v>261</v>
      </c>
      <c r="F29" s="13">
        <v>35</v>
      </c>
      <c r="G29" s="2"/>
    </row>
    <row r="30" spans="1:7" ht="12.75" customHeight="1">
      <c r="A30" s="5" t="s">
        <v>388</v>
      </c>
      <c r="B30" s="24" t="s">
        <v>430</v>
      </c>
      <c r="C30" s="39" t="s">
        <v>437</v>
      </c>
      <c r="D30" s="5" t="s">
        <v>442</v>
      </c>
      <c r="E30" s="24" t="s">
        <v>281</v>
      </c>
      <c r="F30" s="24">
        <v>20</v>
      </c>
      <c r="G30" s="2"/>
    </row>
    <row r="31" spans="1:7" ht="12.75" customHeight="1">
      <c r="A31" s="5" t="s">
        <v>388</v>
      </c>
      <c r="B31" s="5" t="s">
        <v>430</v>
      </c>
      <c r="C31" s="39" t="s">
        <v>437</v>
      </c>
      <c r="D31" s="5" t="s">
        <v>442</v>
      </c>
      <c r="E31" s="5" t="s">
        <v>282</v>
      </c>
      <c r="F31" s="5">
        <v>50</v>
      </c>
      <c r="G31" s="2"/>
    </row>
    <row r="32" spans="1:7" ht="12.75" customHeight="1">
      <c r="A32" s="39" t="s">
        <v>37</v>
      </c>
      <c r="B32" s="40" t="s">
        <v>430</v>
      </c>
      <c r="C32" s="39" t="s">
        <v>437</v>
      </c>
      <c r="D32" s="11" t="s">
        <v>445</v>
      </c>
      <c r="E32" s="39" t="s">
        <v>78</v>
      </c>
      <c r="F32" s="41">
        <v>4</v>
      </c>
      <c r="G32" s="2"/>
    </row>
    <row r="33" spans="1:7" ht="12.75" customHeight="1">
      <c r="A33" s="5" t="s">
        <v>388</v>
      </c>
      <c r="B33" s="24" t="s">
        <v>430</v>
      </c>
      <c r="C33" s="24" t="s">
        <v>437</v>
      </c>
      <c r="D33" s="11" t="s">
        <v>448</v>
      </c>
      <c r="E33" s="24" t="s">
        <v>210</v>
      </c>
      <c r="F33" s="6">
        <v>50</v>
      </c>
      <c r="G33" s="2"/>
    </row>
    <row r="34" spans="1:7" ht="12.75">
      <c r="A34" s="39" t="s">
        <v>37</v>
      </c>
      <c r="B34" s="40" t="s">
        <v>430</v>
      </c>
      <c r="C34" s="39" t="s">
        <v>437</v>
      </c>
      <c r="D34" s="11" t="s">
        <v>445</v>
      </c>
      <c r="E34" s="40" t="s">
        <v>517</v>
      </c>
      <c r="F34" s="41">
        <v>1000</v>
      </c>
      <c r="G34" s="2"/>
    </row>
    <row r="35" spans="1:7" ht="12.75">
      <c r="A35" s="5" t="s">
        <v>388</v>
      </c>
      <c r="B35" s="5" t="s">
        <v>430</v>
      </c>
      <c r="C35" s="5" t="s">
        <v>437</v>
      </c>
      <c r="D35" s="5" t="s">
        <v>481</v>
      </c>
      <c r="E35" s="5" t="s">
        <v>482</v>
      </c>
      <c r="F35" s="6">
        <v>1220</v>
      </c>
      <c r="G35" s="2"/>
    </row>
    <row r="36" spans="1:7" ht="12.75">
      <c r="A36" s="39" t="s">
        <v>37</v>
      </c>
      <c r="B36" s="39" t="s">
        <v>430</v>
      </c>
      <c r="C36" s="39" t="s">
        <v>437</v>
      </c>
      <c r="D36" s="11" t="s">
        <v>445</v>
      </c>
      <c r="E36" s="39" t="s">
        <v>79</v>
      </c>
      <c r="F36" s="41">
        <v>1</v>
      </c>
      <c r="G36" s="2"/>
    </row>
    <row r="37" spans="1:7" ht="12.75">
      <c r="A37" s="5" t="s">
        <v>388</v>
      </c>
      <c r="B37" s="5" t="s">
        <v>430</v>
      </c>
      <c r="C37" s="5" t="s">
        <v>437</v>
      </c>
      <c r="D37" s="5" t="s">
        <v>481</v>
      </c>
      <c r="E37" s="5" t="s">
        <v>148</v>
      </c>
      <c r="F37" s="6">
        <v>110</v>
      </c>
      <c r="G37" s="2"/>
    </row>
    <row r="38" spans="1:7" ht="12.75">
      <c r="A38" s="5" t="s">
        <v>388</v>
      </c>
      <c r="B38" s="5" t="s">
        <v>430</v>
      </c>
      <c r="C38" s="24" t="s">
        <v>437</v>
      </c>
      <c r="D38" s="5" t="s">
        <v>447</v>
      </c>
      <c r="E38" s="5" t="s">
        <v>17</v>
      </c>
      <c r="F38" s="6">
        <v>30</v>
      </c>
      <c r="G38" s="2"/>
    </row>
    <row r="39" spans="1:7" ht="12.75">
      <c r="A39" s="5" t="s">
        <v>388</v>
      </c>
      <c r="B39" s="5" t="s">
        <v>430</v>
      </c>
      <c r="C39" s="5" t="s">
        <v>437</v>
      </c>
      <c r="D39" s="5" t="s">
        <v>481</v>
      </c>
      <c r="E39" s="5" t="s">
        <v>150</v>
      </c>
      <c r="F39" s="6">
        <f>10</f>
        <v>10</v>
      </c>
      <c r="G39" s="2"/>
    </row>
    <row r="40" spans="1:6" ht="12.75">
      <c r="A40" s="5" t="s">
        <v>388</v>
      </c>
      <c r="B40" s="5" t="s">
        <v>430</v>
      </c>
      <c r="C40" s="5" t="s">
        <v>437</v>
      </c>
      <c r="D40" s="5" t="s">
        <v>451</v>
      </c>
      <c r="E40" s="5" t="s">
        <v>506</v>
      </c>
      <c r="F40" s="6">
        <v>50</v>
      </c>
    </row>
    <row r="41" spans="1:6" ht="12.75">
      <c r="A41" s="5" t="s">
        <v>388</v>
      </c>
      <c r="B41" s="24" t="s">
        <v>430</v>
      </c>
      <c r="C41" s="24" t="s">
        <v>437</v>
      </c>
      <c r="D41" s="5" t="s">
        <v>344</v>
      </c>
      <c r="E41" s="24" t="s">
        <v>479</v>
      </c>
      <c r="F41" s="35">
        <v>180</v>
      </c>
    </row>
    <row r="42" spans="1:6" ht="12.75">
      <c r="A42" s="5" t="s">
        <v>388</v>
      </c>
      <c r="B42" s="5" t="s">
        <v>430</v>
      </c>
      <c r="C42" s="5" t="s">
        <v>437</v>
      </c>
      <c r="D42" s="5" t="s">
        <v>481</v>
      </c>
      <c r="E42" s="5" t="s">
        <v>149</v>
      </c>
      <c r="F42" s="6">
        <f>130+120</f>
        <v>250</v>
      </c>
    </row>
    <row r="43" spans="1:6" ht="12.75">
      <c r="A43" s="5" t="s">
        <v>388</v>
      </c>
      <c r="B43" s="24" t="s">
        <v>430</v>
      </c>
      <c r="C43" s="24" t="s">
        <v>437</v>
      </c>
      <c r="D43" s="24" t="s">
        <v>502</v>
      </c>
      <c r="E43" s="24" t="s">
        <v>326</v>
      </c>
      <c r="F43" s="13">
        <v>315</v>
      </c>
    </row>
    <row r="44" spans="1:6" ht="12.75">
      <c r="A44" s="5" t="s">
        <v>388</v>
      </c>
      <c r="B44" s="5" t="s">
        <v>430</v>
      </c>
      <c r="C44" s="5" t="s">
        <v>437</v>
      </c>
      <c r="D44" s="11" t="s">
        <v>448</v>
      </c>
      <c r="E44" s="5" t="s">
        <v>326</v>
      </c>
      <c r="F44" s="6">
        <v>315</v>
      </c>
    </row>
    <row r="45" spans="1:6" ht="12.75">
      <c r="A45" s="5" t="s">
        <v>388</v>
      </c>
      <c r="B45" s="24" t="s">
        <v>430</v>
      </c>
      <c r="C45" s="24" t="s">
        <v>437</v>
      </c>
      <c r="D45" s="29" t="s">
        <v>469</v>
      </c>
      <c r="E45" s="24" t="s">
        <v>404</v>
      </c>
      <c r="F45" s="15">
        <v>195</v>
      </c>
    </row>
    <row r="46" spans="1:6" ht="12.75">
      <c r="A46" s="5" t="s">
        <v>388</v>
      </c>
      <c r="B46" s="24" t="s">
        <v>430</v>
      </c>
      <c r="C46" s="24" t="s">
        <v>437</v>
      </c>
      <c r="D46" s="11" t="s">
        <v>448</v>
      </c>
      <c r="E46" s="24" t="s">
        <v>213</v>
      </c>
      <c r="F46" s="6">
        <v>60</v>
      </c>
    </row>
    <row r="47" spans="1:6" ht="12.75">
      <c r="A47" s="5" t="s">
        <v>388</v>
      </c>
      <c r="B47" s="5" t="s">
        <v>430</v>
      </c>
      <c r="C47" s="5" t="s">
        <v>437</v>
      </c>
      <c r="D47" s="5" t="s">
        <v>481</v>
      </c>
      <c r="E47" s="5" t="s">
        <v>151</v>
      </c>
      <c r="F47" s="6">
        <f>450+90</f>
        <v>540</v>
      </c>
    </row>
    <row r="48" spans="1:6" ht="12.75">
      <c r="A48" s="5" t="s">
        <v>388</v>
      </c>
      <c r="B48" s="5" t="s">
        <v>430</v>
      </c>
      <c r="C48" s="24" t="s">
        <v>437</v>
      </c>
      <c r="D48" s="5" t="s">
        <v>447</v>
      </c>
      <c r="E48" s="5" t="s">
        <v>18</v>
      </c>
      <c r="F48" s="6">
        <v>60</v>
      </c>
    </row>
    <row r="49" spans="1:6" ht="12.75">
      <c r="A49" s="5" t="s">
        <v>388</v>
      </c>
      <c r="B49" s="5" t="s">
        <v>430</v>
      </c>
      <c r="C49" s="24" t="s">
        <v>437</v>
      </c>
      <c r="D49" s="5" t="s">
        <v>447</v>
      </c>
      <c r="E49" s="5" t="s">
        <v>16</v>
      </c>
      <c r="F49" s="6">
        <v>390</v>
      </c>
    </row>
    <row r="50" spans="1:6" ht="12.75">
      <c r="A50" s="39" t="s">
        <v>37</v>
      </c>
      <c r="B50" s="39" t="s">
        <v>430</v>
      </c>
      <c r="C50" s="39" t="s">
        <v>514</v>
      </c>
      <c r="D50" s="11" t="s">
        <v>445</v>
      </c>
      <c r="E50" s="39" t="s">
        <v>73</v>
      </c>
      <c r="F50" s="41">
        <v>1</v>
      </c>
    </row>
    <row r="51" spans="1:6" ht="12.75">
      <c r="A51" s="5" t="s">
        <v>388</v>
      </c>
      <c r="B51" s="5" t="s">
        <v>430</v>
      </c>
      <c r="C51" s="5" t="s">
        <v>514</v>
      </c>
      <c r="D51" s="5" t="s">
        <v>447</v>
      </c>
      <c r="E51" s="5" t="s">
        <v>9</v>
      </c>
      <c r="F51" s="6">
        <v>10</v>
      </c>
    </row>
    <row r="52" spans="1:6" ht="12.75">
      <c r="A52" s="39" t="s">
        <v>37</v>
      </c>
      <c r="B52" s="38" t="s">
        <v>430</v>
      </c>
      <c r="C52" s="42" t="s">
        <v>514</v>
      </c>
      <c r="D52" s="11" t="s">
        <v>445</v>
      </c>
      <c r="E52" s="43" t="s">
        <v>74</v>
      </c>
      <c r="F52" s="38">
        <v>74</v>
      </c>
    </row>
    <row r="53" spans="1:6" ht="12.75" customHeight="1">
      <c r="A53" s="42" t="s">
        <v>37</v>
      </c>
      <c r="B53" s="44" t="s">
        <v>430</v>
      </c>
      <c r="C53" s="45" t="s">
        <v>514</v>
      </c>
      <c r="D53" s="11" t="s">
        <v>445</v>
      </c>
      <c r="E53" s="44" t="s">
        <v>126</v>
      </c>
      <c r="F53" s="46">
        <v>17</v>
      </c>
    </row>
    <row r="54" spans="1:6" ht="12.75">
      <c r="A54" s="42" t="s">
        <v>37</v>
      </c>
      <c r="B54" s="40" t="s">
        <v>430</v>
      </c>
      <c r="C54" s="39" t="s">
        <v>514</v>
      </c>
      <c r="D54" s="11" t="s">
        <v>445</v>
      </c>
      <c r="E54" s="39" t="s">
        <v>127</v>
      </c>
      <c r="F54" s="41">
        <v>74</v>
      </c>
    </row>
    <row r="55" spans="1:7" ht="12.75">
      <c r="A55" s="5" t="s">
        <v>388</v>
      </c>
      <c r="B55" s="5" t="s">
        <v>430</v>
      </c>
      <c r="C55" s="5" t="s">
        <v>514</v>
      </c>
      <c r="D55" s="5" t="s">
        <v>499</v>
      </c>
      <c r="E55" s="5" t="s">
        <v>377</v>
      </c>
      <c r="F55" s="6">
        <v>50</v>
      </c>
      <c r="G55" s="2"/>
    </row>
    <row r="56" spans="1:7" ht="12.75">
      <c r="A56" s="5" t="s">
        <v>388</v>
      </c>
      <c r="B56" s="5" t="s">
        <v>430</v>
      </c>
      <c r="C56" s="5" t="s">
        <v>514</v>
      </c>
      <c r="D56" s="5" t="s">
        <v>452</v>
      </c>
      <c r="E56" s="5" t="s">
        <v>250</v>
      </c>
      <c r="F56" s="47">
        <v>57</v>
      </c>
      <c r="G56" s="2"/>
    </row>
    <row r="57" spans="1:7" ht="12.75">
      <c r="A57" s="5" t="s">
        <v>388</v>
      </c>
      <c r="B57" s="5" t="s">
        <v>430</v>
      </c>
      <c r="C57" s="5" t="s">
        <v>514</v>
      </c>
      <c r="D57" s="5" t="s">
        <v>452</v>
      </c>
      <c r="E57" s="5" t="s">
        <v>249</v>
      </c>
      <c r="F57" s="47">
        <v>100</v>
      </c>
      <c r="G57" s="2"/>
    </row>
    <row r="58" spans="1:6" ht="12.75">
      <c r="A58" s="5" t="s">
        <v>388</v>
      </c>
      <c r="B58" s="24" t="s">
        <v>430</v>
      </c>
      <c r="C58" s="24" t="s">
        <v>514</v>
      </c>
      <c r="D58" s="5" t="s">
        <v>344</v>
      </c>
      <c r="E58" s="24" t="s">
        <v>392</v>
      </c>
      <c r="F58" s="35">
        <v>300</v>
      </c>
    </row>
    <row r="59" spans="1:6" ht="12.75">
      <c r="A59" s="5" t="s">
        <v>388</v>
      </c>
      <c r="B59" s="24" t="s">
        <v>435</v>
      </c>
      <c r="C59" s="5" t="s">
        <v>514</v>
      </c>
      <c r="D59" s="5" t="s">
        <v>442</v>
      </c>
      <c r="E59" s="24" t="s">
        <v>276</v>
      </c>
      <c r="F59" s="24">
        <v>56</v>
      </c>
    </row>
    <row r="60" spans="1:6" ht="12.75">
      <c r="A60" s="42" t="s">
        <v>37</v>
      </c>
      <c r="B60" s="38" t="s">
        <v>430</v>
      </c>
      <c r="C60" s="42" t="s">
        <v>514</v>
      </c>
      <c r="D60" s="11" t="s">
        <v>445</v>
      </c>
      <c r="E60" s="48" t="s">
        <v>361</v>
      </c>
      <c r="F60" s="42">
        <v>15</v>
      </c>
    </row>
    <row r="61" spans="1:7" ht="12.75">
      <c r="A61" s="5" t="s">
        <v>388</v>
      </c>
      <c r="B61" s="5" t="s">
        <v>430</v>
      </c>
      <c r="C61" s="5" t="s">
        <v>514</v>
      </c>
      <c r="D61" s="5" t="s">
        <v>344</v>
      </c>
      <c r="E61" s="5" t="s">
        <v>492</v>
      </c>
      <c r="F61" s="12">
        <v>50</v>
      </c>
      <c r="G61" s="2"/>
    </row>
    <row r="62" spans="1:7" ht="12.75">
      <c r="A62" s="5" t="s">
        <v>388</v>
      </c>
      <c r="B62" s="24" t="s">
        <v>435</v>
      </c>
      <c r="C62" s="5" t="s">
        <v>514</v>
      </c>
      <c r="D62" s="5" t="s">
        <v>442</v>
      </c>
      <c r="E62" s="24" t="s">
        <v>275</v>
      </c>
      <c r="F62" s="24">
        <v>37</v>
      </c>
      <c r="G62" s="2"/>
    </row>
    <row r="63" spans="1:7" ht="12.75">
      <c r="A63" s="5" t="s">
        <v>388</v>
      </c>
      <c r="B63" s="5" t="s">
        <v>435</v>
      </c>
      <c r="C63" s="5" t="s">
        <v>514</v>
      </c>
      <c r="D63" s="5" t="s">
        <v>344</v>
      </c>
      <c r="E63" s="5" t="s">
        <v>532</v>
      </c>
      <c r="F63" s="12">
        <v>100</v>
      </c>
      <c r="G63" s="2"/>
    </row>
    <row r="64" spans="1:7" ht="12.75">
      <c r="A64" s="42" t="s">
        <v>37</v>
      </c>
      <c r="B64" s="40" t="s">
        <v>430</v>
      </c>
      <c r="C64" s="39" t="s">
        <v>514</v>
      </c>
      <c r="D64" s="11" t="s">
        <v>445</v>
      </c>
      <c r="E64" s="40" t="s">
        <v>218</v>
      </c>
      <c r="F64" s="41">
        <v>150</v>
      </c>
      <c r="G64" s="2"/>
    </row>
    <row r="65" spans="1:6" ht="12.75">
      <c r="A65" s="42" t="s">
        <v>37</v>
      </c>
      <c r="B65" s="40" t="s">
        <v>435</v>
      </c>
      <c r="C65" s="39" t="s">
        <v>514</v>
      </c>
      <c r="D65" s="11" t="s">
        <v>445</v>
      </c>
      <c r="E65" s="40" t="s">
        <v>128</v>
      </c>
      <c r="F65" s="41">
        <v>75</v>
      </c>
    </row>
    <row r="66" spans="1:6" ht="12.75">
      <c r="A66" s="42" t="s">
        <v>37</v>
      </c>
      <c r="B66" s="40" t="s">
        <v>435</v>
      </c>
      <c r="C66" s="39" t="s">
        <v>514</v>
      </c>
      <c r="D66" s="11" t="s">
        <v>445</v>
      </c>
      <c r="E66" s="40" t="s">
        <v>426</v>
      </c>
      <c r="F66" s="41">
        <v>40</v>
      </c>
    </row>
    <row r="67" spans="1:6" ht="12.75" customHeight="1">
      <c r="A67" s="42" t="s">
        <v>37</v>
      </c>
      <c r="B67" s="49" t="s">
        <v>435</v>
      </c>
      <c r="C67" s="50" t="s">
        <v>514</v>
      </c>
      <c r="D67" s="11" t="s">
        <v>445</v>
      </c>
      <c r="E67" s="49" t="s">
        <v>129</v>
      </c>
      <c r="F67" s="51">
        <v>100</v>
      </c>
    </row>
    <row r="68" spans="1:6" ht="12.75">
      <c r="A68" s="42" t="s">
        <v>37</v>
      </c>
      <c r="B68" s="44" t="s">
        <v>430</v>
      </c>
      <c r="C68" s="39" t="s">
        <v>514</v>
      </c>
      <c r="D68" s="11" t="s">
        <v>445</v>
      </c>
      <c r="E68" s="39" t="s">
        <v>60</v>
      </c>
      <c r="F68" s="41">
        <v>1</v>
      </c>
    </row>
    <row r="69" spans="1:6" ht="12.75">
      <c r="A69" s="42" t="s">
        <v>37</v>
      </c>
      <c r="B69" s="38" t="s">
        <v>430</v>
      </c>
      <c r="C69" s="42" t="s">
        <v>514</v>
      </c>
      <c r="D69" s="11" t="s">
        <v>445</v>
      </c>
      <c r="E69" s="38" t="s">
        <v>316</v>
      </c>
      <c r="F69" s="42">
        <v>30</v>
      </c>
    </row>
    <row r="70" spans="1:6" ht="12.75">
      <c r="A70" s="42" t="s">
        <v>37</v>
      </c>
      <c r="B70" s="44" t="s">
        <v>430</v>
      </c>
      <c r="C70" s="45" t="s">
        <v>514</v>
      </c>
      <c r="D70" s="11" t="s">
        <v>445</v>
      </c>
      <c r="E70" s="44" t="s">
        <v>300</v>
      </c>
      <c r="F70" s="46">
        <v>3</v>
      </c>
    </row>
    <row r="71" spans="1:6" ht="12.75">
      <c r="A71" s="5" t="s">
        <v>388</v>
      </c>
      <c r="B71" s="5" t="s">
        <v>430</v>
      </c>
      <c r="C71" s="5" t="s">
        <v>514</v>
      </c>
      <c r="D71" s="5" t="s">
        <v>447</v>
      </c>
      <c r="E71" s="5" t="s">
        <v>374</v>
      </c>
      <c r="F71" s="6">
        <v>20</v>
      </c>
    </row>
    <row r="72" spans="1:6" ht="12.75">
      <c r="A72" s="39" t="s">
        <v>37</v>
      </c>
      <c r="B72" s="38" t="s">
        <v>430</v>
      </c>
      <c r="C72" s="42" t="s">
        <v>514</v>
      </c>
      <c r="D72" s="11" t="s">
        <v>445</v>
      </c>
      <c r="E72" s="38" t="s">
        <v>415</v>
      </c>
      <c r="F72" s="38">
        <v>158</v>
      </c>
    </row>
    <row r="73" spans="1:6" ht="12.75">
      <c r="A73" s="5" t="s">
        <v>388</v>
      </c>
      <c r="B73" s="5" t="s">
        <v>435</v>
      </c>
      <c r="C73" s="5" t="s">
        <v>514</v>
      </c>
      <c r="D73" s="5" t="s">
        <v>447</v>
      </c>
      <c r="E73" s="5" t="s">
        <v>387</v>
      </c>
      <c r="F73" s="6">
        <v>96</v>
      </c>
    </row>
    <row r="74" spans="1:6" ht="12.75">
      <c r="A74" s="5" t="s">
        <v>388</v>
      </c>
      <c r="B74" s="24" t="s">
        <v>435</v>
      </c>
      <c r="C74" s="24" t="s">
        <v>514</v>
      </c>
      <c r="D74" s="5" t="s">
        <v>344</v>
      </c>
      <c r="E74" s="24" t="s">
        <v>394</v>
      </c>
      <c r="F74" s="35">
        <v>25</v>
      </c>
    </row>
    <row r="75" spans="1:6" ht="12.75">
      <c r="A75" s="42" t="s">
        <v>37</v>
      </c>
      <c r="B75" s="39" t="s">
        <v>430</v>
      </c>
      <c r="C75" s="39" t="s">
        <v>514</v>
      </c>
      <c r="D75" s="11" t="s">
        <v>445</v>
      </c>
      <c r="E75" s="39" t="s">
        <v>130</v>
      </c>
      <c r="F75" s="41">
        <v>2</v>
      </c>
    </row>
    <row r="76" spans="1:6" ht="12.75">
      <c r="A76" s="5" t="s">
        <v>388</v>
      </c>
      <c r="B76" s="24" t="s">
        <v>430</v>
      </c>
      <c r="C76" s="24" t="s">
        <v>195</v>
      </c>
      <c r="D76" s="11" t="s">
        <v>448</v>
      </c>
      <c r="E76" s="24" t="s">
        <v>449</v>
      </c>
      <c r="F76" s="13">
        <v>740</v>
      </c>
    </row>
    <row r="77" spans="1:7" ht="12.75">
      <c r="A77" s="5" t="s">
        <v>388</v>
      </c>
      <c r="B77" s="24" t="s">
        <v>430</v>
      </c>
      <c r="C77" s="24" t="s">
        <v>514</v>
      </c>
      <c r="D77" s="24" t="s">
        <v>502</v>
      </c>
      <c r="E77" s="24" t="s">
        <v>228</v>
      </c>
      <c r="F77" s="13">
        <v>750</v>
      </c>
      <c r="G77" s="2"/>
    </row>
    <row r="78" spans="1:6" ht="12.75">
      <c r="A78" s="5" t="s">
        <v>388</v>
      </c>
      <c r="B78" s="5" t="s">
        <v>430</v>
      </c>
      <c r="C78" s="5" t="s">
        <v>514</v>
      </c>
      <c r="D78" s="5" t="s">
        <v>344</v>
      </c>
      <c r="E78" s="5" t="s">
        <v>489</v>
      </c>
      <c r="F78" s="12">
        <v>60</v>
      </c>
    </row>
    <row r="79" spans="1:6" ht="12.75">
      <c r="A79" s="5" t="s">
        <v>388</v>
      </c>
      <c r="B79" s="24" t="s">
        <v>430</v>
      </c>
      <c r="C79" s="24" t="s">
        <v>514</v>
      </c>
      <c r="D79" s="24" t="s">
        <v>502</v>
      </c>
      <c r="E79" s="24" t="s">
        <v>229</v>
      </c>
      <c r="F79" s="13">
        <v>100</v>
      </c>
    </row>
    <row r="80" spans="1:8" ht="12.75">
      <c r="A80" s="5" t="s">
        <v>388</v>
      </c>
      <c r="B80" s="5" t="s">
        <v>430</v>
      </c>
      <c r="C80" s="5" t="s">
        <v>514</v>
      </c>
      <c r="D80" s="5" t="s">
        <v>442</v>
      </c>
      <c r="E80" s="24" t="s">
        <v>259</v>
      </c>
      <c r="F80" s="5">
        <v>30</v>
      </c>
      <c r="H80" s="25"/>
    </row>
    <row r="81" spans="1:8" ht="12.75">
      <c r="A81" s="5" t="s">
        <v>388</v>
      </c>
      <c r="B81" s="5" t="s">
        <v>430</v>
      </c>
      <c r="C81" s="5" t="s">
        <v>514</v>
      </c>
      <c r="D81" s="5" t="s">
        <v>447</v>
      </c>
      <c r="E81" s="5" t="s">
        <v>28</v>
      </c>
      <c r="F81" s="6">
        <v>125</v>
      </c>
      <c r="H81" s="25"/>
    </row>
    <row r="82" spans="1:8" ht="12.75">
      <c r="A82" s="5" t="s">
        <v>388</v>
      </c>
      <c r="B82" s="24" t="s">
        <v>430</v>
      </c>
      <c r="C82" s="24" t="s">
        <v>514</v>
      </c>
      <c r="D82" s="29" t="s">
        <v>469</v>
      </c>
      <c r="E82" s="24" t="s">
        <v>237</v>
      </c>
      <c r="F82" s="13">
        <v>3038</v>
      </c>
      <c r="H82" s="25"/>
    </row>
    <row r="83" spans="1:8" ht="12.75">
      <c r="A83" s="5" t="s">
        <v>388</v>
      </c>
      <c r="B83" s="5" t="s">
        <v>430</v>
      </c>
      <c r="C83" s="24" t="s">
        <v>165</v>
      </c>
      <c r="D83" s="24" t="s">
        <v>450</v>
      </c>
      <c r="E83" s="24" t="s">
        <v>166</v>
      </c>
      <c r="F83" s="6">
        <v>40</v>
      </c>
      <c r="G83" s="2"/>
      <c r="H83" s="25"/>
    </row>
    <row r="84" spans="1:8" ht="12.75">
      <c r="A84" s="5" t="s">
        <v>388</v>
      </c>
      <c r="B84" s="24" t="s">
        <v>430</v>
      </c>
      <c r="C84" s="24" t="s">
        <v>165</v>
      </c>
      <c r="D84" s="24" t="s">
        <v>450</v>
      </c>
      <c r="E84" s="31" t="s">
        <v>173</v>
      </c>
      <c r="F84" s="6">
        <v>514</v>
      </c>
      <c r="G84" s="2"/>
      <c r="H84" s="25"/>
    </row>
    <row r="85" spans="1:8" ht="12.75">
      <c r="A85" s="5" t="s">
        <v>388</v>
      </c>
      <c r="B85" s="24" t="s">
        <v>430</v>
      </c>
      <c r="C85" s="24" t="s">
        <v>165</v>
      </c>
      <c r="D85" s="24" t="s">
        <v>450</v>
      </c>
      <c r="E85" s="23" t="s">
        <v>167</v>
      </c>
      <c r="F85" s="6">
        <v>30</v>
      </c>
      <c r="G85" s="2"/>
      <c r="H85" s="25"/>
    </row>
    <row r="86" spans="1:8" ht="12.75">
      <c r="A86" s="5" t="s">
        <v>388</v>
      </c>
      <c r="B86" s="5" t="s">
        <v>430</v>
      </c>
      <c r="C86" s="5" t="s">
        <v>472</v>
      </c>
      <c r="D86" s="5" t="s">
        <v>451</v>
      </c>
      <c r="E86" s="5" t="s">
        <v>245</v>
      </c>
      <c r="F86" s="6">
        <v>10</v>
      </c>
      <c r="H86" s="25"/>
    </row>
    <row r="87" spans="1:8" ht="12.75">
      <c r="A87" s="5" t="s">
        <v>388</v>
      </c>
      <c r="B87" s="24" t="s">
        <v>430</v>
      </c>
      <c r="C87" s="24" t="s">
        <v>472</v>
      </c>
      <c r="D87" s="5" t="s">
        <v>344</v>
      </c>
      <c r="E87" s="24" t="s">
        <v>488</v>
      </c>
      <c r="F87" s="35">
        <v>40</v>
      </c>
      <c r="H87" s="25"/>
    </row>
    <row r="88" spans="1:6" ht="12.75">
      <c r="A88" s="42" t="s">
        <v>37</v>
      </c>
      <c r="B88" s="40" t="s">
        <v>430</v>
      </c>
      <c r="C88" s="39" t="s">
        <v>472</v>
      </c>
      <c r="D88" s="11" t="s">
        <v>445</v>
      </c>
      <c r="E88" s="40" t="s">
        <v>427</v>
      </c>
      <c r="F88" s="41">
        <v>5</v>
      </c>
    </row>
    <row r="89" spans="1:6" ht="12.75">
      <c r="A89" s="5" t="s">
        <v>388</v>
      </c>
      <c r="B89" s="24" t="s">
        <v>430</v>
      </c>
      <c r="C89" s="24" t="s">
        <v>472</v>
      </c>
      <c r="D89" s="24" t="s">
        <v>466</v>
      </c>
      <c r="E89" s="24" t="s">
        <v>381</v>
      </c>
      <c r="F89" s="13">
        <v>10</v>
      </c>
    </row>
    <row r="90" spans="1:6" ht="12.75">
      <c r="A90" s="5" t="s">
        <v>388</v>
      </c>
      <c r="B90" s="24" t="s">
        <v>430</v>
      </c>
      <c r="C90" s="24" t="s">
        <v>472</v>
      </c>
      <c r="D90" s="29" t="s">
        <v>469</v>
      </c>
      <c r="E90" s="24" t="s">
        <v>319</v>
      </c>
      <c r="F90" s="13">
        <v>308</v>
      </c>
    </row>
    <row r="91" spans="1:6" ht="12.75">
      <c r="A91" s="42" t="s">
        <v>37</v>
      </c>
      <c r="B91" s="40" t="s">
        <v>430</v>
      </c>
      <c r="C91" s="39" t="s">
        <v>341</v>
      </c>
      <c r="D91" s="11" t="s">
        <v>445</v>
      </c>
      <c r="E91" s="40" t="s">
        <v>131</v>
      </c>
      <c r="F91" s="41">
        <v>2</v>
      </c>
    </row>
    <row r="92" spans="1:6" ht="12.75" customHeight="1">
      <c r="A92" s="5" t="s">
        <v>388</v>
      </c>
      <c r="B92" s="5" t="s">
        <v>430</v>
      </c>
      <c r="C92" s="5" t="s">
        <v>341</v>
      </c>
      <c r="D92" s="5" t="s">
        <v>447</v>
      </c>
      <c r="E92" s="5" t="s">
        <v>22</v>
      </c>
      <c r="F92" s="6">
        <v>6</v>
      </c>
    </row>
    <row r="93" spans="1:6" ht="12.75">
      <c r="A93" s="5" t="s">
        <v>388</v>
      </c>
      <c r="B93" s="24" t="s">
        <v>430</v>
      </c>
      <c r="C93" s="24" t="s">
        <v>341</v>
      </c>
      <c r="D93" s="24" t="s">
        <v>450</v>
      </c>
      <c r="E93" s="31" t="s">
        <v>181</v>
      </c>
      <c r="F93" s="6">
        <v>1</v>
      </c>
    </row>
    <row r="94" spans="1:6" ht="12.75">
      <c r="A94" s="5" t="s">
        <v>388</v>
      </c>
      <c r="B94" s="24" t="s">
        <v>430</v>
      </c>
      <c r="C94" s="24" t="s">
        <v>341</v>
      </c>
      <c r="D94" s="29" t="s">
        <v>469</v>
      </c>
      <c r="E94" s="24" t="s">
        <v>320</v>
      </c>
      <c r="F94" s="13">
        <v>77</v>
      </c>
    </row>
    <row r="95" spans="1:6" ht="12.75">
      <c r="A95" s="5" t="s">
        <v>388</v>
      </c>
      <c r="B95" s="5" t="s">
        <v>430</v>
      </c>
      <c r="C95" s="5" t="s">
        <v>341</v>
      </c>
      <c r="D95" s="5" t="s">
        <v>447</v>
      </c>
      <c r="E95" s="5" t="s">
        <v>20</v>
      </c>
      <c r="F95" s="6">
        <v>125</v>
      </c>
    </row>
    <row r="96" spans="1:6" ht="12.75">
      <c r="A96" s="42" t="s">
        <v>37</v>
      </c>
      <c r="B96" s="38" t="s">
        <v>430</v>
      </c>
      <c r="C96" s="42" t="s">
        <v>341</v>
      </c>
      <c r="D96" s="11" t="s">
        <v>445</v>
      </c>
      <c r="E96" s="38" t="s">
        <v>302</v>
      </c>
      <c r="F96" s="42">
        <v>12</v>
      </c>
    </row>
    <row r="97" spans="1:6" ht="12.75">
      <c r="A97" s="5" t="s">
        <v>388</v>
      </c>
      <c r="B97" s="5" t="s">
        <v>435</v>
      </c>
      <c r="C97" s="5" t="s">
        <v>341</v>
      </c>
      <c r="D97" s="5" t="s">
        <v>442</v>
      </c>
      <c r="E97" s="5" t="s">
        <v>269</v>
      </c>
      <c r="F97" s="5">
        <v>25</v>
      </c>
    </row>
    <row r="98" spans="1:6" ht="12.75">
      <c r="A98" s="5" t="s">
        <v>388</v>
      </c>
      <c r="B98" s="5" t="s">
        <v>435</v>
      </c>
      <c r="C98" s="5" t="s">
        <v>341</v>
      </c>
      <c r="D98" s="5" t="s">
        <v>442</v>
      </c>
      <c r="E98" s="5" t="s">
        <v>270</v>
      </c>
      <c r="F98" s="5">
        <v>15</v>
      </c>
    </row>
    <row r="99" spans="1:6" ht="12.75">
      <c r="A99" s="5" t="s">
        <v>388</v>
      </c>
      <c r="B99" s="24" t="s">
        <v>430</v>
      </c>
      <c r="C99" s="24" t="s">
        <v>341</v>
      </c>
      <c r="D99" s="24" t="s">
        <v>450</v>
      </c>
      <c r="E99" s="23" t="s">
        <v>176</v>
      </c>
      <c r="F99" s="6">
        <v>2</v>
      </c>
    </row>
    <row r="100" spans="1:6" ht="12.75">
      <c r="A100" s="5" t="s">
        <v>388</v>
      </c>
      <c r="B100" s="24" t="s">
        <v>430</v>
      </c>
      <c r="C100" s="24" t="s">
        <v>341</v>
      </c>
      <c r="D100" s="29" t="s">
        <v>469</v>
      </c>
      <c r="E100" s="24" t="s">
        <v>307</v>
      </c>
      <c r="F100" s="13">
        <v>63</v>
      </c>
    </row>
    <row r="101" spans="1:6" ht="12.75">
      <c r="A101" s="5" t="s">
        <v>388</v>
      </c>
      <c r="B101" s="5" t="s">
        <v>430</v>
      </c>
      <c r="C101" s="5" t="s">
        <v>341</v>
      </c>
      <c r="D101" s="5" t="s">
        <v>344</v>
      </c>
      <c r="E101" s="5" t="s">
        <v>491</v>
      </c>
      <c r="F101" s="12">
        <v>50</v>
      </c>
    </row>
    <row r="102" spans="1:6" ht="12.75">
      <c r="A102" s="42" t="s">
        <v>37</v>
      </c>
      <c r="B102" s="44" t="s">
        <v>430</v>
      </c>
      <c r="C102" s="45" t="s">
        <v>341</v>
      </c>
      <c r="D102" s="11" t="s">
        <v>445</v>
      </c>
      <c r="E102" s="44" t="s">
        <v>132</v>
      </c>
      <c r="F102" s="52">
        <v>2</v>
      </c>
    </row>
    <row r="103" spans="1:6" ht="12.75">
      <c r="A103" s="42" t="s">
        <v>37</v>
      </c>
      <c r="B103" s="44" t="s">
        <v>430</v>
      </c>
      <c r="C103" s="45" t="s">
        <v>341</v>
      </c>
      <c r="D103" s="11" t="s">
        <v>445</v>
      </c>
      <c r="E103" s="44" t="s">
        <v>133</v>
      </c>
      <c r="F103" s="52">
        <v>3</v>
      </c>
    </row>
    <row r="104" spans="1:6" ht="12.75">
      <c r="A104" s="5" t="s">
        <v>388</v>
      </c>
      <c r="B104" s="24" t="s">
        <v>430</v>
      </c>
      <c r="C104" s="24" t="s">
        <v>341</v>
      </c>
      <c r="D104" s="29" t="s">
        <v>469</v>
      </c>
      <c r="E104" s="24" t="s">
        <v>306</v>
      </c>
      <c r="F104" s="13">
        <v>62</v>
      </c>
    </row>
    <row r="105" spans="1:6" ht="12.75">
      <c r="A105" s="5" t="s">
        <v>388</v>
      </c>
      <c r="B105" s="5" t="s">
        <v>430</v>
      </c>
      <c r="C105" s="5" t="s">
        <v>341</v>
      </c>
      <c r="D105" s="5" t="s">
        <v>447</v>
      </c>
      <c r="E105" s="5" t="s">
        <v>12</v>
      </c>
      <c r="F105" s="6">
        <v>5</v>
      </c>
    </row>
    <row r="106" spans="1:6" ht="12.75">
      <c r="A106" s="5" t="s">
        <v>388</v>
      </c>
      <c r="B106" s="29" t="s">
        <v>430</v>
      </c>
      <c r="C106" s="5" t="s">
        <v>341</v>
      </c>
      <c r="D106" s="5" t="s">
        <v>442</v>
      </c>
      <c r="E106" s="24" t="s">
        <v>260</v>
      </c>
      <c r="F106" s="13">
        <v>3</v>
      </c>
    </row>
    <row r="107" spans="1:7" ht="12.75">
      <c r="A107" s="5" t="s">
        <v>388</v>
      </c>
      <c r="B107" s="5" t="s">
        <v>430</v>
      </c>
      <c r="C107" s="5" t="s">
        <v>341</v>
      </c>
      <c r="D107" s="5" t="s">
        <v>447</v>
      </c>
      <c r="E107" s="5" t="s">
        <v>23</v>
      </c>
      <c r="F107" s="6">
        <v>45</v>
      </c>
      <c r="G107" s="2"/>
    </row>
    <row r="108" spans="1:7" ht="12.75">
      <c r="A108" s="5" t="s">
        <v>388</v>
      </c>
      <c r="B108" s="5" t="s">
        <v>430</v>
      </c>
      <c r="C108" s="5" t="s">
        <v>341</v>
      </c>
      <c r="D108" s="5" t="s">
        <v>452</v>
      </c>
      <c r="E108" s="42" t="s">
        <v>247</v>
      </c>
      <c r="F108" s="53">
        <v>16</v>
      </c>
      <c r="G108" s="2"/>
    </row>
    <row r="109" spans="1:9" s="1" customFormat="1" ht="12.75">
      <c r="A109" s="5" t="s">
        <v>388</v>
      </c>
      <c r="B109" s="5" t="s">
        <v>430</v>
      </c>
      <c r="C109" s="5" t="s">
        <v>341</v>
      </c>
      <c r="D109" s="5" t="s">
        <v>447</v>
      </c>
      <c r="E109" s="5" t="s">
        <v>10</v>
      </c>
      <c r="F109" s="6">
        <v>25</v>
      </c>
      <c r="G109" s="2"/>
      <c r="I109" s="2"/>
    </row>
    <row r="110" spans="1:9" s="1" customFormat="1" ht="12.75">
      <c r="A110" s="5" t="s">
        <v>388</v>
      </c>
      <c r="B110" s="5" t="s">
        <v>430</v>
      </c>
      <c r="C110" s="5" t="s">
        <v>341</v>
      </c>
      <c r="D110" s="5" t="s">
        <v>447</v>
      </c>
      <c r="E110" s="5" t="s">
        <v>24</v>
      </c>
      <c r="F110" s="6">
        <v>20</v>
      </c>
      <c r="G110" s="2"/>
      <c r="I110" s="2"/>
    </row>
    <row r="111" spans="1:7" ht="12.75">
      <c r="A111" s="5" t="s">
        <v>388</v>
      </c>
      <c r="B111" s="5" t="s">
        <v>430</v>
      </c>
      <c r="C111" s="5" t="s">
        <v>341</v>
      </c>
      <c r="D111" s="5" t="s">
        <v>447</v>
      </c>
      <c r="E111" s="5" t="s">
        <v>11</v>
      </c>
      <c r="F111" s="6">
        <v>8</v>
      </c>
      <c r="G111" s="2"/>
    </row>
    <row r="112" spans="1:6" ht="12.75">
      <c r="A112" s="5" t="s">
        <v>388</v>
      </c>
      <c r="B112" s="24" t="s">
        <v>430</v>
      </c>
      <c r="C112" s="24" t="s">
        <v>341</v>
      </c>
      <c r="D112" s="24" t="s">
        <v>450</v>
      </c>
      <c r="E112" s="30" t="s">
        <v>178</v>
      </c>
      <c r="F112" s="6">
        <v>5</v>
      </c>
    </row>
    <row r="113" spans="1:9" s="1" customFormat="1" ht="12.75">
      <c r="A113" s="5" t="s">
        <v>388</v>
      </c>
      <c r="B113" s="29" t="s">
        <v>430</v>
      </c>
      <c r="C113" s="24" t="s">
        <v>341</v>
      </c>
      <c r="D113" s="5" t="s">
        <v>442</v>
      </c>
      <c r="E113" s="24" t="s">
        <v>294</v>
      </c>
      <c r="F113" s="13">
        <v>16.664</v>
      </c>
      <c r="G113" s="2"/>
      <c r="I113" s="2"/>
    </row>
    <row r="114" spans="1:7" ht="12.75">
      <c r="A114" s="5" t="s">
        <v>388</v>
      </c>
      <c r="B114" s="24" t="s">
        <v>430</v>
      </c>
      <c r="C114" s="24" t="s">
        <v>341</v>
      </c>
      <c r="D114" s="24" t="s">
        <v>450</v>
      </c>
      <c r="E114" s="31" t="s">
        <v>180</v>
      </c>
      <c r="F114" s="6">
        <v>1</v>
      </c>
      <c r="G114" s="2"/>
    </row>
    <row r="115" spans="1:7" ht="12.75">
      <c r="A115" s="5" t="s">
        <v>388</v>
      </c>
      <c r="B115" s="24" t="s">
        <v>430</v>
      </c>
      <c r="C115" s="24" t="s">
        <v>341</v>
      </c>
      <c r="D115" s="29" t="s">
        <v>469</v>
      </c>
      <c r="E115" s="24" t="s">
        <v>235</v>
      </c>
      <c r="F115" s="13">
        <v>80</v>
      </c>
      <c r="G115" s="2"/>
    </row>
    <row r="116" spans="1:7" ht="12.75">
      <c r="A116" s="5" t="s">
        <v>388</v>
      </c>
      <c r="B116" s="24" t="s">
        <v>430</v>
      </c>
      <c r="C116" s="24" t="s">
        <v>341</v>
      </c>
      <c r="D116" s="5" t="s">
        <v>344</v>
      </c>
      <c r="E116" s="24" t="s">
        <v>396</v>
      </c>
      <c r="F116" s="35">
        <v>75</v>
      </c>
      <c r="G116" s="2"/>
    </row>
    <row r="117" spans="1:6" ht="12.75">
      <c r="A117" s="5" t="s">
        <v>388</v>
      </c>
      <c r="B117" s="24" t="s">
        <v>430</v>
      </c>
      <c r="C117" s="24" t="s">
        <v>341</v>
      </c>
      <c r="D117" s="5" t="s">
        <v>344</v>
      </c>
      <c r="E117" s="24" t="s">
        <v>393</v>
      </c>
      <c r="F117" s="35">
        <v>25</v>
      </c>
    </row>
    <row r="118" spans="1:7" ht="12.75">
      <c r="A118" s="5" t="s">
        <v>388</v>
      </c>
      <c r="B118" s="5" t="s">
        <v>430</v>
      </c>
      <c r="C118" s="5" t="s">
        <v>341</v>
      </c>
      <c r="D118" s="5" t="s">
        <v>344</v>
      </c>
      <c r="E118" s="5" t="s">
        <v>490</v>
      </c>
      <c r="F118" s="12">
        <v>20</v>
      </c>
      <c r="G118" s="2"/>
    </row>
    <row r="119" spans="1:7" ht="12.75">
      <c r="A119" s="5" t="s">
        <v>388</v>
      </c>
      <c r="B119" s="24" t="s">
        <v>430</v>
      </c>
      <c r="C119" s="24" t="s">
        <v>341</v>
      </c>
      <c r="D119" s="24" t="s">
        <v>502</v>
      </c>
      <c r="E119" s="24" t="s">
        <v>478</v>
      </c>
      <c r="F119" s="13">
        <v>8</v>
      </c>
      <c r="G119" s="2"/>
    </row>
    <row r="120" spans="1:7" ht="12.75">
      <c r="A120" s="42" t="s">
        <v>37</v>
      </c>
      <c r="B120" s="44" t="s">
        <v>430</v>
      </c>
      <c r="C120" s="45" t="s">
        <v>341</v>
      </c>
      <c r="D120" s="11" t="s">
        <v>445</v>
      </c>
      <c r="E120" s="44" t="s">
        <v>134</v>
      </c>
      <c r="F120" s="52">
        <v>1</v>
      </c>
      <c r="G120" s="2"/>
    </row>
    <row r="121" spans="1:7" ht="12.75">
      <c r="A121" s="42" t="s">
        <v>37</v>
      </c>
      <c r="B121" s="44" t="s">
        <v>430</v>
      </c>
      <c r="C121" s="45" t="s">
        <v>341</v>
      </c>
      <c r="D121" s="11" t="s">
        <v>445</v>
      </c>
      <c r="E121" s="44" t="s">
        <v>303</v>
      </c>
      <c r="F121" s="52">
        <v>6</v>
      </c>
      <c r="G121" s="2"/>
    </row>
    <row r="122" spans="1:7" ht="12.75">
      <c r="A122" s="5" t="s">
        <v>388</v>
      </c>
      <c r="B122" s="24" t="s">
        <v>430</v>
      </c>
      <c r="C122" s="24" t="s">
        <v>341</v>
      </c>
      <c r="D122" s="11" t="s">
        <v>448</v>
      </c>
      <c r="E122" s="24" t="s">
        <v>206</v>
      </c>
      <c r="F122" s="24">
        <v>5</v>
      </c>
      <c r="G122" s="2"/>
    </row>
    <row r="123" spans="1:7" ht="12.75">
      <c r="A123" s="5" t="s">
        <v>388</v>
      </c>
      <c r="B123" s="5" t="s">
        <v>430</v>
      </c>
      <c r="C123" s="5" t="s">
        <v>341</v>
      </c>
      <c r="D123" s="5" t="s">
        <v>344</v>
      </c>
      <c r="E123" s="5" t="s">
        <v>353</v>
      </c>
      <c r="F123" s="12">
        <v>75</v>
      </c>
      <c r="G123" s="2"/>
    </row>
    <row r="124" spans="1:7" ht="12.75">
      <c r="A124" s="5" t="s">
        <v>388</v>
      </c>
      <c r="B124" s="24" t="s">
        <v>430</v>
      </c>
      <c r="C124" s="24" t="s">
        <v>341</v>
      </c>
      <c r="D124" s="24" t="s">
        <v>450</v>
      </c>
      <c r="E124" s="23" t="s">
        <v>175</v>
      </c>
      <c r="F124" s="6">
        <v>10</v>
      </c>
      <c r="G124" s="2"/>
    </row>
    <row r="125" spans="1:7" ht="12.75">
      <c r="A125" s="5" t="s">
        <v>388</v>
      </c>
      <c r="B125" s="24" t="s">
        <v>430</v>
      </c>
      <c r="C125" s="24" t="s">
        <v>341</v>
      </c>
      <c r="D125" s="24" t="s">
        <v>450</v>
      </c>
      <c r="E125" s="30" t="s">
        <v>179</v>
      </c>
      <c r="F125" s="6">
        <v>5</v>
      </c>
      <c r="G125" s="2"/>
    </row>
    <row r="126" spans="1:7" ht="12.75">
      <c r="A126" s="5" t="s">
        <v>388</v>
      </c>
      <c r="B126" s="5" t="s">
        <v>430</v>
      </c>
      <c r="C126" s="5" t="s">
        <v>341</v>
      </c>
      <c r="D126" s="5" t="s">
        <v>447</v>
      </c>
      <c r="E126" s="5" t="s">
        <v>25</v>
      </c>
      <c r="F126" s="6">
        <v>20</v>
      </c>
      <c r="G126" s="2"/>
    </row>
    <row r="127" spans="1:7" ht="12.75">
      <c r="A127" s="5" t="s">
        <v>388</v>
      </c>
      <c r="B127" s="29" t="s">
        <v>430</v>
      </c>
      <c r="C127" s="5" t="s">
        <v>341</v>
      </c>
      <c r="D127" s="5" t="s">
        <v>442</v>
      </c>
      <c r="E127" s="24" t="s">
        <v>258</v>
      </c>
      <c r="F127" s="13">
        <v>11.38</v>
      </c>
      <c r="G127" s="2"/>
    </row>
    <row r="128" spans="1:7" ht="12.75">
      <c r="A128" s="5" t="s">
        <v>388</v>
      </c>
      <c r="B128" s="5" t="s">
        <v>430</v>
      </c>
      <c r="C128" s="24" t="s">
        <v>341</v>
      </c>
      <c r="D128" s="11" t="s">
        <v>448</v>
      </c>
      <c r="E128" s="5" t="s">
        <v>200</v>
      </c>
      <c r="F128" s="6">
        <v>40</v>
      </c>
      <c r="G128" s="2"/>
    </row>
    <row r="129" spans="1:7" ht="12.75">
      <c r="A129" s="5" t="s">
        <v>388</v>
      </c>
      <c r="B129" s="7" t="s">
        <v>430</v>
      </c>
      <c r="C129" s="24" t="s">
        <v>341</v>
      </c>
      <c r="D129" s="24" t="s">
        <v>450</v>
      </c>
      <c r="E129" s="31" t="s">
        <v>182</v>
      </c>
      <c r="F129" s="6">
        <v>12</v>
      </c>
      <c r="G129" s="2"/>
    </row>
    <row r="130" spans="1:7" ht="12.75" customHeight="1">
      <c r="A130" s="5" t="s">
        <v>388</v>
      </c>
      <c r="B130" s="7" t="s">
        <v>430</v>
      </c>
      <c r="C130" s="5" t="s">
        <v>341</v>
      </c>
      <c r="D130" s="24" t="s">
        <v>450</v>
      </c>
      <c r="E130" s="24" t="s">
        <v>183</v>
      </c>
      <c r="F130" s="13">
        <v>1</v>
      </c>
      <c r="G130" s="2"/>
    </row>
    <row r="131" spans="1:7" ht="12.75" customHeight="1">
      <c r="A131" s="42" t="s">
        <v>37</v>
      </c>
      <c r="B131" s="40" t="s">
        <v>430</v>
      </c>
      <c r="C131" s="39" t="s">
        <v>341</v>
      </c>
      <c r="D131" s="11" t="s">
        <v>445</v>
      </c>
      <c r="E131" s="54" t="s">
        <v>401</v>
      </c>
      <c r="F131" s="41">
        <v>3</v>
      </c>
      <c r="G131" s="2"/>
    </row>
    <row r="132" spans="1:7" ht="12.75">
      <c r="A132" s="5" t="s">
        <v>388</v>
      </c>
      <c r="B132" s="7" t="s">
        <v>430</v>
      </c>
      <c r="C132" s="5" t="s">
        <v>341</v>
      </c>
      <c r="D132" s="5" t="s">
        <v>442</v>
      </c>
      <c r="E132" s="5" t="s">
        <v>265</v>
      </c>
      <c r="F132" s="5">
        <v>25</v>
      </c>
      <c r="G132" s="2"/>
    </row>
    <row r="133" spans="1:7" ht="12.75">
      <c r="A133" s="5" t="s">
        <v>388</v>
      </c>
      <c r="B133" s="5" t="s">
        <v>430</v>
      </c>
      <c r="C133" s="5" t="s">
        <v>341</v>
      </c>
      <c r="D133" s="5" t="s">
        <v>447</v>
      </c>
      <c r="E133" s="5" t="s">
        <v>21</v>
      </c>
      <c r="F133" s="6">
        <v>20</v>
      </c>
      <c r="G133" s="2"/>
    </row>
    <row r="134" spans="1:7" ht="12.75">
      <c r="A134" s="5" t="s">
        <v>388</v>
      </c>
      <c r="B134" s="7" t="s">
        <v>430</v>
      </c>
      <c r="C134" s="5" t="s">
        <v>341</v>
      </c>
      <c r="D134" s="24" t="s">
        <v>450</v>
      </c>
      <c r="E134" s="32" t="s">
        <v>193</v>
      </c>
      <c r="F134" s="13">
        <v>10</v>
      </c>
      <c r="G134" s="2"/>
    </row>
    <row r="135" spans="1:7" ht="12.75">
      <c r="A135" s="5" t="s">
        <v>388</v>
      </c>
      <c r="B135" s="5" t="s">
        <v>430</v>
      </c>
      <c r="C135" s="5" t="s">
        <v>341</v>
      </c>
      <c r="D135" s="24" t="s">
        <v>450</v>
      </c>
      <c r="E135" s="24" t="s">
        <v>389</v>
      </c>
      <c r="F135" s="13">
        <v>5</v>
      </c>
      <c r="G135" s="2"/>
    </row>
    <row r="136" spans="1:7" ht="12.75">
      <c r="A136" s="5" t="s">
        <v>388</v>
      </c>
      <c r="B136" s="7" t="s">
        <v>430</v>
      </c>
      <c r="C136" s="5" t="s">
        <v>341</v>
      </c>
      <c r="D136" s="24" t="s">
        <v>450</v>
      </c>
      <c r="E136" s="32" t="s">
        <v>194</v>
      </c>
      <c r="F136" s="13">
        <v>8</v>
      </c>
      <c r="G136" s="2"/>
    </row>
    <row r="137" spans="1:7" ht="12.75">
      <c r="A137" s="5" t="s">
        <v>388</v>
      </c>
      <c r="B137" s="29" t="s">
        <v>430</v>
      </c>
      <c r="C137" s="5" t="s">
        <v>341</v>
      </c>
      <c r="D137" s="5" t="s">
        <v>442</v>
      </c>
      <c r="E137" s="24" t="s">
        <v>257</v>
      </c>
      <c r="F137" s="13">
        <v>7</v>
      </c>
      <c r="G137" s="2"/>
    </row>
    <row r="138" spans="1:7" ht="12.75">
      <c r="A138" s="5" t="s">
        <v>398</v>
      </c>
      <c r="B138" s="5" t="s">
        <v>430</v>
      </c>
      <c r="C138" s="5" t="s">
        <v>341</v>
      </c>
      <c r="D138" s="5" t="s">
        <v>467</v>
      </c>
      <c r="E138" s="5" t="s">
        <v>386</v>
      </c>
      <c r="F138" s="6">
        <v>600</v>
      </c>
      <c r="G138" s="2"/>
    </row>
    <row r="139" spans="1:7" ht="12.75">
      <c r="A139" s="5" t="s">
        <v>388</v>
      </c>
      <c r="B139" s="5" t="s">
        <v>430</v>
      </c>
      <c r="C139" s="5" t="s">
        <v>341</v>
      </c>
      <c r="D139" s="5" t="s">
        <v>344</v>
      </c>
      <c r="E139" s="5" t="s">
        <v>535</v>
      </c>
      <c r="F139" s="12">
        <v>20</v>
      </c>
      <c r="G139" s="2"/>
    </row>
    <row r="140" spans="1:6" ht="12.75">
      <c r="A140" s="5" t="s">
        <v>388</v>
      </c>
      <c r="B140" s="5" t="s">
        <v>430</v>
      </c>
      <c r="C140" s="5" t="s">
        <v>341</v>
      </c>
      <c r="D140" s="5" t="s">
        <v>344</v>
      </c>
      <c r="E140" s="5" t="s">
        <v>533</v>
      </c>
      <c r="F140" s="12">
        <v>25</v>
      </c>
    </row>
    <row r="141" spans="1:6" ht="12.75">
      <c r="A141" s="42" t="s">
        <v>37</v>
      </c>
      <c r="B141" s="40" t="s">
        <v>430</v>
      </c>
      <c r="C141" s="39" t="s">
        <v>341</v>
      </c>
      <c r="D141" s="11" t="s">
        <v>445</v>
      </c>
      <c r="E141" s="39" t="s">
        <v>135</v>
      </c>
      <c r="F141" s="52">
        <v>15</v>
      </c>
    </row>
    <row r="142" spans="1:6" ht="12.75">
      <c r="A142" s="5" t="s">
        <v>388</v>
      </c>
      <c r="B142" s="24" t="s">
        <v>435</v>
      </c>
      <c r="C142" s="24" t="s">
        <v>341</v>
      </c>
      <c r="D142" s="11" t="s">
        <v>448</v>
      </c>
      <c r="E142" s="24" t="s">
        <v>214</v>
      </c>
      <c r="F142" s="6">
        <v>200</v>
      </c>
    </row>
    <row r="143" spans="1:6" ht="12.75" customHeight="1">
      <c r="A143" s="42" t="s">
        <v>37</v>
      </c>
      <c r="B143" s="40" t="s">
        <v>435</v>
      </c>
      <c r="C143" s="39" t="s">
        <v>341</v>
      </c>
      <c r="D143" s="11" t="s">
        <v>445</v>
      </c>
      <c r="E143" s="40" t="s">
        <v>217</v>
      </c>
      <c r="F143" s="41">
        <v>5</v>
      </c>
    </row>
    <row r="144" spans="1:6" ht="12.75">
      <c r="A144" s="42" t="s">
        <v>37</v>
      </c>
      <c r="B144" s="40" t="s">
        <v>430</v>
      </c>
      <c r="C144" s="39" t="s">
        <v>341</v>
      </c>
      <c r="D144" s="11" t="s">
        <v>445</v>
      </c>
      <c r="E144" s="40" t="s">
        <v>216</v>
      </c>
      <c r="F144" s="41">
        <v>600</v>
      </c>
    </row>
    <row r="145" spans="1:6" ht="12.75">
      <c r="A145" s="42" t="s">
        <v>37</v>
      </c>
      <c r="B145" s="40" t="s">
        <v>430</v>
      </c>
      <c r="C145" s="39" t="s">
        <v>341</v>
      </c>
      <c r="D145" s="11" t="s">
        <v>445</v>
      </c>
      <c r="E145" s="40" t="s">
        <v>530</v>
      </c>
      <c r="F145" s="41">
        <v>12</v>
      </c>
    </row>
    <row r="146" spans="1:6" ht="12.75">
      <c r="A146" s="42" t="s">
        <v>37</v>
      </c>
      <c r="B146" s="39" t="s">
        <v>430</v>
      </c>
      <c r="C146" s="39" t="s">
        <v>341</v>
      </c>
      <c r="D146" s="11" t="s">
        <v>445</v>
      </c>
      <c r="E146" s="39" t="s">
        <v>138</v>
      </c>
      <c r="F146" s="41">
        <v>3</v>
      </c>
    </row>
    <row r="147" spans="1:7" ht="12.75">
      <c r="A147" s="42" t="s">
        <v>37</v>
      </c>
      <c r="B147" s="39" t="s">
        <v>430</v>
      </c>
      <c r="C147" s="39" t="s">
        <v>341</v>
      </c>
      <c r="D147" s="11" t="s">
        <v>445</v>
      </c>
      <c r="E147" s="40" t="s">
        <v>366</v>
      </c>
      <c r="F147" s="41">
        <v>35</v>
      </c>
      <c r="G147" s="2"/>
    </row>
    <row r="148" spans="1:7" ht="12.75">
      <c r="A148" s="5" t="s">
        <v>388</v>
      </c>
      <c r="B148" s="5" t="s">
        <v>430</v>
      </c>
      <c r="C148" s="5" t="s">
        <v>341</v>
      </c>
      <c r="D148" s="5" t="s">
        <v>379</v>
      </c>
      <c r="E148" s="7" t="s">
        <v>155</v>
      </c>
      <c r="F148" s="6">
        <f>50+38+26</f>
        <v>114</v>
      </c>
      <c r="G148" s="2"/>
    </row>
    <row r="149" spans="1:7" ht="12.75">
      <c r="A149" s="5" t="s">
        <v>388</v>
      </c>
      <c r="B149" s="24" t="s">
        <v>430</v>
      </c>
      <c r="C149" s="24" t="s">
        <v>341</v>
      </c>
      <c r="D149" s="24" t="s">
        <v>466</v>
      </c>
      <c r="E149" s="24" t="s">
        <v>380</v>
      </c>
      <c r="F149" s="13">
        <v>5</v>
      </c>
      <c r="G149" s="2"/>
    </row>
    <row r="150" spans="1:7" ht="12.75">
      <c r="A150" s="42" t="s">
        <v>37</v>
      </c>
      <c r="B150" s="39" t="s">
        <v>430</v>
      </c>
      <c r="C150" s="39" t="s">
        <v>341</v>
      </c>
      <c r="D150" s="11" t="s">
        <v>445</v>
      </c>
      <c r="E150" s="39" t="s">
        <v>139</v>
      </c>
      <c r="F150" s="41">
        <v>5</v>
      </c>
      <c r="G150" s="2"/>
    </row>
    <row r="151" spans="1:7" ht="12.75">
      <c r="A151" s="5" t="s">
        <v>388</v>
      </c>
      <c r="B151" s="7" t="s">
        <v>430</v>
      </c>
      <c r="C151" s="5" t="s">
        <v>341</v>
      </c>
      <c r="D151" s="24" t="s">
        <v>450</v>
      </c>
      <c r="E151" s="5" t="s">
        <v>184</v>
      </c>
      <c r="F151" s="6">
        <v>2</v>
      </c>
      <c r="G151" s="2"/>
    </row>
    <row r="152" spans="1:7" ht="12.75">
      <c r="A152" s="5" t="s">
        <v>388</v>
      </c>
      <c r="B152" s="5" t="s">
        <v>435</v>
      </c>
      <c r="C152" s="5" t="s">
        <v>341</v>
      </c>
      <c r="D152" s="5" t="s">
        <v>442</v>
      </c>
      <c r="E152" s="5" t="s">
        <v>266</v>
      </c>
      <c r="F152" s="5">
        <v>6</v>
      </c>
      <c r="G152" s="2"/>
    </row>
    <row r="153" spans="1:9" s="1" customFormat="1" ht="12.75">
      <c r="A153" s="5" t="s">
        <v>388</v>
      </c>
      <c r="B153" s="5" t="s">
        <v>430</v>
      </c>
      <c r="C153" s="5" t="s">
        <v>341</v>
      </c>
      <c r="D153" s="5" t="s">
        <v>481</v>
      </c>
      <c r="E153" s="7" t="s">
        <v>154</v>
      </c>
      <c r="F153" s="6">
        <v>6</v>
      </c>
      <c r="G153" s="2"/>
      <c r="I153" s="2"/>
    </row>
    <row r="154" spans="1:7" ht="12.75">
      <c r="A154" s="5" t="s">
        <v>388</v>
      </c>
      <c r="B154" s="24" t="s">
        <v>430</v>
      </c>
      <c r="C154" s="24" t="s">
        <v>341</v>
      </c>
      <c r="D154" s="5" t="s">
        <v>344</v>
      </c>
      <c r="E154" s="24" t="s">
        <v>504</v>
      </c>
      <c r="F154" s="35">
        <v>25</v>
      </c>
      <c r="G154" s="2"/>
    </row>
    <row r="155" spans="1:6" ht="12.75">
      <c r="A155" s="42" t="s">
        <v>37</v>
      </c>
      <c r="B155" s="40" t="s">
        <v>435</v>
      </c>
      <c r="C155" s="39" t="s">
        <v>341</v>
      </c>
      <c r="D155" s="11" t="s">
        <v>445</v>
      </c>
      <c r="E155" s="40" t="s">
        <v>414</v>
      </c>
      <c r="F155" s="41">
        <v>25</v>
      </c>
    </row>
    <row r="156" spans="1:7" ht="12.75">
      <c r="A156" s="5" t="s">
        <v>398</v>
      </c>
      <c r="B156" s="5" t="s">
        <v>430</v>
      </c>
      <c r="C156" s="5" t="s">
        <v>341</v>
      </c>
      <c r="D156" s="5" t="s">
        <v>467</v>
      </c>
      <c r="E156" s="5" t="s">
        <v>331</v>
      </c>
      <c r="F156" s="6">
        <v>74.4</v>
      </c>
      <c r="G156" s="2"/>
    </row>
    <row r="157" spans="1:6" ht="12.75">
      <c r="A157" s="42" t="s">
        <v>37</v>
      </c>
      <c r="B157" s="40" t="s">
        <v>435</v>
      </c>
      <c r="C157" s="39" t="s">
        <v>341</v>
      </c>
      <c r="D157" s="11" t="s">
        <v>445</v>
      </c>
      <c r="E157" s="40" t="s">
        <v>301</v>
      </c>
      <c r="F157" s="41">
        <v>525</v>
      </c>
    </row>
    <row r="158" spans="1:6" ht="12.75">
      <c r="A158" s="42" t="s">
        <v>37</v>
      </c>
      <c r="B158" s="40" t="s">
        <v>31</v>
      </c>
      <c r="C158" s="39" t="s">
        <v>341</v>
      </c>
      <c r="D158" s="11" t="s">
        <v>445</v>
      </c>
      <c r="E158" s="40" t="s">
        <v>57</v>
      </c>
      <c r="F158" s="41">
        <v>2</v>
      </c>
    </row>
    <row r="159" spans="1:6" ht="12.75">
      <c r="A159" s="42" t="s">
        <v>37</v>
      </c>
      <c r="B159" s="39" t="s">
        <v>430</v>
      </c>
      <c r="C159" s="39" t="s">
        <v>341</v>
      </c>
      <c r="D159" s="11" t="s">
        <v>445</v>
      </c>
      <c r="E159" s="39" t="s">
        <v>62</v>
      </c>
      <c r="F159" s="41">
        <v>8</v>
      </c>
    </row>
    <row r="160" spans="1:7" ht="12.75">
      <c r="A160" s="5" t="s">
        <v>388</v>
      </c>
      <c r="B160" s="5" t="s">
        <v>430</v>
      </c>
      <c r="C160" s="5" t="s">
        <v>341</v>
      </c>
      <c r="D160" s="5" t="s">
        <v>447</v>
      </c>
      <c r="E160" s="5" t="s">
        <v>375</v>
      </c>
      <c r="F160" s="6">
        <v>68</v>
      </c>
      <c r="G160" s="2"/>
    </row>
    <row r="161" spans="1:7" ht="12.75">
      <c r="A161" s="5" t="s">
        <v>388</v>
      </c>
      <c r="B161" s="24" t="s">
        <v>430</v>
      </c>
      <c r="C161" s="24" t="s">
        <v>341</v>
      </c>
      <c r="D161" s="24" t="s">
        <v>502</v>
      </c>
      <c r="E161" s="24" t="s">
        <v>234</v>
      </c>
      <c r="F161" s="13">
        <v>25</v>
      </c>
      <c r="G161" s="2"/>
    </row>
    <row r="162" spans="1:7" ht="12.75">
      <c r="A162" s="39" t="s">
        <v>37</v>
      </c>
      <c r="B162" s="45" t="s">
        <v>430</v>
      </c>
      <c r="C162" s="45" t="s">
        <v>341</v>
      </c>
      <c r="D162" s="11" t="s">
        <v>445</v>
      </c>
      <c r="E162" s="45" t="s">
        <v>76</v>
      </c>
      <c r="F162" s="46">
        <v>6</v>
      </c>
      <c r="G162" s="2"/>
    </row>
    <row r="163" spans="1:7" ht="12.75">
      <c r="A163" s="39" t="s">
        <v>37</v>
      </c>
      <c r="B163" s="39" t="s">
        <v>430</v>
      </c>
      <c r="C163" s="45" t="s">
        <v>341</v>
      </c>
      <c r="D163" s="11" t="s">
        <v>445</v>
      </c>
      <c r="E163" s="39" t="s">
        <v>215</v>
      </c>
      <c r="F163" s="46">
        <v>12</v>
      </c>
      <c r="G163" s="2"/>
    </row>
    <row r="164" spans="1:6" ht="12.75">
      <c r="A164" s="5" t="s">
        <v>388</v>
      </c>
      <c r="B164" s="5" t="s">
        <v>430</v>
      </c>
      <c r="C164" s="5" t="s">
        <v>341</v>
      </c>
      <c r="D164" s="5" t="s">
        <v>451</v>
      </c>
      <c r="E164" s="5" t="s">
        <v>240</v>
      </c>
      <c r="F164" s="6">
        <v>10</v>
      </c>
    </row>
    <row r="165" spans="1:6" ht="12.75">
      <c r="A165" s="5" t="s">
        <v>388</v>
      </c>
      <c r="B165" s="5" t="s">
        <v>430</v>
      </c>
      <c r="C165" s="5" t="s">
        <v>341</v>
      </c>
      <c r="D165" s="5" t="s">
        <v>451</v>
      </c>
      <c r="E165" s="5" t="s">
        <v>239</v>
      </c>
      <c r="F165" s="6">
        <v>125</v>
      </c>
    </row>
    <row r="166" spans="1:6" ht="12.75">
      <c r="A166" s="5" t="s">
        <v>388</v>
      </c>
      <c r="B166" s="5" t="s">
        <v>430</v>
      </c>
      <c r="C166" s="5" t="s">
        <v>341</v>
      </c>
      <c r="D166" s="5" t="s">
        <v>451</v>
      </c>
      <c r="E166" s="5" t="s">
        <v>241</v>
      </c>
      <c r="F166" s="6">
        <v>19</v>
      </c>
    </row>
    <row r="167" spans="1:6" ht="12" customHeight="1">
      <c r="A167" s="5" t="s">
        <v>388</v>
      </c>
      <c r="B167" s="5" t="s">
        <v>430</v>
      </c>
      <c r="C167" s="5" t="s">
        <v>341</v>
      </c>
      <c r="D167" s="5" t="s">
        <v>451</v>
      </c>
      <c r="E167" s="5" t="s">
        <v>242</v>
      </c>
      <c r="F167" s="6">
        <v>15</v>
      </c>
    </row>
    <row r="168" spans="1:6" ht="12" customHeight="1">
      <c r="A168" s="5" t="s">
        <v>388</v>
      </c>
      <c r="B168" s="5" t="s">
        <v>430</v>
      </c>
      <c r="C168" s="5" t="s">
        <v>341</v>
      </c>
      <c r="D168" s="5" t="s">
        <v>451</v>
      </c>
      <c r="E168" s="5" t="s">
        <v>238</v>
      </c>
      <c r="F168" s="6">
        <v>50</v>
      </c>
    </row>
    <row r="169" spans="1:6" ht="12" customHeight="1">
      <c r="A169" s="5" t="s">
        <v>398</v>
      </c>
      <c r="B169" s="5" t="s">
        <v>430</v>
      </c>
      <c r="C169" s="5" t="s">
        <v>341</v>
      </c>
      <c r="D169" s="5" t="s">
        <v>467</v>
      </c>
      <c r="E169" s="5" t="s">
        <v>1</v>
      </c>
      <c r="F169" s="6">
        <v>200</v>
      </c>
    </row>
    <row r="170" spans="1:7" ht="12.75">
      <c r="A170" s="5" t="s">
        <v>388</v>
      </c>
      <c r="B170" s="5" t="s">
        <v>430</v>
      </c>
      <c r="C170" s="5" t="s">
        <v>341</v>
      </c>
      <c r="D170" s="5" t="s">
        <v>379</v>
      </c>
      <c r="E170" s="7" t="s">
        <v>156</v>
      </c>
      <c r="F170" s="6">
        <f>120+100+140</f>
        <v>360</v>
      </c>
      <c r="G170" s="2"/>
    </row>
    <row r="171" spans="1:6" ht="12.75">
      <c r="A171" s="5" t="s">
        <v>388</v>
      </c>
      <c r="B171" s="24" t="s">
        <v>430</v>
      </c>
      <c r="C171" s="24" t="s">
        <v>341</v>
      </c>
      <c r="D171" s="5" t="s">
        <v>344</v>
      </c>
      <c r="E171" s="24" t="s">
        <v>0</v>
      </c>
      <c r="F171" s="35">
        <v>20</v>
      </c>
    </row>
    <row r="172" spans="1:6" ht="12.75">
      <c r="A172" s="5" t="s">
        <v>388</v>
      </c>
      <c r="B172" s="5" t="s">
        <v>430</v>
      </c>
      <c r="C172" s="5" t="s">
        <v>341</v>
      </c>
      <c r="D172" s="5" t="s">
        <v>344</v>
      </c>
      <c r="E172" s="5" t="s">
        <v>534</v>
      </c>
      <c r="F172" s="12">
        <v>50</v>
      </c>
    </row>
    <row r="173" spans="1:7" ht="12.75">
      <c r="A173" s="42" t="s">
        <v>37</v>
      </c>
      <c r="B173" s="38" t="s">
        <v>430</v>
      </c>
      <c r="C173" s="42" t="s">
        <v>341</v>
      </c>
      <c r="D173" s="11" t="s">
        <v>445</v>
      </c>
      <c r="E173" s="38" t="s">
        <v>521</v>
      </c>
      <c r="F173" s="38">
        <v>29</v>
      </c>
      <c r="G173" s="2"/>
    </row>
    <row r="174" spans="1:7" ht="12.75">
      <c r="A174" s="5" t="s">
        <v>388</v>
      </c>
      <c r="B174" s="7" t="s">
        <v>430</v>
      </c>
      <c r="C174" s="5" t="s">
        <v>341</v>
      </c>
      <c r="D174" s="24" t="s">
        <v>450</v>
      </c>
      <c r="E174" s="5" t="s">
        <v>189</v>
      </c>
      <c r="F174" s="6">
        <v>10</v>
      </c>
      <c r="G174" s="2"/>
    </row>
    <row r="175" spans="1:6" ht="12.75">
      <c r="A175" s="5" t="s">
        <v>388</v>
      </c>
      <c r="B175" s="24" t="s">
        <v>430</v>
      </c>
      <c r="C175" s="24" t="s">
        <v>341</v>
      </c>
      <c r="D175" s="5" t="s">
        <v>344</v>
      </c>
      <c r="E175" s="24" t="s">
        <v>397</v>
      </c>
      <c r="F175" s="37">
        <v>150</v>
      </c>
    </row>
    <row r="176" spans="1:6" ht="12.75">
      <c r="A176" s="5" t="s">
        <v>388</v>
      </c>
      <c r="B176" s="24" t="s">
        <v>430</v>
      </c>
      <c r="C176" s="5" t="s">
        <v>341</v>
      </c>
      <c r="D176" s="5" t="s">
        <v>450</v>
      </c>
      <c r="E176" s="5" t="s">
        <v>174</v>
      </c>
      <c r="F176" s="12">
        <v>20</v>
      </c>
    </row>
    <row r="177" spans="1:6" ht="12.75">
      <c r="A177" s="5" t="s">
        <v>388</v>
      </c>
      <c r="B177" s="5" t="s">
        <v>435</v>
      </c>
      <c r="C177" s="5" t="s">
        <v>341</v>
      </c>
      <c r="D177" s="5" t="s">
        <v>442</v>
      </c>
      <c r="E177" s="5" t="s">
        <v>255</v>
      </c>
      <c r="F177" s="5">
        <v>14</v>
      </c>
    </row>
    <row r="178" spans="1:6" ht="12.75">
      <c r="A178" s="5" t="s">
        <v>388</v>
      </c>
      <c r="B178" s="5" t="s">
        <v>430</v>
      </c>
      <c r="C178" s="5" t="s">
        <v>341</v>
      </c>
      <c r="D178" s="5" t="s">
        <v>344</v>
      </c>
      <c r="E178" s="5" t="s">
        <v>351</v>
      </c>
      <c r="F178" s="12">
        <f>100+40</f>
        <v>140</v>
      </c>
    </row>
    <row r="179" spans="1:6" ht="12.75">
      <c r="A179" s="5" t="s">
        <v>388</v>
      </c>
      <c r="B179" s="24" t="s">
        <v>430</v>
      </c>
      <c r="C179" s="24" t="s">
        <v>341</v>
      </c>
      <c r="D179" s="24" t="s">
        <v>502</v>
      </c>
      <c r="E179" s="24" t="s">
        <v>232</v>
      </c>
      <c r="F179" s="13">
        <v>25</v>
      </c>
    </row>
    <row r="180" spans="1:7" ht="12.75">
      <c r="A180" s="5" t="s">
        <v>388</v>
      </c>
      <c r="B180" s="5" t="s">
        <v>430</v>
      </c>
      <c r="C180" s="5" t="s">
        <v>341</v>
      </c>
      <c r="D180" s="5" t="s">
        <v>344</v>
      </c>
      <c r="E180" s="5" t="s">
        <v>346</v>
      </c>
      <c r="F180" s="12">
        <v>50</v>
      </c>
      <c r="G180" s="2"/>
    </row>
    <row r="181" spans="1:7" ht="12.75">
      <c r="A181" s="42" t="s">
        <v>37</v>
      </c>
      <c r="B181" s="38" t="s">
        <v>430</v>
      </c>
      <c r="C181" s="42" t="s">
        <v>341</v>
      </c>
      <c r="D181" s="11" t="s">
        <v>445</v>
      </c>
      <c r="E181" s="38" t="s">
        <v>317</v>
      </c>
      <c r="F181" s="38">
        <v>19</v>
      </c>
      <c r="G181" s="2"/>
    </row>
    <row r="182" spans="1:6" ht="12.75">
      <c r="A182" s="5" t="s">
        <v>388</v>
      </c>
      <c r="B182" s="24" t="s">
        <v>430</v>
      </c>
      <c r="C182" s="24" t="s">
        <v>341</v>
      </c>
      <c r="D182" s="24" t="s">
        <v>502</v>
      </c>
      <c r="E182" s="24" t="s">
        <v>233</v>
      </c>
      <c r="F182" s="13">
        <v>40</v>
      </c>
    </row>
    <row r="183" spans="1:7" ht="12.75">
      <c r="A183" s="5" t="s">
        <v>388</v>
      </c>
      <c r="B183" s="5" t="s">
        <v>430</v>
      </c>
      <c r="C183" s="5" t="s">
        <v>341</v>
      </c>
      <c r="D183" s="5" t="s">
        <v>344</v>
      </c>
      <c r="E183" s="5" t="s">
        <v>348</v>
      </c>
      <c r="F183" s="12">
        <v>15</v>
      </c>
      <c r="G183" s="2"/>
    </row>
    <row r="184" spans="1:9" s="1" customFormat="1" ht="12.75">
      <c r="A184" s="5" t="s">
        <v>388</v>
      </c>
      <c r="B184" s="5" t="s">
        <v>430</v>
      </c>
      <c r="C184" s="5" t="s">
        <v>341</v>
      </c>
      <c r="D184" s="5" t="s">
        <v>344</v>
      </c>
      <c r="E184" s="5" t="s">
        <v>354</v>
      </c>
      <c r="F184" s="12">
        <v>50</v>
      </c>
      <c r="G184" s="2"/>
      <c r="I184" s="2"/>
    </row>
    <row r="185" spans="1:7" ht="12.75">
      <c r="A185" s="5" t="s">
        <v>388</v>
      </c>
      <c r="B185" s="7" t="s">
        <v>430</v>
      </c>
      <c r="C185" s="5" t="s">
        <v>341</v>
      </c>
      <c r="D185" s="24" t="s">
        <v>450</v>
      </c>
      <c r="E185" s="5" t="s">
        <v>188</v>
      </c>
      <c r="F185" s="6">
        <v>6</v>
      </c>
      <c r="G185" s="2"/>
    </row>
    <row r="186" spans="1:7" ht="12.75">
      <c r="A186" s="5" t="s">
        <v>388</v>
      </c>
      <c r="B186" s="24" t="s">
        <v>430</v>
      </c>
      <c r="C186" s="24" t="s">
        <v>341</v>
      </c>
      <c r="D186" s="24" t="s">
        <v>502</v>
      </c>
      <c r="E186" s="24" t="s">
        <v>231</v>
      </c>
      <c r="F186" s="13">
        <v>15</v>
      </c>
      <c r="G186" s="2"/>
    </row>
    <row r="187" spans="1:6" ht="12.75">
      <c r="A187" s="5" t="s">
        <v>388</v>
      </c>
      <c r="B187" s="5" t="s">
        <v>430</v>
      </c>
      <c r="C187" s="5" t="s">
        <v>341</v>
      </c>
      <c r="D187" s="5" t="s">
        <v>451</v>
      </c>
      <c r="E187" s="5" t="s">
        <v>243</v>
      </c>
      <c r="F187" s="6">
        <v>32</v>
      </c>
    </row>
    <row r="188" spans="1:6" ht="12.75">
      <c r="A188" s="5" t="s">
        <v>388</v>
      </c>
      <c r="B188" s="24" t="s">
        <v>430</v>
      </c>
      <c r="C188" s="24" t="s">
        <v>341</v>
      </c>
      <c r="D188" s="24" t="s">
        <v>502</v>
      </c>
      <c r="E188" s="24" t="s">
        <v>330</v>
      </c>
      <c r="F188" s="13">
        <v>18</v>
      </c>
    </row>
    <row r="189" spans="1:7" ht="12.75">
      <c r="A189" s="5" t="s">
        <v>388</v>
      </c>
      <c r="B189" s="24" t="s">
        <v>430</v>
      </c>
      <c r="C189" s="24" t="s">
        <v>341</v>
      </c>
      <c r="D189" s="11" t="s">
        <v>448</v>
      </c>
      <c r="E189" s="24" t="s">
        <v>207</v>
      </c>
      <c r="F189" s="6">
        <v>15</v>
      </c>
      <c r="G189" s="2"/>
    </row>
    <row r="190" spans="1:6" ht="12.75">
      <c r="A190" s="5" t="s">
        <v>388</v>
      </c>
      <c r="B190" s="5" t="s">
        <v>430</v>
      </c>
      <c r="C190" s="5" t="s">
        <v>341</v>
      </c>
      <c r="D190" s="5" t="s">
        <v>344</v>
      </c>
      <c r="E190" s="5" t="s">
        <v>536</v>
      </c>
      <c r="F190" s="12">
        <v>25</v>
      </c>
    </row>
    <row r="191" spans="1:7" ht="12.75">
      <c r="A191" s="5" t="s">
        <v>388</v>
      </c>
      <c r="B191" s="5" t="s">
        <v>430</v>
      </c>
      <c r="C191" s="5" t="s">
        <v>341</v>
      </c>
      <c r="D191" s="5" t="s">
        <v>344</v>
      </c>
      <c r="E191" s="5" t="s">
        <v>352</v>
      </c>
      <c r="F191" s="12">
        <v>72</v>
      </c>
      <c r="G191" s="2"/>
    </row>
    <row r="192" spans="1:7" ht="12.75">
      <c r="A192" s="5" t="s">
        <v>388</v>
      </c>
      <c r="B192" s="5" t="s">
        <v>430</v>
      </c>
      <c r="C192" s="5" t="s">
        <v>341</v>
      </c>
      <c r="D192" s="5" t="s">
        <v>344</v>
      </c>
      <c r="E192" s="5" t="s">
        <v>350</v>
      </c>
      <c r="F192" s="12">
        <v>70</v>
      </c>
      <c r="G192" s="2"/>
    </row>
    <row r="193" spans="1:6" ht="12.75">
      <c r="A193" s="5" t="s">
        <v>388</v>
      </c>
      <c r="B193" s="24" t="s">
        <v>430</v>
      </c>
      <c r="C193" s="24" t="s">
        <v>341</v>
      </c>
      <c r="D193" s="11" t="s">
        <v>448</v>
      </c>
      <c r="E193" s="24" t="s">
        <v>205</v>
      </c>
      <c r="F193" s="13">
        <v>4</v>
      </c>
    </row>
    <row r="194" spans="1:9" s="1" customFormat="1" ht="12.75">
      <c r="A194" s="5" t="s">
        <v>388</v>
      </c>
      <c r="B194" s="24" t="s">
        <v>430</v>
      </c>
      <c r="C194" s="24" t="s">
        <v>341</v>
      </c>
      <c r="D194" s="24" t="s">
        <v>502</v>
      </c>
      <c r="E194" s="24" t="s">
        <v>230</v>
      </c>
      <c r="F194" s="13">
        <v>10</v>
      </c>
      <c r="G194" s="2"/>
      <c r="I194" s="2"/>
    </row>
    <row r="195" spans="1:9" s="1" customFormat="1" ht="12.75">
      <c r="A195" s="5" t="s">
        <v>388</v>
      </c>
      <c r="B195" s="5" t="s">
        <v>430</v>
      </c>
      <c r="C195" s="5" t="s">
        <v>341</v>
      </c>
      <c r="D195" s="5" t="s">
        <v>447</v>
      </c>
      <c r="E195" s="5" t="s">
        <v>19</v>
      </c>
      <c r="F195" s="6">
        <f>9.3+5</f>
        <v>14.3</v>
      </c>
      <c r="G195" s="2"/>
      <c r="I195" s="2"/>
    </row>
    <row r="196" spans="1:9" s="1" customFormat="1" ht="12.75">
      <c r="A196" s="42" t="s">
        <v>37</v>
      </c>
      <c r="B196" s="38" t="s">
        <v>430</v>
      </c>
      <c r="C196" s="42" t="s">
        <v>341</v>
      </c>
      <c r="D196" s="11" t="s">
        <v>445</v>
      </c>
      <c r="E196" s="38" t="s">
        <v>420</v>
      </c>
      <c r="F196" s="38">
        <v>25</v>
      </c>
      <c r="G196" s="2"/>
      <c r="I196" s="2"/>
    </row>
    <row r="197" spans="1:9" s="1" customFormat="1" ht="12.75">
      <c r="A197" s="5" t="s">
        <v>388</v>
      </c>
      <c r="B197" s="5" t="s">
        <v>430</v>
      </c>
      <c r="C197" s="5" t="s">
        <v>341</v>
      </c>
      <c r="D197" s="5" t="s">
        <v>452</v>
      </c>
      <c r="E197" s="5" t="s">
        <v>246</v>
      </c>
      <c r="F197" s="47">
        <v>100</v>
      </c>
      <c r="G197" s="2"/>
      <c r="I197" s="2"/>
    </row>
    <row r="198" spans="1:6" ht="12.75">
      <c r="A198" s="39" t="s">
        <v>37</v>
      </c>
      <c r="B198" s="39" t="s">
        <v>430</v>
      </c>
      <c r="C198" s="39" t="s">
        <v>341</v>
      </c>
      <c r="D198" s="11" t="s">
        <v>445</v>
      </c>
      <c r="E198" s="39" t="s">
        <v>77</v>
      </c>
      <c r="F198" s="41">
        <v>8</v>
      </c>
    </row>
    <row r="199" spans="1:6" ht="12.75">
      <c r="A199" s="5" t="s">
        <v>388</v>
      </c>
      <c r="B199" s="24" t="s">
        <v>430</v>
      </c>
      <c r="C199" s="24" t="s">
        <v>341</v>
      </c>
      <c r="D199" s="29" t="s">
        <v>469</v>
      </c>
      <c r="E199" s="24" t="s">
        <v>312</v>
      </c>
      <c r="F199" s="13">
        <v>291</v>
      </c>
    </row>
    <row r="200" spans="1:6" ht="12.75">
      <c r="A200" s="42" t="s">
        <v>37</v>
      </c>
      <c r="B200" s="39" t="s">
        <v>430</v>
      </c>
      <c r="C200" s="39" t="s">
        <v>341</v>
      </c>
      <c r="D200" s="11" t="s">
        <v>445</v>
      </c>
      <c r="E200" s="39" t="s">
        <v>65</v>
      </c>
      <c r="F200" s="41">
        <v>3</v>
      </c>
    </row>
    <row r="201" spans="1:6" ht="12.75">
      <c r="A201" s="42" t="s">
        <v>37</v>
      </c>
      <c r="B201" s="40" t="s">
        <v>439</v>
      </c>
      <c r="C201" s="39" t="s">
        <v>341</v>
      </c>
      <c r="D201" s="11" t="s">
        <v>445</v>
      </c>
      <c r="E201" s="40" t="s">
        <v>140</v>
      </c>
      <c r="F201" s="41">
        <v>2601</v>
      </c>
    </row>
    <row r="202" spans="1:6" ht="12.75">
      <c r="A202" s="42" t="s">
        <v>37</v>
      </c>
      <c r="B202" s="5" t="s">
        <v>435</v>
      </c>
      <c r="C202" s="5" t="s">
        <v>341</v>
      </c>
      <c r="D202" s="5" t="s">
        <v>442</v>
      </c>
      <c r="E202" s="5" t="s">
        <v>271</v>
      </c>
      <c r="F202" s="5">
        <v>10</v>
      </c>
    </row>
    <row r="203" spans="1:6" ht="12.75">
      <c r="A203" s="42" t="s">
        <v>37</v>
      </c>
      <c r="B203" s="5" t="s">
        <v>430</v>
      </c>
      <c r="C203" s="5" t="s">
        <v>341</v>
      </c>
      <c r="D203" s="5" t="s">
        <v>442</v>
      </c>
      <c r="E203" s="5" t="s">
        <v>273</v>
      </c>
      <c r="F203" s="5">
        <v>20</v>
      </c>
    </row>
    <row r="204" spans="2:6" ht="12.75">
      <c r="B204" s="2" t="s">
        <v>406</v>
      </c>
      <c r="C204" s="24"/>
      <c r="D204" s="29"/>
      <c r="E204" s="24"/>
      <c r="F204" s="27">
        <f>SUM(F5:F203)</f>
        <v>23564.344</v>
      </c>
    </row>
    <row r="205" spans="2:5" ht="12.75">
      <c r="B205" s="2"/>
      <c r="C205" s="24"/>
      <c r="D205" s="24"/>
      <c r="E205" s="30"/>
    </row>
    <row r="206" spans="2:5" ht="12.75" customHeight="1">
      <c r="B206" s="2" t="s">
        <v>419</v>
      </c>
      <c r="C206" s="24"/>
      <c r="D206" s="24"/>
      <c r="E206" s="30"/>
    </row>
    <row r="207" spans="1:6" ht="12.75" customHeight="1">
      <c r="A207" s="5" t="s">
        <v>315</v>
      </c>
      <c r="B207" s="24" t="s">
        <v>435</v>
      </c>
      <c r="C207" s="24" t="s">
        <v>436</v>
      </c>
      <c r="D207" s="24" t="s">
        <v>450</v>
      </c>
      <c r="E207" s="23" t="s">
        <v>191</v>
      </c>
      <c r="F207" s="6">
        <v>797</v>
      </c>
    </row>
    <row r="208" spans="1:7" ht="12.75" customHeight="1">
      <c r="A208" s="39" t="s">
        <v>35</v>
      </c>
      <c r="B208" s="40" t="s">
        <v>31</v>
      </c>
      <c r="C208" s="39" t="s">
        <v>436</v>
      </c>
      <c r="D208" s="11" t="s">
        <v>445</v>
      </c>
      <c r="E208" s="40" t="s">
        <v>363</v>
      </c>
      <c r="F208" s="41">
        <v>1</v>
      </c>
      <c r="G208" s="2"/>
    </row>
    <row r="209" spans="1:6" ht="12.75" customHeight="1">
      <c r="A209" s="39" t="s">
        <v>35</v>
      </c>
      <c r="B209" s="40" t="s">
        <v>31</v>
      </c>
      <c r="C209" s="39" t="s">
        <v>436</v>
      </c>
      <c r="D209" s="11" t="s">
        <v>445</v>
      </c>
      <c r="E209" s="39" t="s">
        <v>38</v>
      </c>
      <c r="F209" s="41">
        <v>27</v>
      </c>
    </row>
    <row r="210" spans="1:6" ht="12.75" customHeight="1">
      <c r="A210" s="39" t="s">
        <v>35</v>
      </c>
      <c r="B210" s="40" t="s">
        <v>31</v>
      </c>
      <c r="C210" s="45" t="s">
        <v>436</v>
      </c>
      <c r="D210" s="11" t="s">
        <v>445</v>
      </c>
      <c r="E210" s="45" t="s">
        <v>528</v>
      </c>
      <c r="F210" s="52">
        <v>4</v>
      </c>
    </row>
    <row r="211" spans="1:6" ht="12.75" customHeight="1">
      <c r="A211" s="5" t="s">
        <v>315</v>
      </c>
      <c r="B211" s="5" t="s">
        <v>430</v>
      </c>
      <c r="C211" s="5" t="s">
        <v>436</v>
      </c>
      <c r="D211" s="5" t="s">
        <v>344</v>
      </c>
      <c r="E211" s="5" t="s">
        <v>494</v>
      </c>
      <c r="F211" s="12">
        <v>25</v>
      </c>
    </row>
    <row r="212" spans="1:6" ht="12.75" customHeight="1">
      <c r="A212" s="5" t="s">
        <v>315</v>
      </c>
      <c r="B212" s="5" t="s">
        <v>435</v>
      </c>
      <c r="C212" s="5" t="s">
        <v>436</v>
      </c>
      <c r="D212" s="5" t="s">
        <v>481</v>
      </c>
      <c r="E212" s="5" t="s">
        <v>141</v>
      </c>
      <c r="F212" s="6">
        <v>20.8</v>
      </c>
    </row>
    <row r="213" spans="1:6" ht="12.75" customHeight="1">
      <c r="A213" s="39" t="s">
        <v>35</v>
      </c>
      <c r="B213" s="40" t="s">
        <v>31</v>
      </c>
      <c r="C213" s="39" t="s">
        <v>436</v>
      </c>
      <c r="D213" s="11" t="s">
        <v>445</v>
      </c>
      <c r="E213" s="39" t="s">
        <v>39</v>
      </c>
      <c r="F213" s="41">
        <v>13</v>
      </c>
    </row>
    <row r="214" spans="1:6" ht="12.75" customHeight="1">
      <c r="A214" s="39" t="s">
        <v>35</v>
      </c>
      <c r="B214" s="40" t="s">
        <v>31</v>
      </c>
      <c r="C214" s="39" t="s">
        <v>436</v>
      </c>
      <c r="D214" s="11" t="s">
        <v>445</v>
      </c>
      <c r="E214" s="40" t="s">
        <v>40</v>
      </c>
      <c r="F214" s="41">
        <v>4</v>
      </c>
    </row>
    <row r="215" spans="1:6" ht="12.75" customHeight="1">
      <c r="A215" s="5" t="s">
        <v>315</v>
      </c>
      <c r="B215" s="5" t="s">
        <v>430</v>
      </c>
      <c r="C215" s="24" t="s">
        <v>436</v>
      </c>
      <c r="D215" s="5" t="s">
        <v>442</v>
      </c>
      <c r="E215" s="5" t="s">
        <v>272</v>
      </c>
      <c r="F215" s="5">
        <v>15</v>
      </c>
    </row>
    <row r="216" spans="1:6" ht="12.75" customHeight="1">
      <c r="A216" s="39" t="s">
        <v>35</v>
      </c>
      <c r="B216" s="40" t="s">
        <v>31</v>
      </c>
      <c r="C216" s="39" t="s">
        <v>436</v>
      </c>
      <c r="D216" s="11" t="s">
        <v>445</v>
      </c>
      <c r="E216" s="39" t="s">
        <v>42</v>
      </c>
      <c r="F216" s="41">
        <v>4</v>
      </c>
    </row>
    <row r="217" spans="1:6" ht="12.75" customHeight="1">
      <c r="A217" s="39" t="s">
        <v>35</v>
      </c>
      <c r="B217" s="40" t="s">
        <v>31</v>
      </c>
      <c r="C217" s="39" t="s">
        <v>436</v>
      </c>
      <c r="D217" s="11" t="s">
        <v>445</v>
      </c>
      <c r="E217" s="40" t="s">
        <v>382</v>
      </c>
      <c r="F217" s="41">
        <v>35</v>
      </c>
    </row>
    <row r="218" spans="1:6" ht="12.75" customHeight="1">
      <c r="A218" s="5" t="s">
        <v>315</v>
      </c>
      <c r="B218" s="5" t="s">
        <v>430</v>
      </c>
      <c r="C218" s="5" t="s">
        <v>436</v>
      </c>
      <c r="D218" s="5" t="s">
        <v>447</v>
      </c>
      <c r="E218" s="5" t="s">
        <v>26</v>
      </c>
      <c r="F218" s="6">
        <v>15</v>
      </c>
    </row>
    <row r="219" spans="1:6" ht="12.75" customHeight="1">
      <c r="A219" s="39" t="s">
        <v>35</v>
      </c>
      <c r="B219" s="40" t="s">
        <v>31</v>
      </c>
      <c r="C219" s="45" t="s">
        <v>436</v>
      </c>
      <c r="D219" s="11" t="s">
        <v>445</v>
      </c>
      <c r="E219" s="44" t="s">
        <v>362</v>
      </c>
      <c r="F219" s="52">
        <v>20</v>
      </c>
    </row>
    <row r="220" spans="1:6" ht="12.75" customHeight="1">
      <c r="A220" s="39" t="s">
        <v>35</v>
      </c>
      <c r="B220" s="40" t="s">
        <v>31</v>
      </c>
      <c r="C220" s="39" t="s">
        <v>436</v>
      </c>
      <c r="D220" s="11" t="s">
        <v>445</v>
      </c>
      <c r="E220" s="39" t="s">
        <v>421</v>
      </c>
      <c r="F220" s="41">
        <v>1</v>
      </c>
    </row>
    <row r="221" spans="1:7" ht="12.75" customHeight="1">
      <c r="A221" s="39" t="s">
        <v>35</v>
      </c>
      <c r="B221" s="40" t="s">
        <v>31</v>
      </c>
      <c r="C221" s="45" t="s">
        <v>436</v>
      </c>
      <c r="D221" s="11" t="s">
        <v>445</v>
      </c>
      <c r="E221" s="45" t="s">
        <v>43</v>
      </c>
      <c r="F221" s="46">
        <v>6</v>
      </c>
      <c r="G221" s="2"/>
    </row>
    <row r="222" spans="1:7" ht="12.75" customHeight="1">
      <c r="A222" s="39" t="s">
        <v>35</v>
      </c>
      <c r="B222" s="40" t="s">
        <v>31</v>
      </c>
      <c r="C222" s="39" t="s">
        <v>436</v>
      </c>
      <c r="D222" s="11" t="s">
        <v>445</v>
      </c>
      <c r="E222" s="39" t="s">
        <v>44</v>
      </c>
      <c r="F222" s="52">
        <v>5</v>
      </c>
      <c r="G222" s="2"/>
    </row>
    <row r="223" spans="1:7" ht="12.75" customHeight="1">
      <c r="A223" s="5" t="s">
        <v>315</v>
      </c>
      <c r="B223" s="24" t="s">
        <v>435</v>
      </c>
      <c r="C223" s="24" t="s">
        <v>436</v>
      </c>
      <c r="D223" s="24" t="s">
        <v>450</v>
      </c>
      <c r="E223" s="30" t="s">
        <v>192</v>
      </c>
      <c r="F223" s="6">
        <v>10</v>
      </c>
      <c r="G223" s="2"/>
    </row>
    <row r="224" spans="1:6" ht="12.75" customHeight="1">
      <c r="A224" s="5" t="s">
        <v>315</v>
      </c>
      <c r="B224" s="24" t="s">
        <v>430</v>
      </c>
      <c r="C224" s="24" t="s">
        <v>436</v>
      </c>
      <c r="D224" s="24" t="s">
        <v>502</v>
      </c>
      <c r="E224" s="24" t="s">
        <v>227</v>
      </c>
      <c r="F224" s="13">
        <v>25</v>
      </c>
    </row>
    <row r="225" spans="1:7" ht="12.75" customHeight="1">
      <c r="A225" s="39" t="s">
        <v>35</v>
      </c>
      <c r="B225" s="40" t="s">
        <v>31</v>
      </c>
      <c r="C225" s="39" t="s">
        <v>436</v>
      </c>
      <c r="D225" s="11" t="s">
        <v>445</v>
      </c>
      <c r="E225" s="39" t="s">
        <v>45</v>
      </c>
      <c r="F225" s="52">
        <f>5+2</f>
        <v>7</v>
      </c>
      <c r="G225" s="2"/>
    </row>
    <row r="226" spans="1:9" s="1" customFormat="1" ht="12.75" customHeight="1">
      <c r="A226" s="39" t="s">
        <v>35</v>
      </c>
      <c r="B226" s="40" t="s">
        <v>31</v>
      </c>
      <c r="C226" s="45" t="s">
        <v>436</v>
      </c>
      <c r="D226" s="11" t="s">
        <v>445</v>
      </c>
      <c r="E226" s="44" t="s">
        <v>46</v>
      </c>
      <c r="F226" s="52">
        <v>57.8</v>
      </c>
      <c r="G226" s="2"/>
      <c r="I226" s="2"/>
    </row>
    <row r="227" spans="1:7" ht="12.75" customHeight="1">
      <c r="A227" s="5" t="s">
        <v>315</v>
      </c>
      <c r="B227" s="24" t="s">
        <v>430</v>
      </c>
      <c r="C227" s="24" t="s">
        <v>436</v>
      </c>
      <c r="D227" s="29" t="s">
        <v>469</v>
      </c>
      <c r="E227" s="24" t="s">
        <v>304</v>
      </c>
      <c r="F227" s="13">
        <v>55</v>
      </c>
      <c r="G227" s="2"/>
    </row>
    <row r="228" spans="1:7" ht="12.75" customHeight="1">
      <c r="A228" s="5" t="s">
        <v>315</v>
      </c>
      <c r="B228" s="24" t="s">
        <v>435</v>
      </c>
      <c r="C228" s="24" t="s">
        <v>436</v>
      </c>
      <c r="D228" s="24" t="s">
        <v>450</v>
      </c>
      <c r="E228" s="30" t="s">
        <v>177</v>
      </c>
      <c r="F228" s="6">
        <v>10</v>
      </c>
      <c r="G228" s="2"/>
    </row>
    <row r="229" spans="1:7" ht="12.75" customHeight="1">
      <c r="A229" s="5" t="s">
        <v>315</v>
      </c>
      <c r="B229" s="36" t="s">
        <v>430</v>
      </c>
      <c r="C229" s="36" t="s">
        <v>436</v>
      </c>
      <c r="D229" s="5" t="s">
        <v>344</v>
      </c>
      <c r="E229" s="36" t="s">
        <v>493</v>
      </c>
      <c r="F229" s="12">
        <v>50</v>
      </c>
      <c r="G229" s="2"/>
    </row>
    <row r="230" spans="1:7" ht="12.75" customHeight="1">
      <c r="A230" s="39" t="s">
        <v>35</v>
      </c>
      <c r="B230" s="40" t="s">
        <v>31</v>
      </c>
      <c r="C230" s="39" t="s">
        <v>436</v>
      </c>
      <c r="D230" s="11" t="s">
        <v>445</v>
      </c>
      <c r="E230" s="40" t="s">
        <v>54</v>
      </c>
      <c r="F230" s="52">
        <v>7</v>
      </c>
      <c r="G230" s="2"/>
    </row>
    <row r="231" spans="1:7" ht="12.75" customHeight="1">
      <c r="A231" s="39" t="s">
        <v>35</v>
      </c>
      <c r="B231" s="40" t="s">
        <v>31</v>
      </c>
      <c r="C231" s="45" t="s">
        <v>436</v>
      </c>
      <c r="D231" s="11" t="s">
        <v>445</v>
      </c>
      <c r="E231" s="44" t="s">
        <v>55</v>
      </c>
      <c r="F231" s="52">
        <v>1</v>
      </c>
      <c r="G231" s="2"/>
    </row>
    <row r="232" spans="1:6" ht="12.75" customHeight="1">
      <c r="A232" s="39" t="s">
        <v>35</v>
      </c>
      <c r="B232" s="40" t="s">
        <v>31</v>
      </c>
      <c r="C232" s="45" t="s">
        <v>436</v>
      </c>
      <c r="D232" s="11" t="s">
        <v>445</v>
      </c>
      <c r="E232" s="44" t="s">
        <v>525</v>
      </c>
      <c r="F232" s="46">
        <v>3</v>
      </c>
    </row>
    <row r="233" spans="1:8" ht="12.75" customHeight="1">
      <c r="A233" s="39" t="s">
        <v>35</v>
      </c>
      <c r="B233" s="40" t="s">
        <v>31</v>
      </c>
      <c r="C233" s="39" t="s">
        <v>436</v>
      </c>
      <c r="D233" s="11" t="s">
        <v>445</v>
      </c>
      <c r="E233" s="40" t="s">
        <v>413</v>
      </c>
      <c r="F233" s="41">
        <v>7</v>
      </c>
      <c r="G233" s="2"/>
      <c r="H233" s="6"/>
    </row>
    <row r="234" spans="1:8" ht="12.75" customHeight="1">
      <c r="A234" s="5" t="s">
        <v>315</v>
      </c>
      <c r="B234" s="5" t="s">
        <v>430</v>
      </c>
      <c r="C234" s="5" t="s">
        <v>436</v>
      </c>
      <c r="D234" s="5" t="s">
        <v>447</v>
      </c>
      <c r="E234" s="5" t="s">
        <v>13</v>
      </c>
      <c r="F234" s="6">
        <v>30</v>
      </c>
      <c r="G234" s="2"/>
      <c r="H234" s="6"/>
    </row>
    <row r="235" spans="1:8" ht="12.75" customHeight="1">
      <c r="A235" s="39" t="s">
        <v>35</v>
      </c>
      <c r="B235" s="40" t="s">
        <v>31</v>
      </c>
      <c r="C235" s="39" t="s">
        <v>436</v>
      </c>
      <c r="D235" s="11" t="s">
        <v>445</v>
      </c>
      <c r="E235" s="49" t="s">
        <v>56</v>
      </c>
      <c r="F235" s="52">
        <v>1</v>
      </c>
      <c r="G235" s="2"/>
      <c r="H235" s="6"/>
    </row>
    <row r="236" spans="1:6" ht="12.75" customHeight="1">
      <c r="A236" s="5" t="s">
        <v>315</v>
      </c>
      <c r="B236" s="24" t="s">
        <v>435</v>
      </c>
      <c r="C236" s="24" t="s">
        <v>436</v>
      </c>
      <c r="D236" s="11" t="s">
        <v>448</v>
      </c>
      <c r="E236" s="24" t="s">
        <v>335</v>
      </c>
      <c r="F236" s="6">
        <v>25</v>
      </c>
    </row>
    <row r="237" spans="1:7" ht="12.75" customHeight="1">
      <c r="A237" s="39" t="s">
        <v>35</v>
      </c>
      <c r="B237" s="38" t="s">
        <v>32</v>
      </c>
      <c r="C237" s="42" t="s">
        <v>436</v>
      </c>
      <c r="D237" s="11" t="s">
        <v>445</v>
      </c>
      <c r="E237" s="38" t="s">
        <v>335</v>
      </c>
      <c r="F237" s="38">
        <v>396</v>
      </c>
      <c r="G237" s="2"/>
    </row>
    <row r="238" spans="1:6" ht="12.75" customHeight="1">
      <c r="A238" s="39" t="s">
        <v>315</v>
      </c>
      <c r="B238" s="45" t="s">
        <v>435</v>
      </c>
      <c r="C238" s="45" t="s">
        <v>436</v>
      </c>
      <c r="D238" s="11" t="s">
        <v>445</v>
      </c>
      <c r="E238" s="44" t="s">
        <v>104</v>
      </c>
      <c r="F238" s="52">
        <v>5</v>
      </c>
    </row>
    <row r="239" spans="1:8" ht="12.75" customHeight="1">
      <c r="A239" s="39" t="s">
        <v>35</v>
      </c>
      <c r="B239" s="44" t="s">
        <v>430</v>
      </c>
      <c r="C239" s="45" t="s">
        <v>436</v>
      </c>
      <c r="D239" s="11" t="s">
        <v>445</v>
      </c>
      <c r="E239" s="44" t="s">
        <v>58</v>
      </c>
      <c r="F239" s="52">
        <v>14</v>
      </c>
      <c r="G239" s="2"/>
      <c r="H239" s="6"/>
    </row>
    <row r="240" spans="1:8" ht="12.75" customHeight="1">
      <c r="A240" s="5" t="s">
        <v>315</v>
      </c>
      <c r="B240" s="5" t="s">
        <v>430</v>
      </c>
      <c r="C240" s="5" t="s">
        <v>436</v>
      </c>
      <c r="D240" s="5" t="s">
        <v>452</v>
      </c>
      <c r="E240" s="5" t="s">
        <v>252</v>
      </c>
      <c r="F240" s="47">
        <f>2.16+3.24+8</f>
        <v>13.4</v>
      </c>
      <c r="G240" s="2"/>
      <c r="H240" s="6"/>
    </row>
    <row r="241" spans="1:6" ht="12.75" customHeight="1">
      <c r="A241" s="39" t="s">
        <v>35</v>
      </c>
      <c r="B241" s="44" t="s">
        <v>430</v>
      </c>
      <c r="C241" s="39" t="s">
        <v>436</v>
      </c>
      <c r="D241" s="11" t="s">
        <v>445</v>
      </c>
      <c r="E241" s="40" t="s">
        <v>360</v>
      </c>
      <c r="F241" s="41">
        <v>18</v>
      </c>
    </row>
    <row r="242" spans="1:6" ht="12.75" customHeight="1">
      <c r="A242" s="39" t="s">
        <v>35</v>
      </c>
      <c r="B242" s="44" t="s">
        <v>430</v>
      </c>
      <c r="C242" s="39" t="s">
        <v>436</v>
      </c>
      <c r="D242" s="11" t="s">
        <v>445</v>
      </c>
      <c r="E242" s="39" t="s">
        <v>527</v>
      </c>
      <c r="F242" s="41">
        <v>2</v>
      </c>
    </row>
    <row r="243" spans="1:6" ht="12.75" customHeight="1">
      <c r="A243" s="39" t="s">
        <v>35</v>
      </c>
      <c r="B243" s="44" t="s">
        <v>430</v>
      </c>
      <c r="C243" s="39" t="s">
        <v>436</v>
      </c>
      <c r="D243" s="11" t="s">
        <v>445</v>
      </c>
      <c r="E243" s="39" t="s">
        <v>59</v>
      </c>
      <c r="F243" s="41">
        <v>5</v>
      </c>
    </row>
    <row r="244" spans="1:6" ht="12.75" customHeight="1">
      <c r="A244" s="5" t="s">
        <v>315</v>
      </c>
      <c r="B244" s="5" t="s">
        <v>430</v>
      </c>
      <c r="C244" s="5" t="s">
        <v>436</v>
      </c>
      <c r="D244" s="5" t="s">
        <v>447</v>
      </c>
      <c r="E244" s="5" t="s">
        <v>7</v>
      </c>
      <c r="F244" s="6">
        <v>36</v>
      </c>
    </row>
    <row r="245" spans="1:6" ht="12.75" customHeight="1">
      <c r="A245" s="39" t="s">
        <v>35</v>
      </c>
      <c r="B245" s="44" t="s">
        <v>430</v>
      </c>
      <c r="C245" s="39" t="s">
        <v>436</v>
      </c>
      <c r="D245" s="11" t="s">
        <v>445</v>
      </c>
      <c r="E245" s="40" t="s">
        <v>364</v>
      </c>
      <c r="F245" s="41">
        <v>1</v>
      </c>
    </row>
    <row r="246" spans="1:6" ht="12.75" customHeight="1">
      <c r="A246" s="5" t="s">
        <v>315</v>
      </c>
      <c r="B246" s="24" t="s">
        <v>430</v>
      </c>
      <c r="C246" s="24" t="s">
        <v>436</v>
      </c>
      <c r="D246" s="11" t="s">
        <v>448</v>
      </c>
      <c r="E246" s="24" t="s">
        <v>223</v>
      </c>
      <c r="F246" s="6">
        <v>30</v>
      </c>
    </row>
    <row r="247" spans="1:6" ht="12.75" customHeight="1">
      <c r="A247" s="39" t="s">
        <v>35</v>
      </c>
      <c r="B247" s="44" t="s">
        <v>430</v>
      </c>
      <c r="C247" s="45" t="s">
        <v>436</v>
      </c>
      <c r="D247" s="11" t="s">
        <v>445</v>
      </c>
      <c r="E247" s="44" t="s">
        <v>61</v>
      </c>
      <c r="F247" s="52">
        <v>78</v>
      </c>
    </row>
    <row r="248" spans="1:6" ht="12.75" customHeight="1">
      <c r="A248" s="39" t="s">
        <v>35</v>
      </c>
      <c r="B248" s="44" t="s">
        <v>430</v>
      </c>
      <c r="C248" s="42" t="s">
        <v>436</v>
      </c>
      <c r="D248" s="11" t="s">
        <v>445</v>
      </c>
      <c r="E248" s="38" t="s">
        <v>334</v>
      </c>
      <c r="F248" s="38">
        <v>20</v>
      </c>
    </row>
    <row r="249" spans="1:6" ht="12.75" customHeight="1">
      <c r="A249" s="5" t="s">
        <v>315</v>
      </c>
      <c r="B249" s="24" t="s">
        <v>435</v>
      </c>
      <c r="C249" s="24" t="s">
        <v>436</v>
      </c>
      <c r="D249" s="24" t="s">
        <v>450</v>
      </c>
      <c r="E249" s="30" t="s">
        <v>169</v>
      </c>
      <c r="F249" s="6">
        <v>5</v>
      </c>
    </row>
    <row r="250" spans="1:7" ht="12.75" customHeight="1">
      <c r="A250" s="39" t="s">
        <v>35</v>
      </c>
      <c r="B250" s="40" t="s">
        <v>435</v>
      </c>
      <c r="C250" s="39" t="s">
        <v>436</v>
      </c>
      <c r="D250" s="11" t="s">
        <v>445</v>
      </c>
      <c r="E250" s="40" t="s">
        <v>358</v>
      </c>
      <c r="F250" s="41">
        <v>20</v>
      </c>
      <c r="G250" s="2"/>
    </row>
    <row r="251" spans="1:7" ht="12.75" customHeight="1">
      <c r="A251" s="39" t="s">
        <v>35</v>
      </c>
      <c r="B251" s="39" t="s">
        <v>430</v>
      </c>
      <c r="C251" s="39" t="s">
        <v>436</v>
      </c>
      <c r="D251" s="11" t="s">
        <v>445</v>
      </c>
      <c r="E251" s="40" t="s">
        <v>526</v>
      </c>
      <c r="F251" s="52">
        <v>2</v>
      </c>
      <c r="G251" s="2"/>
    </row>
    <row r="252" spans="1:7" ht="12.75" customHeight="1">
      <c r="A252" s="5" t="s">
        <v>315</v>
      </c>
      <c r="B252" s="5" t="s">
        <v>430</v>
      </c>
      <c r="C252" s="5" t="s">
        <v>436</v>
      </c>
      <c r="D252" s="5" t="s">
        <v>145</v>
      </c>
      <c r="E252" s="5" t="s">
        <v>160</v>
      </c>
      <c r="F252" s="6">
        <v>59</v>
      </c>
      <c r="G252" s="2"/>
    </row>
    <row r="253" spans="1:6" ht="12.75" customHeight="1">
      <c r="A253" s="5" t="s">
        <v>315</v>
      </c>
      <c r="B253" s="5" t="s">
        <v>430</v>
      </c>
      <c r="C253" s="5" t="s">
        <v>436</v>
      </c>
      <c r="D253" s="5" t="s">
        <v>499</v>
      </c>
      <c r="E253" s="5" t="s">
        <v>146</v>
      </c>
      <c r="F253" s="6">
        <v>45</v>
      </c>
    </row>
    <row r="254" spans="1:7" ht="12.75" customHeight="1">
      <c r="A254" s="5" t="s">
        <v>315</v>
      </c>
      <c r="B254" s="5" t="s">
        <v>430</v>
      </c>
      <c r="C254" s="5" t="s">
        <v>436</v>
      </c>
      <c r="D254" s="5" t="s">
        <v>452</v>
      </c>
      <c r="E254" s="5" t="s">
        <v>251</v>
      </c>
      <c r="F254" s="47">
        <f>1.75+1.75+0.6+2.9</f>
        <v>7</v>
      </c>
      <c r="G254" s="2"/>
    </row>
    <row r="255" spans="1:7" ht="12.75" customHeight="1">
      <c r="A255" s="39" t="s">
        <v>35</v>
      </c>
      <c r="B255" s="39" t="s">
        <v>430</v>
      </c>
      <c r="C255" s="39" t="s">
        <v>436</v>
      </c>
      <c r="D255" s="11" t="s">
        <v>445</v>
      </c>
      <c r="E255" s="39" t="s">
        <v>63</v>
      </c>
      <c r="F255" s="41">
        <v>3</v>
      </c>
      <c r="G255" s="2"/>
    </row>
    <row r="256" spans="1:6" ht="12.75" customHeight="1">
      <c r="A256" s="39" t="s">
        <v>35</v>
      </c>
      <c r="B256" s="39" t="s">
        <v>430</v>
      </c>
      <c r="C256" s="44" t="s">
        <v>436</v>
      </c>
      <c r="D256" s="11" t="s">
        <v>445</v>
      </c>
      <c r="E256" s="44" t="s">
        <v>64</v>
      </c>
      <c r="F256" s="52">
        <v>2.8</v>
      </c>
    </row>
    <row r="257" spans="1:6" ht="12.75" customHeight="1">
      <c r="A257" s="5" t="s">
        <v>315</v>
      </c>
      <c r="B257" s="5" t="s">
        <v>430</v>
      </c>
      <c r="C257" s="5" t="s">
        <v>436</v>
      </c>
      <c r="D257" s="5" t="s">
        <v>344</v>
      </c>
      <c r="E257" s="5" t="s">
        <v>495</v>
      </c>
      <c r="F257" s="12">
        <v>10</v>
      </c>
    </row>
    <row r="258" spans="1:6" ht="12.75" customHeight="1">
      <c r="A258" s="5" t="s">
        <v>315</v>
      </c>
      <c r="B258" s="5" t="s">
        <v>430</v>
      </c>
      <c r="C258" s="5" t="s">
        <v>436</v>
      </c>
      <c r="D258" s="5" t="s">
        <v>344</v>
      </c>
      <c r="E258" s="5" t="s">
        <v>486</v>
      </c>
      <c r="F258" s="12">
        <v>10</v>
      </c>
    </row>
    <row r="259" spans="1:6" ht="12.75" customHeight="1">
      <c r="A259" s="5" t="s">
        <v>315</v>
      </c>
      <c r="B259" s="5" t="s">
        <v>435</v>
      </c>
      <c r="C259" s="5" t="s">
        <v>436</v>
      </c>
      <c r="D259" s="5" t="s">
        <v>442</v>
      </c>
      <c r="E259" s="5" t="s">
        <v>254</v>
      </c>
      <c r="F259" s="5">
        <v>4</v>
      </c>
    </row>
    <row r="260" spans="1:6" ht="12.75" customHeight="1">
      <c r="A260" s="5" t="s">
        <v>315</v>
      </c>
      <c r="B260" s="5" t="s">
        <v>430</v>
      </c>
      <c r="C260" s="5" t="s">
        <v>436</v>
      </c>
      <c r="D260" s="11" t="s">
        <v>448</v>
      </c>
      <c r="E260" s="5" t="s">
        <v>204</v>
      </c>
      <c r="F260" s="6">
        <v>22</v>
      </c>
    </row>
    <row r="261" spans="1:9" s="1" customFormat="1" ht="12.75" customHeight="1">
      <c r="A261" s="5" t="s">
        <v>315</v>
      </c>
      <c r="B261" s="24" t="s">
        <v>430</v>
      </c>
      <c r="C261" s="24" t="s">
        <v>436</v>
      </c>
      <c r="D261" s="24" t="s">
        <v>502</v>
      </c>
      <c r="E261" s="24" t="s">
        <v>428</v>
      </c>
      <c r="F261" s="13">
        <v>45</v>
      </c>
      <c r="I261" s="2"/>
    </row>
    <row r="262" spans="1:9" s="1" customFormat="1" ht="12.75" customHeight="1">
      <c r="A262" s="5" t="s">
        <v>315</v>
      </c>
      <c r="B262" s="24" t="s">
        <v>430</v>
      </c>
      <c r="C262" s="24" t="s">
        <v>436</v>
      </c>
      <c r="D262" s="24" t="s">
        <v>502</v>
      </c>
      <c r="E262" s="24" t="s">
        <v>500</v>
      </c>
      <c r="F262" s="13">
        <v>5</v>
      </c>
      <c r="I262" s="2"/>
    </row>
    <row r="263" spans="1:9" s="1" customFormat="1" ht="12.75" customHeight="1">
      <c r="A263" s="5" t="s">
        <v>315</v>
      </c>
      <c r="B263" s="24" t="s">
        <v>430</v>
      </c>
      <c r="C263" s="24" t="s">
        <v>436</v>
      </c>
      <c r="D263" s="24" t="s">
        <v>502</v>
      </c>
      <c r="E263" s="24" t="s">
        <v>226</v>
      </c>
      <c r="F263" s="13">
        <v>175</v>
      </c>
      <c r="G263" s="2"/>
      <c r="I263" s="2"/>
    </row>
    <row r="264" spans="1:6" ht="12.75" customHeight="1">
      <c r="A264" s="39" t="s">
        <v>35</v>
      </c>
      <c r="B264" s="39" t="s">
        <v>430</v>
      </c>
      <c r="C264" s="42" t="s">
        <v>436</v>
      </c>
      <c r="D264" s="11" t="s">
        <v>445</v>
      </c>
      <c r="E264" s="48" t="s">
        <v>520</v>
      </c>
      <c r="F264" s="38">
        <v>151</v>
      </c>
    </row>
    <row r="265" spans="1:6" ht="12.75" customHeight="1">
      <c r="A265" s="39" t="s">
        <v>35</v>
      </c>
      <c r="B265" s="38" t="s">
        <v>435</v>
      </c>
      <c r="C265" s="42" t="s">
        <v>507</v>
      </c>
      <c r="D265" s="11" t="s">
        <v>445</v>
      </c>
      <c r="E265" s="38" t="s">
        <v>336</v>
      </c>
      <c r="F265" s="38">
        <v>20</v>
      </c>
    </row>
    <row r="266" spans="1:6" ht="12.75" customHeight="1">
      <c r="A266" s="5" t="s">
        <v>315</v>
      </c>
      <c r="B266" s="5" t="s">
        <v>430</v>
      </c>
      <c r="C266" s="5" t="s">
        <v>507</v>
      </c>
      <c r="D266" s="5" t="s">
        <v>447</v>
      </c>
      <c r="E266" s="5" t="s">
        <v>6</v>
      </c>
      <c r="F266" s="6">
        <v>35</v>
      </c>
    </row>
    <row r="267" spans="1:6" ht="12.75" customHeight="1">
      <c r="A267" s="5" t="s">
        <v>315</v>
      </c>
      <c r="B267" s="24" t="s">
        <v>430</v>
      </c>
      <c r="C267" s="24" t="s">
        <v>507</v>
      </c>
      <c r="D267" s="11" t="s">
        <v>448</v>
      </c>
      <c r="E267" s="24" t="s">
        <v>197</v>
      </c>
      <c r="F267" s="24">
        <v>3</v>
      </c>
    </row>
    <row r="268" spans="1:7" ht="12.75" customHeight="1">
      <c r="A268" s="5" t="s">
        <v>315</v>
      </c>
      <c r="B268" s="24" t="s">
        <v>430</v>
      </c>
      <c r="C268" s="24" t="s">
        <v>507</v>
      </c>
      <c r="D268" s="29" t="s">
        <v>469</v>
      </c>
      <c r="E268" s="24" t="s">
        <v>403</v>
      </c>
      <c r="F268" s="13">
        <v>132</v>
      </c>
      <c r="G268" s="2"/>
    </row>
    <row r="269" spans="1:6" ht="12.75" customHeight="1">
      <c r="A269" s="5" t="s">
        <v>315</v>
      </c>
      <c r="B269" s="5" t="s">
        <v>430</v>
      </c>
      <c r="C269" s="5" t="s">
        <v>507</v>
      </c>
      <c r="D269" s="5" t="s">
        <v>467</v>
      </c>
      <c r="E269" s="5" t="s">
        <v>498</v>
      </c>
      <c r="F269" s="6">
        <v>4.5</v>
      </c>
    </row>
    <row r="270" spans="1:7" ht="12.75" customHeight="1">
      <c r="A270" s="5" t="s">
        <v>315</v>
      </c>
      <c r="B270" s="5" t="s">
        <v>430</v>
      </c>
      <c r="C270" s="5" t="s">
        <v>507</v>
      </c>
      <c r="D270" s="11" t="s">
        <v>448</v>
      </c>
      <c r="E270" s="5" t="s">
        <v>202</v>
      </c>
      <c r="F270" s="6">
        <v>10</v>
      </c>
      <c r="G270" s="2"/>
    </row>
    <row r="271" spans="1:7" ht="12.75" customHeight="1">
      <c r="A271" s="39" t="s">
        <v>35</v>
      </c>
      <c r="B271" s="38" t="s">
        <v>430</v>
      </c>
      <c r="C271" s="42" t="s">
        <v>507</v>
      </c>
      <c r="D271" s="11" t="s">
        <v>445</v>
      </c>
      <c r="E271" s="38" t="s">
        <v>338</v>
      </c>
      <c r="F271" s="38">
        <v>250</v>
      </c>
      <c r="G271" s="2"/>
    </row>
    <row r="272" spans="1:7" ht="12.75" customHeight="1">
      <c r="A272" s="39" t="s">
        <v>35</v>
      </c>
      <c r="B272" s="38" t="s">
        <v>430</v>
      </c>
      <c r="C272" s="42" t="s">
        <v>507</v>
      </c>
      <c r="D272" s="11" t="s">
        <v>445</v>
      </c>
      <c r="E272" s="38" t="s">
        <v>337</v>
      </c>
      <c r="F272" s="38">
        <v>1000</v>
      </c>
      <c r="G272" s="2"/>
    </row>
    <row r="273" spans="1:7" ht="12.75" customHeight="1">
      <c r="A273" s="39" t="s">
        <v>35</v>
      </c>
      <c r="B273" s="38" t="s">
        <v>430</v>
      </c>
      <c r="C273" s="45" t="s">
        <v>507</v>
      </c>
      <c r="D273" s="11" t="s">
        <v>445</v>
      </c>
      <c r="E273" s="44" t="s">
        <v>66</v>
      </c>
      <c r="F273" s="52">
        <v>4300</v>
      </c>
      <c r="G273" s="2"/>
    </row>
    <row r="274" spans="1:7" ht="12.75" customHeight="1">
      <c r="A274" s="39" t="s">
        <v>35</v>
      </c>
      <c r="B274" s="38" t="s">
        <v>430</v>
      </c>
      <c r="C274" s="45" t="s">
        <v>507</v>
      </c>
      <c r="D274" s="11" t="s">
        <v>445</v>
      </c>
      <c r="E274" s="44" t="s">
        <v>67</v>
      </c>
      <c r="F274" s="52">
        <v>10</v>
      </c>
      <c r="G274" s="2"/>
    </row>
    <row r="275" spans="1:7" ht="12.75" customHeight="1">
      <c r="A275" s="5" t="s">
        <v>315</v>
      </c>
      <c r="B275" s="24" t="s">
        <v>430</v>
      </c>
      <c r="C275" s="24" t="s">
        <v>507</v>
      </c>
      <c r="D275" s="29" t="s">
        <v>469</v>
      </c>
      <c r="E275" s="33" t="s">
        <v>305</v>
      </c>
      <c r="F275" s="13">
        <v>737</v>
      </c>
      <c r="G275" s="2"/>
    </row>
    <row r="276" spans="1:7" ht="12.75" customHeight="1">
      <c r="A276" s="39" t="s">
        <v>35</v>
      </c>
      <c r="B276" s="38" t="s">
        <v>430</v>
      </c>
      <c r="C276" s="42" t="s">
        <v>507</v>
      </c>
      <c r="D276" s="11" t="s">
        <v>445</v>
      </c>
      <c r="E276" s="38" t="s">
        <v>318</v>
      </c>
      <c r="F276" s="38">
        <v>437</v>
      </c>
      <c r="G276" s="2"/>
    </row>
    <row r="277" spans="1:7" ht="12.75" customHeight="1">
      <c r="A277" s="39" t="s">
        <v>35</v>
      </c>
      <c r="B277" s="38" t="s">
        <v>430</v>
      </c>
      <c r="C277" s="44" t="s">
        <v>507</v>
      </c>
      <c r="D277" s="11" t="s">
        <v>445</v>
      </c>
      <c r="E277" s="40" t="s">
        <v>68</v>
      </c>
      <c r="F277" s="41">
        <v>5875</v>
      </c>
      <c r="G277" s="2"/>
    </row>
    <row r="278" spans="1:7" ht="12.75" customHeight="1">
      <c r="A278" s="5" t="s">
        <v>315</v>
      </c>
      <c r="B278" s="5" t="s">
        <v>435</v>
      </c>
      <c r="C278" s="5" t="s">
        <v>507</v>
      </c>
      <c r="D278" s="5" t="s">
        <v>452</v>
      </c>
      <c r="E278" s="5" t="s">
        <v>253</v>
      </c>
      <c r="F278" s="47">
        <v>324</v>
      </c>
      <c r="G278" s="2"/>
    </row>
    <row r="279" spans="1:7" ht="12.75" customHeight="1">
      <c r="A279" s="5" t="s">
        <v>315</v>
      </c>
      <c r="B279" s="24" t="s">
        <v>430</v>
      </c>
      <c r="C279" s="24" t="s">
        <v>507</v>
      </c>
      <c r="D279" s="29" t="s">
        <v>469</v>
      </c>
      <c r="E279" s="24" t="s">
        <v>236</v>
      </c>
      <c r="F279" s="13">
        <v>186</v>
      </c>
      <c r="G279" s="2"/>
    </row>
    <row r="280" spans="1:7" ht="12.75" customHeight="1">
      <c r="A280" s="5" t="s">
        <v>315</v>
      </c>
      <c r="B280" s="24" t="s">
        <v>430</v>
      </c>
      <c r="C280" s="24" t="s">
        <v>507</v>
      </c>
      <c r="D280" s="5" t="s">
        <v>442</v>
      </c>
      <c r="E280" s="24" t="s">
        <v>278</v>
      </c>
      <c r="F280" s="13">
        <v>1001</v>
      </c>
      <c r="G280" s="2"/>
    </row>
    <row r="281" spans="1:7" ht="12.75" customHeight="1">
      <c r="A281" s="5" t="s">
        <v>315</v>
      </c>
      <c r="B281" s="24" t="s">
        <v>441</v>
      </c>
      <c r="C281" s="24" t="s">
        <v>507</v>
      </c>
      <c r="D281" s="24" t="s">
        <v>466</v>
      </c>
      <c r="E281" s="24" t="s">
        <v>333</v>
      </c>
      <c r="F281" s="13">
        <v>107</v>
      </c>
      <c r="G281" s="2"/>
    </row>
    <row r="282" spans="1:7" ht="12.75" customHeight="1">
      <c r="A282" s="5" t="s">
        <v>315</v>
      </c>
      <c r="B282" s="24" t="s">
        <v>435</v>
      </c>
      <c r="C282" s="24" t="s">
        <v>507</v>
      </c>
      <c r="D282" s="5" t="s">
        <v>450</v>
      </c>
      <c r="E282" s="24" t="s">
        <v>162</v>
      </c>
      <c r="F282" s="6">
        <v>20</v>
      </c>
      <c r="G282" s="2"/>
    </row>
    <row r="283" spans="1:7" ht="12.75" customHeight="1">
      <c r="A283" s="5" t="s">
        <v>315</v>
      </c>
      <c r="B283" s="29" t="s">
        <v>435</v>
      </c>
      <c r="C283" s="24" t="s">
        <v>507</v>
      </c>
      <c r="D283" s="5" t="s">
        <v>450</v>
      </c>
      <c r="E283" s="5" t="s">
        <v>164</v>
      </c>
      <c r="F283" s="6">
        <v>20</v>
      </c>
      <c r="G283" s="2"/>
    </row>
    <row r="284" spans="1:7" ht="12.75" customHeight="1">
      <c r="A284" s="39" t="s">
        <v>35</v>
      </c>
      <c r="B284" s="38" t="s">
        <v>430</v>
      </c>
      <c r="C284" s="44" t="s">
        <v>507</v>
      </c>
      <c r="D284" s="11" t="s">
        <v>445</v>
      </c>
      <c r="E284" s="44" t="s">
        <v>69</v>
      </c>
      <c r="F284" s="52">
        <v>2</v>
      </c>
      <c r="G284" s="2"/>
    </row>
    <row r="285" spans="1:7" ht="12.75" customHeight="1">
      <c r="A285" s="5" t="s">
        <v>315</v>
      </c>
      <c r="B285" s="5" t="s">
        <v>430</v>
      </c>
      <c r="C285" s="5" t="s">
        <v>507</v>
      </c>
      <c r="D285" s="5" t="s">
        <v>379</v>
      </c>
      <c r="E285" s="5" t="s">
        <v>147</v>
      </c>
      <c r="F285" s="6">
        <v>122</v>
      </c>
      <c r="G285" s="2"/>
    </row>
    <row r="286" spans="1:7" ht="12.75" customHeight="1">
      <c r="A286" s="39" t="s">
        <v>35</v>
      </c>
      <c r="B286" s="38" t="s">
        <v>430</v>
      </c>
      <c r="C286" s="50" t="s">
        <v>507</v>
      </c>
      <c r="D286" s="11" t="s">
        <v>445</v>
      </c>
      <c r="E286" s="49" t="s">
        <v>70</v>
      </c>
      <c r="F286" s="51">
        <v>350</v>
      </c>
      <c r="G286" s="2"/>
    </row>
    <row r="287" spans="1:7" ht="12.75" customHeight="1">
      <c r="A287" s="5" t="s">
        <v>315</v>
      </c>
      <c r="B287" s="24" t="s">
        <v>430</v>
      </c>
      <c r="C287" s="24" t="s">
        <v>507</v>
      </c>
      <c r="D287" s="11" t="s">
        <v>448</v>
      </c>
      <c r="E287" s="24" t="s">
        <v>198</v>
      </c>
      <c r="F287" s="24">
        <v>125</v>
      </c>
      <c r="G287" s="2"/>
    </row>
    <row r="288" spans="1:7" ht="12.75" customHeight="1">
      <c r="A288" s="5" t="s">
        <v>315</v>
      </c>
      <c r="B288" s="5" t="s">
        <v>430</v>
      </c>
      <c r="C288" s="5" t="s">
        <v>507</v>
      </c>
      <c r="D288" s="5" t="s">
        <v>447</v>
      </c>
      <c r="E288" s="5" t="s">
        <v>27</v>
      </c>
      <c r="F288" s="6">
        <v>896.5</v>
      </c>
      <c r="G288" s="2"/>
    </row>
    <row r="289" spans="1:7" ht="12.75" customHeight="1">
      <c r="A289" s="5" t="s">
        <v>315</v>
      </c>
      <c r="B289" s="24" t="s">
        <v>435</v>
      </c>
      <c r="C289" s="24" t="s">
        <v>507</v>
      </c>
      <c r="D289" s="5" t="s">
        <v>450</v>
      </c>
      <c r="E289" s="5" t="s">
        <v>163</v>
      </c>
      <c r="F289" s="6">
        <v>84</v>
      </c>
      <c r="G289" s="2"/>
    </row>
    <row r="290" spans="1:7" ht="12.75" customHeight="1">
      <c r="A290" s="5" t="s">
        <v>315</v>
      </c>
      <c r="B290" s="24" t="s">
        <v>430</v>
      </c>
      <c r="C290" s="24" t="s">
        <v>507</v>
      </c>
      <c r="D290" s="29" t="s">
        <v>469</v>
      </c>
      <c r="E290" s="24" t="s">
        <v>408</v>
      </c>
      <c r="F290" s="13">
        <v>65</v>
      </c>
      <c r="G290" s="2"/>
    </row>
    <row r="291" spans="1:7" ht="12.75" customHeight="1">
      <c r="A291" s="5" t="s">
        <v>315</v>
      </c>
      <c r="B291" s="24" t="s">
        <v>430</v>
      </c>
      <c r="C291" s="24" t="s">
        <v>507</v>
      </c>
      <c r="D291" s="29" t="s">
        <v>469</v>
      </c>
      <c r="E291" s="24" t="s">
        <v>402</v>
      </c>
      <c r="F291" s="13">
        <v>106</v>
      </c>
      <c r="G291" s="2"/>
    </row>
    <row r="292" spans="1:7" ht="12.75" customHeight="1">
      <c r="A292" s="39" t="s">
        <v>35</v>
      </c>
      <c r="B292" s="38" t="s">
        <v>430</v>
      </c>
      <c r="C292" s="39" t="s">
        <v>507</v>
      </c>
      <c r="D292" s="11" t="s">
        <v>445</v>
      </c>
      <c r="E292" s="39" t="s">
        <v>422</v>
      </c>
      <c r="F292" s="41">
        <v>3</v>
      </c>
      <c r="G292" s="2"/>
    </row>
    <row r="293" spans="1:7" ht="12.75" customHeight="1">
      <c r="A293" s="39" t="s">
        <v>35</v>
      </c>
      <c r="B293" s="38" t="s">
        <v>430</v>
      </c>
      <c r="C293" s="39" t="s">
        <v>507</v>
      </c>
      <c r="D293" s="11" t="s">
        <v>445</v>
      </c>
      <c r="E293" s="40" t="s">
        <v>365</v>
      </c>
      <c r="F293" s="41">
        <v>1</v>
      </c>
      <c r="G293" s="2"/>
    </row>
    <row r="294" spans="1:7" ht="12.75" customHeight="1">
      <c r="A294" s="39" t="s">
        <v>35</v>
      </c>
      <c r="B294" s="38" t="s">
        <v>430</v>
      </c>
      <c r="C294" s="42" t="s">
        <v>507</v>
      </c>
      <c r="D294" s="11" t="s">
        <v>445</v>
      </c>
      <c r="E294" s="48" t="s">
        <v>496</v>
      </c>
      <c r="F294" s="38">
        <v>68</v>
      </c>
      <c r="G294" s="2"/>
    </row>
    <row r="295" spans="1:7" ht="12.75" customHeight="1">
      <c r="A295" s="39" t="s">
        <v>35</v>
      </c>
      <c r="B295" s="40" t="s">
        <v>430</v>
      </c>
      <c r="C295" s="39" t="s">
        <v>507</v>
      </c>
      <c r="D295" s="11" t="s">
        <v>445</v>
      </c>
      <c r="E295" s="54" t="s">
        <v>71</v>
      </c>
      <c r="F295" s="52">
        <v>3</v>
      </c>
      <c r="G295" s="2"/>
    </row>
    <row r="296" spans="1:7" ht="12.75" customHeight="1">
      <c r="A296" s="39" t="s">
        <v>35</v>
      </c>
      <c r="B296" s="44" t="s">
        <v>430</v>
      </c>
      <c r="C296" s="45" t="s">
        <v>507</v>
      </c>
      <c r="D296" s="11" t="s">
        <v>445</v>
      </c>
      <c r="E296" s="55" t="s">
        <v>72</v>
      </c>
      <c r="F296" s="52">
        <v>11</v>
      </c>
      <c r="G296" s="2"/>
    </row>
    <row r="297" spans="1:7" ht="12.75" customHeight="1">
      <c r="A297" s="39" t="s">
        <v>35</v>
      </c>
      <c r="B297" s="44" t="s">
        <v>430</v>
      </c>
      <c r="C297" s="45" t="s">
        <v>507</v>
      </c>
      <c r="D297" s="11" t="s">
        <v>445</v>
      </c>
      <c r="E297" s="44" t="s">
        <v>308</v>
      </c>
      <c r="F297" s="52">
        <v>33</v>
      </c>
      <c r="G297" s="2"/>
    </row>
    <row r="298" spans="1:7" ht="12.75" customHeight="1">
      <c r="A298" s="39" t="s">
        <v>35</v>
      </c>
      <c r="B298" s="38" t="s">
        <v>430</v>
      </c>
      <c r="C298" s="42" t="s">
        <v>444</v>
      </c>
      <c r="D298" s="11" t="s">
        <v>445</v>
      </c>
      <c r="E298" s="38" t="s">
        <v>519</v>
      </c>
      <c r="F298" s="38">
        <v>90</v>
      </c>
      <c r="G298" s="2"/>
    </row>
    <row r="299" spans="1:7" ht="12.75" customHeight="1">
      <c r="A299" s="5" t="s">
        <v>315</v>
      </c>
      <c r="B299" s="5" t="s">
        <v>430</v>
      </c>
      <c r="C299" s="5" t="s">
        <v>444</v>
      </c>
      <c r="D299" s="5" t="s">
        <v>344</v>
      </c>
      <c r="E299" s="5" t="s">
        <v>505</v>
      </c>
      <c r="F299" s="12">
        <v>7</v>
      </c>
      <c r="G299" s="2"/>
    </row>
    <row r="300" spans="1:7" ht="12.75" customHeight="1">
      <c r="A300" s="5" t="s">
        <v>315</v>
      </c>
      <c r="B300" s="5" t="s">
        <v>430</v>
      </c>
      <c r="C300" s="5" t="s">
        <v>444</v>
      </c>
      <c r="D300" s="5" t="s">
        <v>344</v>
      </c>
      <c r="E300" s="5" t="s">
        <v>332</v>
      </c>
      <c r="F300" s="12">
        <v>15</v>
      </c>
      <c r="G300" s="2"/>
    </row>
    <row r="301" spans="1:7" ht="12.75" customHeight="1">
      <c r="A301" s="5" t="s">
        <v>315</v>
      </c>
      <c r="B301" s="24" t="s">
        <v>430</v>
      </c>
      <c r="C301" s="24" t="s">
        <v>444</v>
      </c>
      <c r="D301" s="24" t="s">
        <v>466</v>
      </c>
      <c r="E301" s="24" t="s">
        <v>511</v>
      </c>
      <c r="F301" s="13">
        <v>10</v>
      </c>
      <c r="G301" s="2"/>
    </row>
    <row r="302" spans="1:7" ht="12.75" customHeight="1">
      <c r="A302" s="5" t="s">
        <v>315</v>
      </c>
      <c r="B302" s="24" t="s">
        <v>430</v>
      </c>
      <c r="C302" s="24" t="s">
        <v>444</v>
      </c>
      <c r="D302" s="11" t="s">
        <v>448</v>
      </c>
      <c r="E302" s="24" t="s">
        <v>511</v>
      </c>
      <c r="F302" s="6">
        <v>20</v>
      </c>
      <c r="G302" s="2"/>
    </row>
    <row r="303" spans="1:7" ht="12.75" customHeight="1">
      <c r="A303" s="5" t="s">
        <v>315</v>
      </c>
      <c r="B303" s="24" t="s">
        <v>435</v>
      </c>
      <c r="C303" s="7" t="s">
        <v>399</v>
      </c>
      <c r="D303" s="5" t="s">
        <v>442</v>
      </c>
      <c r="E303" s="24" t="s">
        <v>285</v>
      </c>
      <c r="F303" s="24">
        <v>400</v>
      </c>
      <c r="G303" s="2"/>
    </row>
    <row r="304" spans="1:7" ht="12.75" customHeight="1">
      <c r="A304" s="5" t="s">
        <v>315</v>
      </c>
      <c r="B304" s="5" t="s">
        <v>435</v>
      </c>
      <c r="C304" s="7" t="s">
        <v>399</v>
      </c>
      <c r="D304" s="5" t="s">
        <v>442</v>
      </c>
      <c r="E304" s="5" t="s">
        <v>284</v>
      </c>
      <c r="F304" s="5">
        <v>164</v>
      </c>
      <c r="G304" s="2"/>
    </row>
    <row r="305" spans="1:7" ht="12.75" customHeight="1">
      <c r="A305" s="5" t="s">
        <v>315</v>
      </c>
      <c r="B305" s="5" t="s">
        <v>435</v>
      </c>
      <c r="C305" s="7" t="s">
        <v>399</v>
      </c>
      <c r="D305" s="5" t="s">
        <v>442</v>
      </c>
      <c r="E305" s="5" t="s">
        <v>283</v>
      </c>
      <c r="F305" s="6">
        <v>234</v>
      </c>
      <c r="G305" s="2"/>
    </row>
    <row r="306" spans="1:7" ht="12.75" customHeight="1">
      <c r="A306" s="5" t="s">
        <v>315</v>
      </c>
      <c r="B306" s="5" t="s">
        <v>435</v>
      </c>
      <c r="C306" s="14" t="s">
        <v>345</v>
      </c>
      <c r="D306" s="5" t="s">
        <v>447</v>
      </c>
      <c r="E306" s="5" t="s">
        <v>2</v>
      </c>
      <c r="F306" s="6">
        <v>236.5</v>
      </c>
      <c r="G306" s="2"/>
    </row>
    <row r="307" spans="1:7" ht="12.75" customHeight="1">
      <c r="A307" s="5" t="s">
        <v>315</v>
      </c>
      <c r="B307" s="5" t="s">
        <v>430</v>
      </c>
      <c r="C307" s="5" t="s">
        <v>513</v>
      </c>
      <c r="D307" s="5" t="s">
        <v>379</v>
      </c>
      <c r="E307" s="5" t="s">
        <v>153</v>
      </c>
      <c r="F307" s="6">
        <f>76.355+58</f>
        <v>134.35500000000002</v>
      </c>
      <c r="G307" s="2"/>
    </row>
    <row r="308" spans="1:7" ht="12.75" customHeight="1">
      <c r="A308" s="5" t="s">
        <v>315</v>
      </c>
      <c r="B308" s="5" t="s">
        <v>430</v>
      </c>
      <c r="C308" s="5" t="s">
        <v>513</v>
      </c>
      <c r="D308" s="5" t="s">
        <v>379</v>
      </c>
      <c r="E308" s="5" t="s">
        <v>152</v>
      </c>
      <c r="F308" s="6">
        <v>280</v>
      </c>
      <c r="G308" s="2"/>
    </row>
    <row r="309" spans="1:7" ht="12.75" customHeight="1">
      <c r="A309" s="45" t="s">
        <v>315</v>
      </c>
      <c r="B309" s="44" t="s">
        <v>430</v>
      </c>
      <c r="C309" s="45" t="s">
        <v>513</v>
      </c>
      <c r="D309" s="11" t="s">
        <v>445</v>
      </c>
      <c r="E309" s="44" t="s">
        <v>425</v>
      </c>
      <c r="F309" s="52">
        <v>52</v>
      </c>
      <c r="G309" s="2"/>
    </row>
    <row r="310" spans="1:7" ht="12.75" customHeight="1">
      <c r="A310" s="45" t="s">
        <v>315</v>
      </c>
      <c r="B310" s="40" t="s">
        <v>435</v>
      </c>
      <c r="C310" s="39" t="s">
        <v>513</v>
      </c>
      <c r="D310" s="11" t="s">
        <v>445</v>
      </c>
      <c r="E310" s="40" t="s">
        <v>299</v>
      </c>
      <c r="F310" s="41">
        <v>200</v>
      </c>
      <c r="G310" s="2"/>
    </row>
    <row r="311" spans="1:7" ht="12.75" customHeight="1">
      <c r="A311" s="39" t="s">
        <v>35</v>
      </c>
      <c r="B311" s="40" t="s">
        <v>31</v>
      </c>
      <c r="C311" s="45" t="s">
        <v>513</v>
      </c>
      <c r="D311" s="11" t="s">
        <v>445</v>
      </c>
      <c r="E311" s="40" t="s">
        <v>41</v>
      </c>
      <c r="F311" s="41">
        <v>7</v>
      </c>
      <c r="G311" s="2"/>
    </row>
    <row r="312" spans="1:7" ht="12.75" customHeight="1">
      <c r="A312" s="5" t="s">
        <v>315</v>
      </c>
      <c r="B312" s="24" t="s">
        <v>430</v>
      </c>
      <c r="C312" s="24" t="s">
        <v>513</v>
      </c>
      <c r="D312" s="11" t="s">
        <v>448</v>
      </c>
      <c r="E312" s="24" t="s">
        <v>222</v>
      </c>
      <c r="F312" s="6">
        <v>80</v>
      </c>
      <c r="G312" s="2"/>
    </row>
    <row r="313" spans="1:7" ht="12.75" customHeight="1">
      <c r="A313" s="5" t="s">
        <v>315</v>
      </c>
      <c r="B313" s="24" t="s">
        <v>435</v>
      </c>
      <c r="C313" s="24" t="s">
        <v>513</v>
      </c>
      <c r="D313" s="29" t="s">
        <v>469</v>
      </c>
      <c r="E313" s="33" t="s">
        <v>405</v>
      </c>
      <c r="F313" s="15">
        <v>221</v>
      </c>
      <c r="G313" s="2"/>
    </row>
    <row r="314" spans="1:7" ht="12.75" customHeight="1">
      <c r="A314" s="5" t="s">
        <v>315</v>
      </c>
      <c r="B314" s="5" t="s">
        <v>430</v>
      </c>
      <c r="C314" s="5" t="s">
        <v>513</v>
      </c>
      <c r="D314" s="5" t="s">
        <v>344</v>
      </c>
      <c r="E314" s="5" t="s">
        <v>347</v>
      </c>
      <c r="F314" s="12">
        <v>75</v>
      </c>
      <c r="G314" s="2"/>
    </row>
    <row r="315" spans="1:7" ht="12.75" customHeight="1">
      <c r="A315" s="5" t="s">
        <v>315</v>
      </c>
      <c r="B315" s="5" t="s">
        <v>430</v>
      </c>
      <c r="C315" s="5" t="s">
        <v>513</v>
      </c>
      <c r="D315" s="5" t="s">
        <v>442</v>
      </c>
      <c r="E315" s="5" t="s">
        <v>287</v>
      </c>
      <c r="F315" s="6">
        <v>69</v>
      </c>
      <c r="G315" s="2"/>
    </row>
    <row r="316" spans="1:7" ht="12.75" customHeight="1">
      <c r="A316" s="45" t="s">
        <v>315</v>
      </c>
      <c r="B316" s="44" t="s">
        <v>34</v>
      </c>
      <c r="C316" s="45" t="s">
        <v>513</v>
      </c>
      <c r="D316" s="11" t="s">
        <v>445</v>
      </c>
      <c r="E316" s="44" t="s">
        <v>411</v>
      </c>
      <c r="F316" s="52">
        <v>85</v>
      </c>
      <c r="G316" s="2"/>
    </row>
    <row r="317" spans="1:7" ht="12.75" customHeight="1">
      <c r="A317" s="39" t="s">
        <v>35</v>
      </c>
      <c r="B317" s="40" t="s">
        <v>31</v>
      </c>
      <c r="C317" s="45" t="s">
        <v>513</v>
      </c>
      <c r="D317" s="11" t="s">
        <v>445</v>
      </c>
      <c r="E317" s="44" t="s">
        <v>48</v>
      </c>
      <c r="F317" s="52">
        <v>3</v>
      </c>
      <c r="G317" s="2"/>
    </row>
    <row r="318" spans="1:7" ht="12.75" customHeight="1">
      <c r="A318" s="39" t="s">
        <v>35</v>
      </c>
      <c r="B318" s="40" t="s">
        <v>31</v>
      </c>
      <c r="C318" s="45" t="s">
        <v>513</v>
      </c>
      <c r="D318" s="11" t="s">
        <v>445</v>
      </c>
      <c r="E318" s="45" t="s">
        <v>49</v>
      </c>
      <c r="F318" s="52">
        <v>10</v>
      </c>
      <c r="G318" s="2"/>
    </row>
    <row r="319" spans="1:7" ht="12.75" customHeight="1">
      <c r="A319" s="39" t="s">
        <v>35</v>
      </c>
      <c r="B319" s="40" t="s">
        <v>31</v>
      </c>
      <c r="C319" s="45" t="s">
        <v>513</v>
      </c>
      <c r="D319" s="11" t="s">
        <v>445</v>
      </c>
      <c r="E319" s="45" t="s">
        <v>50</v>
      </c>
      <c r="F319" s="52">
        <v>10</v>
      </c>
      <c r="G319" s="2"/>
    </row>
    <row r="320" spans="1:7" ht="12.75" customHeight="1">
      <c r="A320" s="39" t="s">
        <v>35</v>
      </c>
      <c r="B320" s="40" t="s">
        <v>31</v>
      </c>
      <c r="C320" s="45" t="s">
        <v>513</v>
      </c>
      <c r="D320" s="11" t="s">
        <v>445</v>
      </c>
      <c r="E320" s="44" t="s">
        <v>51</v>
      </c>
      <c r="F320" s="52">
        <v>41</v>
      </c>
      <c r="G320" s="2"/>
    </row>
    <row r="321" spans="1:7" ht="12.75" customHeight="1">
      <c r="A321" s="39" t="s">
        <v>35</v>
      </c>
      <c r="B321" s="40" t="s">
        <v>31</v>
      </c>
      <c r="C321" s="45" t="s">
        <v>513</v>
      </c>
      <c r="D321" s="11" t="s">
        <v>445</v>
      </c>
      <c r="E321" s="45" t="s">
        <v>52</v>
      </c>
      <c r="F321" s="52">
        <v>56</v>
      </c>
      <c r="G321" s="2"/>
    </row>
    <row r="322" spans="1:7" ht="12.75" customHeight="1">
      <c r="A322" s="45" t="s">
        <v>315</v>
      </c>
      <c r="B322" s="40" t="s">
        <v>430</v>
      </c>
      <c r="C322" s="39" t="s">
        <v>513</v>
      </c>
      <c r="D322" s="11" t="s">
        <v>445</v>
      </c>
      <c r="E322" s="40" t="s">
        <v>524</v>
      </c>
      <c r="F322" s="41">
        <v>9</v>
      </c>
      <c r="G322" s="2"/>
    </row>
    <row r="323" spans="1:7" ht="12.75" customHeight="1">
      <c r="A323" s="45" t="s">
        <v>315</v>
      </c>
      <c r="B323" s="44" t="s">
        <v>435</v>
      </c>
      <c r="C323" s="44" t="s">
        <v>513</v>
      </c>
      <c r="D323" s="11" t="s">
        <v>445</v>
      </c>
      <c r="E323" s="44" t="s">
        <v>114</v>
      </c>
      <c r="F323" s="52">
        <v>52</v>
      </c>
      <c r="G323" s="2"/>
    </row>
    <row r="324" spans="1:7" ht="12.75" customHeight="1">
      <c r="A324" s="45" t="s">
        <v>315</v>
      </c>
      <c r="B324" s="40" t="s">
        <v>435</v>
      </c>
      <c r="C324" s="39" t="s">
        <v>513</v>
      </c>
      <c r="D324" s="11" t="s">
        <v>445</v>
      </c>
      <c r="E324" s="40" t="s">
        <v>518</v>
      </c>
      <c r="F324" s="41">
        <v>2200</v>
      </c>
      <c r="G324" s="2"/>
    </row>
    <row r="325" spans="1:7" ht="12.75" customHeight="1">
      <c r="A325" s="5" t="s">
        <v>315</v>
      </c>
      <c r="B325" s="5" t="s">
        <v>430</v>
      </c>
      <c r="C325" s="5" t="s">
        <v>513</v>
      </c>
      <c r="D325" s="5" t="s">
        <v>143</v>
      </c>
      <c r="E325" s="5" t="s">
        <v>29</v>
      </c>
      <c r="F325" s="6">
        <v>45</v>
      </c>
      <c r="G325" s="2"/>
    </row>
    <row r="326" spans="1:7" ht="12.75" customHeight="1">
      <c r="A326" s="39" t="s">
        <v>35</v>
      </c>
      <c r="B326" s="40" t="s">
        <v>31</v>
      </c>
      <c r="C326" s="45" t="s">
        <v>513</v>
      </c>
      <c r="D326" s="11" t="s">
        <v>445</v>
      </c>
      <c r="E326" s="40" t="s">
        <v>309</v>
      </c>
      <c r="F326" s="41">
        <v>4</v>
      </c>
      <c r="G326" s="2"/>
    </row>
    <row r="327" spans="1:7" ht="12.75" customHeight="1">
      <c r="A327" s="5" t="s">
        <v>315</v>
      </c>
      <c r="B327" s="24" t="s">
        <v>430</v>
      </c>
      <c r="C327" s="5" t="s">
        <v>513</v>
      </c>
      <c r="D327" s="24" t="s">
        <v>466</v>
      </c>
      <c r="E327" s="24" t="s">
        <v>224</v>
      </c>
      <c r="F327" s="13">
        <v>104.776</v>
      </c>
      <c r="G327" s="2"/>
    </row>
    <row r="328" spans="1:7" ht="12.75" customHeight="1">
      <c r="A328" s="5" t="s">
        <v>315</v>
      </c>
      <c r="B328" s="24" t="s">
        <v>430</v>
      </c>
      <c r="C328" s="24" t="s">
        <v>513</v>
      </c>
      <c r="D328" s="5" t="s">
        <v>344</v>
      </c>
      <c r="E328" s="24" t="s">
        <v>395</v>
      </c>
      <c r="F328" s="35">
        <v>10</v>
      </c>
      <c r="G328" s="2"/>
    </row>
    <row r="329" spans="1:7" ht="12.75" customHeight="1">
      <c r="A329" s="45" t="s">
        <v>315</v>
      </c>
      <c r="B329" s="38" t="s">
        <v>435</v>
      </c>
      <c r="C329" s="42" t="s">
        <v>513</v>
      </c>
      <c r="D329" s="11" t="s">
        <v>445</v>
      </c>
      <c r="E329" s="38" t="s">
        <v>298</v>
      </c>
      <c r="F329" s="38">
        <v>10</v>
      </c>
      <c r="G329" s="2"/>
    </row>
    <row r="330" spans="1:7" ht="12.75" customHeight="1">
      <c r="A330" s="5" t="s">
        <v>315</v>
      </c>
      <c r="B330" s="5" t="s">
        <v>430</v>
      </c>
      <c r="C330" s="5" t="s">
        <v>513</v>
      </c>
      <c r="D330" s="5" t="s">
        <v>480</v>
      </c>
      <c r="E330" s="5" t="s">
        <v>376</v>
      </c>
      <c r="F330" s="6">
        <v>4</v>
      </c>
      <c r="G330" s="2"/>
    </row>
    <row r="331" spans="1:7" ht="12.75" customHeight="1">
      <c r="A331" s="5" t="s">
        <v>315</v>
      </c>
      <c r="B331" s="5" t="s">
        <v>430</v>
      </c>
      <c r="C331" s="5" t="s">
        <v>513</v>
      </c>
      <c r="D331" s="5" t="s">
        <v>344</v>
      </c>
      <c r="E331" s="5" t="s">
        <v>485</v>
      </c>
      <c r="F331" s="12">
        <v>50</v>
      </c>
      <c r="G331" s="2"/>
    </row>
    <row r="332" spans="1:7" ht="12.75" customHeight="1">
      <c r="A332" s="5" t="s">
        <v>315</v>
      </c>
      <c r="B332" s="5" t="s">
        <v>430</v>
      </c>
      <c r="C332" s="5" t="s">
        <v>513</v>
      </c>
      <c r="D332" s="5" t="s">
        <v>451</v>
      </c>
      <c r="E332" s="5" t="s">
        <v>244</v>
      </c>
      <c r="F332" s="6">
        <v>25</v>
      </c>
      <c r="G332" s="2"/>
    </row>
    <row r="333" spans="1:7" ht="12.75" customHeight="1">
      <c r="A333" s="5" t="s">
        <v>315</v>
      </c>
      <c r="B333" s="24" t="s">
        <v>430</v>
      </c>
      <c r="C333" s="24" t="s">
        <v>513</v>
      </c>
      <c r="D333" s="11" t="s">
        <v>448</v>
      </c>
      <c r="E333" s="24" t="s">
        <v>221</v>
      </c>
      <c r="F333" s="6">
        <v>75</v>
      </c>
      <c r="G333" s="2"/>
    </row>
    <row r="334" spans="1:7" ht="12.75" customHeight="1">
      <c r="A334" s="5" t="s">
        <v>315</v>
      </c>
      <c r="B334" s="24" t="s">
        <v>430</v>
      </c>
      <c r="C334" s="5" t="s">
        <v>513</v>
      </c>
      <c r="D334" s="5" t="s">
        <v>450</v>
      </c>
      <c r="E334" s="5" t="s">
        <v>170</v>
      </c>
      <c r="F334" s="6">
        <v>25</v>
      </c>
      <c r="G334" s="2"/>
    </row>
    <row r="335" spans="1:7" ht="12.75" customHeight="1">
      <c r="A335" s="5" t="s">
        <v>315</v>
      </c>
      <c r="B335" s="24" t="s">
        <v>430</v>
      </c>
      <c r="C335" s="5" t="s">
        <v>513</v>
      </c>
      <c r="D335" s="24" t="s">
        <v>450</v>
      </c>
      <c r="E335" s="31" t="s">
        <v>172</v>
      </c>
      <c r="F335" s="6">
        <v>1</v>
      </c>
      <c r="G335" s="2"/>
    </row>
    <row r="336" spans="1:7" ht="12.75" customHeight="1">
      <c r="A336" s="5" t="s">
        <v>315</v>
      </c>
      <c r="B336" s="24" t="s">
        <v>430</v>
      </c>
      <c r="C336" s="5" t="s">
        <v>513</v>
      </c>
      <c r="D336" s="5" t="s">
        <v>450</v>
      </c>
      <c r="E336" s="5" t="s">
        <v>171</v>
      </c>
      <c r="F336" s="6">
        <v>28</v>
      </c>
      <c r="G336" s="2"/>
    </row>
    <row r="337" spans="1:7" ht="12.75" customHeight="1">
      <c r="A337" s="5" t="s">
        <v>315</v>
      </c>
      <c r="B337" s="24" t="s">
        <v>430</v>
      </c>
      <c r="C337" s="24" t="s">
        <v>513</v>
      </c>
      <c r="D337" s="5" t="s">
        <v>344</v>
      </c>
      <c r="E337" s="24" t="s">
        <v>349</v>
      </c>
      <c r="F337" s="35">
        <v>40</v>
      </c>
      <c r="G337" s="2"/>
    </row>
    <row r="338" spans="1:7" ht="12.75" customHeight="1">
      <c r="A338" s="5" t="s">
        <v>315</v>
      </c>
      <c r="B338" s="5" t="s">
        <v>430</v>
      </c>
      <c r="C338" s="5" t="s">
        <v>513</v>
      </c>
      <c r="D338" s="5" t="s">
        <v>447</v>
      </c>
      <c r="E338" s="5" t="s">
        <v>4</v>
      </c>
      <c r="F338" s="6">
        <f>23+27.5</f>
        <v>50.5</v>
      </c>
      <c r="G338" s="2"/>
    </row>
    <row r="339" spans="1:7" ht="12.75" customHeight="1">
      <c r="A339" s="45" t="s">
        <v>315</v>
      </c>
      <c r="B339" s="44" t="s">
        <v>430</v>
      </c>
      <c r="C339" s="45" t="s">
        <v>513</v>
      </c>
      <c r="D339" s="11" t="s">
        <v>445</v>
      </c>
      <c r="E339" s="44" t="s">
        <v>359</v>
      </c>
      <c r="F339" s="52">
        <v>70</v>
      </c>
      <c r="G339" s="2"/>
    </row>
    <row r="340" spans="1:7" ht="12.75" customHeight="1">
      <c r="A340" s="5" t="s">
        <v>315</v>
      </c>
      <c r="B340" s="24" t="s">
        <v>439</v>
      </c>
      <c r="C340" s="24" t="s">
        <v>438</v>
      </c>
      <c r="D340" s="24" t="s">
        <v>466</v>
      </c>
      <c r="E340" s="24" t="s">
        <v>329</v>
      </c>
      <c r="F340" s="13">
        <v>600</v>
      </c>
      <c r="G340" s="2"/>
    </row>
    <row r="341" spans="1:7" ht="12.75" customHeight="1">
      <c r="A341" s="5" t="s">
        <v>315</v>
      </c>
      <c r="B341" s="24" t="s">
        <v>439</v>
      </c>
      <c r="C341" s="24" t="s">
        <v>438</v>
      </c>
      <c r="D341" s="24" t="s">
        <v>466</v>
      </c>
      <c r="E341" s="24" t="s">
        <v>323</v>
      </c>
      <c r="F341" s="13">
        <v>100</v>
      </c>
      <c r="G341" s="2"/>
    </row>
    <row r="342" spans="1:7" ht="12.75" customHeight="1">
      <c r="A342" s="5" t="s">
        <v>315</v>
      </c>
      <c r="B342" s="5" t="s">
        <v>439</v>
      </c>
      <c r="C342" s="5" t="s">
        <v>438</v>
      </c>
      <c r="D342" s="5" t="s">
        <v>314</v>
      </c>
      <c r="E342" s="5" t="s">
        <v>323</v>
      </c>
      <c r="F342" s="6">
        <f>1698.053+143.475</f>
        <v>1841.528</v>
      </c>
      <c r="G342" s="2"/>
    </row>
    <row r="343" spans="1:7" ht="12.75" customHeight="1">
      <c r="A343" s="5" t="s">
        <v>315</v>
      </c>
      <c r="B343" s="5" t="s">
        <v>439</v>
      </c>
      <c r="C343" s="5" t="s">
        <v>438</v>
      </c>
      <c r="D343" s="5" t="s">
        <v>357</v>
      </c>
      <c r="E343" s="5" t="s">
        <v>158</v>
      </c>
      <c r="F343" s="6">
        <v>75</v>
      </c>
      <c r="G343" s="2"/>
    </row>
    <row r="344" spans="1:7" ht="12.75" customHeight="1">
      <c r="A344" s="5" t="s">
        <v>315</v>
      </c>
      <c r="B344" s="24" t="s">
        <v>439</v>
      </c>
      <c r="C344" s="24" t="s">
        <v>438</v>
      </c>
      <c r="D344" s="24" t="s">
        <v>466</v>
      </c>
      <c r="E344" s="24" t="s">
        <v>225</v>
      </c>
      <c r="F344" s="13">
        <v>500</v>
      </c>
      <c r="G344" s="2"/>
    </row>
    <row r="345" spans="1:7" ht="12.75" customHeight="1">
      <c r="A345" s="5" t="s">
        <v>315</v>
      </c>
      <c r="B345" s="5" t="s">
        <v>439</v>
      </c>
      <c r="C345" s="5" t="s">
        <v>438</v>
      </c>
      <c r="D345" s="5" t="s">
        <v>480</v>
      </c>
      <c r="E345" s="5" t="s">
        <v>159</v>
      </c>
      <c r="F345" s="6">
        <f>100+150</f>
        <v>250</v>
      </c>
      <c r="G345" s="2"/>
    </row>
    <row r="346" spans="1:7" ht="12.75" customHeight="1">
      <c r="A346" s="5" t="s">
        <v>315</v>
      </c>
      <c r="B346" s="24" t="s">
        <v>439</v>
      </c>
      <c r="C346" s="24" t="s">
        <v>438</v>
      </c>
      <c r="D346" s="24" t="s">
        <v>466</v>
      </c>
      <c r="E346" s="24" t="s">
        <v>384</v>
      </c>
      <c r="F346" s="13">
        <v>250</v>
      </c>
      <c r="G346" s="2"/>
    </row>
    <row r="347" spans="1:7" ht="12.75" customHeight="1">
      <c r="A347" s="5" t="s">
        <v>315</v>
      </c>
      <c r="B347" s="5" t="s">
        <v>439</v>
      </c>
      <c r="C347" s="5" t="s">
        <v>438</v>
      </c>
      <c r="D347" s="5" t="s">
        <v>447</v>
      </c>
      <c r="E347" s="5" t="s">
        <v>14</v>
      </c>
      <c r="F347" s="6">
        <v>35.5</v>
      </c>
      <c r="G347" s="2"/>
    </row>
    <row r="348" spans="1:7" ht="12.75" customHeight="1">
      <c r="A348" s="5" t="s">
        <v>315</v>
      </c>
      <c r="B348" s="5" t="s">
        <v>439</v>
      </c>
      <c r="C348" s="5" t="s">
        <v>438</v>
      </c>
      <c r="D348" s="5" t="s">
        <v>325</v>
      </c>
      <c r="E348" s="5" t="s">
        <v>378</v>
      </c>
      <c r="F348" s="6">
        <v>400</v>
      </c>
      <c r="G348" s="2"/>
    </row>
    <row r="349" spans="1:7" ht="12.75" customHeight="1">
      <c r="A349" s="5" t="s">
        <v>315</v>
      </c>
      <c r="B349" s="5" t="s">
        <v>439</v>
      </c>
      <c r="C349" s="5" t="s">
        <v>438</v>
      </c>
      <c r="D349" s="5" t="s">
        <v>447</v>
      </c>
      <c r="E349" s="5" t="s">
        <v>328</v>
      </c>
      <c r="F349" s="6">
        <v>931.7</v>
      </c>
      <c r="G349" s="2"/>
    </row>
    <row r="350" spans="1:7" ht="12.75" customHeight="1">
      <c r="A350" s="5" t="s">
        <v>315</v>
      </c>
      <c r="B350" s="5" t="s">
        <v>435</v>
      </c>
      <c r="C350" s="6" t="s">
        <v>440</v>
      </c>
      <c r="D350" s="5" t="s">
        <v>143</v>
      </c>
      <c r="E350" s="7" t="s">
        <v>30</v>
      </c>
      <c r="F350" s="6">
        <v>771.055</v>
      </c>
      <c r="G350" s="2"/>
    </row>
    <row r="351" spans="1:7" ht="12.75" customHeight="1">
      <c r="A351" s="5" t="s">
        <v>315</v>
      </c>
      <c r="B351" s="5" t="s">
        <v>435</v>
      </c>
      <c r="C351" s="6" t="s">
        <v>440</v>
      </c>
      <c r="D351" s="5" t="s">
        <v>143</v>
      </c>
      <c r="E351" s="7" t="s">
        <v>144</v>
      </c>
      <c r="F351" s="6">
        <v>3409.168</v>
      </c>
      <c r="G351" s="2"/>
    </row>
    <row r="352" spans="1:7" ht="12.75" customHeight="1">
      <c r="A352" s="5" t="s">
        <v>315</v>
      </c>
      <c r="B352" s="5" t="s">
        <v>435</v>
      </c>
      <c r="C352" s="6" t="s">
        <v>440</v>
      </c>
      <c r="D352" s="5" t="s">
        <v>447</v>
      </c>
      <c r="E352" s="5" t="s">
        <v>3</v>
      </c>
      <c r="F352" s="6">
        <v>120</v>
      </c>
      <c r="G352" s="2"/>
    </row>
    <row r="353" spans="1:7" ht="12.75" customHeight="1">
      <c r="A353" s="5" t="s">
        <v>315</v>
      </c>
      <c r="B353" s="5" t="s">
        <v>435</v>
      </c>
      <c r="C353" s="6" t="s">
        <v>440</v>
      </c>
      <c r="D353" s="5" t="s">
        <v>467</v>
      </c>
      <c r="E353" s="5" t="s">
        <v>468</v>
      </c>
      <c r="F353" s="6">
        <v>49.8</v>
      </c>
      <c r="G353" s="2"/>
    </row>
    <row r="354" spans="1:7" ht="12.75" customHeight="1">
      <c r="A354" s="5" t="s">
        <v>315</v>
      </c>
      <c r="B354" s="5" t="s">
        <v>435</v>
      </c>
      <c r="C354" s="6" t="s">
        <v>440</v>
      </c>
      <c r="D354" s="5" t="s">
        <v>481</v>
      </c>
      <c r="E354" s="7" t="s">
        <v>142</v>
      </c>
      <c r="F354" s="6">
        <v>2.25</v>
      </c>
      <c r="G354" s="2"/>
    </row>
    <row r="355" spans="1:7" ht="12.75" customHeight="1">
      <c r="A355" s="5" t="s">
        <v>315</v>
      </c>
      <c r="B355" s="24" t="s">
        <v>430</v>
      </c>
      <c r="C355" s="6" t="s">
        <v>440</v>
      </c>
      <c r="D355" s="24" t="s">
        <v>450</v>
      </c>
      <c r="E355" s="24" t="s">
        <v>161</v>
      </c>
      <c r="F355" s="13">
        <v>25</v>
      </c>
      <c r="G355" s="2"/>
    </row>
    <row r="356" spans="1:7" ht="12.75" customHeight="1">
      <c r="A356" s="5" t="s">
        <v>315</v>
      </c>
      <c r="B356" s="24" t="s">
        <v>435</v>
      </c>
      <c r="C356" s="6" t="s">
        <v>440</v>
      </c>
      <c r="D356" s="24" t="s">
        <v>450</v>
      </c>
      <c r="E356" s="5" t="s">
        <v>168</v>
      </c>
      <c r="F356" s="6">
        <v>22</v>
      </c>
      <c r="G356" s="2"/>
    </row>
    <row r="357" spans="1:7" ht="12.75" customHeight="1">
      <c r="A357" s="5" t="s">
        <v>315</v>
      </c>
      <c r="B357" s="5" t="s">
        <v>430</v>
      </c>
      <c r="C357" s="6" t="s">
        <v>440</v>
      </c>
      <c r="D357" s="5" t="s">
        <v>442</v>
      </c>
      <c r="E357" s="5" t="s">
        <v>290</v>
      </c>
      <c r="F357" s="6">
        <v>40</v>
      </c>
      <c r="G357" s="2"/>
    </row>
    <row r="358" spans="1:7" ht="12.75" customHeight="1">
      <c r="A358" s="5" t="s">
        <v>315</v>
      </c>
      <c r="B358" s="5" t="s">
        <v>435</v>
      </c>
      <c r="C358" s="6" t="s">
        <v>440</v>
      </c>
      <c r="D358" s="5" t="s">
        <v>442</v>
      </c>
      <c r="E358" s="5" t="s">
        <v>291</v>
      </c>
      <c r="F358" s="5">
        <v>3</v>
      </c>
      <c r="G358" s="2"/>
    </row>
    <row r="359" spans="1:7" ht="12.75" customHeight="1">
      <c r="A359" s="5" t="s">
        <v>315</v>
      </c>
      <c r="B359" s="5" t="s">
        <v>430</v>
      </c>
      <c r="C359" s="6" t="s">
        <v>440</v>
      </c>
      <c r="D359" s="5" t="s">
        <v>442</v>
      </c>
      <c r="E359" s="5" t="s">
        <v>288</v>
      </c>
      <c r="F359" s="6">
        <v>300</v>
      </c>
      <c r="G359" s="2"/>
    </row>
    <row r="360" spans="1:7" ht="12.75" customHeight="1">
      <c r="A360" s="5" t="s">
        <v>315</v>
      </c>
      <c r="B360" s="5" t="s">
        <v>435</v>
      </c>
      <c r="C360" s="6" t="s">
        <v>440</v>
      </c>
      <c r="D360" s="5" t="s">
        <v>442</v>
      </c>
      <c r="E360" s="5" t="s">
        <v>292</v>
      </c>
      <c r="F360" s="5">
        <v>10</v>
      </c>
      <c r="G360" s="2"/>
    </row>
    <row r="361" spans="1:7" ht="12.75" customHeight="1">
      <c r="A361" s="5" t="s">
        <v>315</v>
      </c>
      <c r="B361" s="5" t="s">
        <v>435</v>
      </c>
      <c r="C361" s="6" t="s">
        <v>440</v>
      </c>
      <c r="D361" s="5" t="s">
        <v>442</v>
      </c>
      <c r="E361" s="5" t="s">
        <v>293</v>
      </c>
      <c r="F361" s="5">
        <v>114</v>
      </c>
      <c r="G361" s="2"/>
    </row>
    <row r="362" spans="1:7" ht="12.75" customHeight="1">
      <c r="A362" s="5" t="s">
        <v>315</v>
      </c>
      <c r="B362" s="5" t="s">
        <v>430</v>
      </c>
      <c r="C362" s="6" t="s">
        <v>440</v>
      </c>
      <c r="D362" s="5" t="s">
        <v>442</v>
      </c>
      <c r="E362" s="5" t="s">
        <v>289</v>
      </c>
      <c r="F362" s="5">
        <v>75</v>
      </c>
      <c r="G362" s="2"/>
    </row>
    <row r="363" spans="1:7" ht="12.75" customHeight="1">
      <c r="A363" s="45" t="s">
        <v>315</v>
      </c>
      <c r="B363" s="39" t="s">
        <v>430</v>
      </c>
      <c r="C363" s="6" t="s">
        <v>440</v>
      </c>
      <c r="D363" s="11" t="s">
        <v>445</v>
      </c>
      <c r="E363" s="39" t="s">
        <v>512</v>
      </c>
      <c r="F363" s="41">
        <v>1300</v>
      </c>
      <c r="G363" s="2"/>
    </row>
    <row r="364" spans="1:7" ht="12.75" customHeight="1">
      <c r="A364" s="45" t="s">
        <v>315</v>
      </c>
      <c r="B364" s="40" t="s">
        <v>439</v>
      </c>
      <c r="C364" s="6" t="s">
        <v>440</v>
      </c>
      <c r="D364" s="11" t="s">
        <v>445</v>
      </c>
      <c r="E364" s="39" t="s">
        <v>120</v>
      </c>
      <c r="F364" s="41">
        <v>40</v>
      </c>
      <c r="G364" s="2"/>
    </row>
    <row r="365" spans="1:7" ht="12.75" customHeight="1">
      <c r="A365" s="45" t="s">
        <v>315</v>
      </c>
      <c r="B365" s="40" t="s">
        <v>439</v>
      </c>
      <c r="C365" s="6" t="s">
        <v>440</v>
      </c>
      <c r="D365" s="11" t="s">
        <v>445</v>
      </c>
      <c r="E365" s="39" t="s">
        <v>122</v>
      </c>
      <c r="F365" s="41">
        <v>10</v>
      </c>
      <c r="G365" s="2"/>
    </row>
    <row r="366" spans="1:7" ht="12.75" customHeight="1">
      <c r="A366" s="39" t="s">
        <v>35</v>
      </c>
      <c r="B366" s="40" t="s">
        <v>31</v>
      </c>
      <c r="C366" s="6" t="s">
        <v>440</v>
      </c>
      <c r="D366" s="11" t="s">
        <v>445</v>
      </c>
      <c r="E366" s="45" t="s">
        <v>53</v>
      </c>
      <c r="F366" s="52">
        <v>35</v>
      </c>
      <c r="G366" s="2"/>
    </row>
    <row r="367" spans="2:7" ht="12.75" customHeight="1">
      <c r="B367" s="2" t="s">
        <v>407</v>
      </c>
      <c r="C367" s="24"/>
      <c r="D367" s="24"/>
      <c r="F367" s="2">
        <f>SUM(F207:F366)</f>
        <v>35419.932</v>
      </c>
      <c r="G367" s="2"/>
    </row>
    <row r="368" spans="2:7" ht="12.75" customHeight="1">
      <c r="B368" s="2"/>
      <c r="C368" s="24"/>
      <c r="D368" s="24"/>
      <c r="E368" s="24"/>
      <c r="F368" s="13"/>
      <c r="G368" s="2"/>
    </row>
    <row r="369" spans="2:7" ht="12.75" customHeight="1">
      <c r="B369" s="2" t="s">
        <v>342</v>
      </c>
      <c r="F369" s="12"/>
      <c r="G369" s="2"/>
    </row>
    <row r="370" spans="1:7" ht="12.75" customHeight="1">
      <c r="A370" s="5" t="s">
        <v>441</v>
      </c>
      <c r="B370" s="29" t="s">
        <v>441</v>
      </c>
      <c r="C370" s="24" t="s">
        <v>436</v>
      </c>
      <c r="D370" s="5" t="s">
        <v>442</v>
      </c>
      <c r="E370" s="24" t="s">
        <v>264</v>
      </c>
      <c r="F370" s="13">
        <v>15</v>
      </c>
      <c r="G370" s="2"/>
    </row>
    <row r="371" spans="1:7" ht="12.75" customHeight="1">
      <c r="A371" s="39" t="s">
        <v>36</v>
      </c>
      <c r="B371" s="40" t="s">
        <v>441</v>
      </c>
      <c r="C371" s="39" t="s">
        <v>436</v>
      </c>
      <c r="D371" s="11" t="s">
        <v>445</v>
      </c>
      <c r="E371" s="39" t="s">
        <v>47</v>
      </c>
      <c r="F371" s="52">
        <v>26</v>
      </c>
      <c r="G371" s="2"/>
    </row>
    <row r="372" spans="1:7" ht="12.75" customHeight="1">
      <c r="A372" s="5" t="s">
        <v>441</v>
      </c>
      <c r="B372" s="29" t="s">
        <v>441</v>
      </c>
      <c r="C372" s="24" t="s">
        <v>436</v>
      </c>
      <c r="D372" s="5" t="s">
        <v>442</v>
      </c>
      <c r="E372" s="24" t="s">
        <v>263</v>
      </c>
      <c r="F372" s="13">
        <v>50</v>
      </c>
      <c r="G372" s="2"/>
    </row>
    <row r="373" spans="1:7" ht="12.75" customHeight="1">
      <c r="A373" s="5" t="s">
        <v>441</v>
      </c>
      <c r="B373" s="29" t="s">
        <v>441</v>
      </c>
      <c r="C373" s="24" t="s">
        <v>436</v>
      </c>
      <c r="D373" s="5" t="s">
        <v>442</v>
      </c>
      <c r="E373" s="24" t="s">
        <v>262</v>
      </c>
      <c r="F373" s="13">
        <f>82400/1000</f>
        <v>82.4</v>
      </c>
      <c r="G373" s="2"/>
    </row>
    <row r="374" spans="1:7" ht="12.75" customHeight="1">
      <c r="A374" s="5" t="s">
        <v>441</v>
      </c>
      <c r="B374" s="5" t="s">
        <v>441</v>
      </c>
      <c r="C374" s="5" t="s">
        <v>507</v>
      </c>
      <c r="D374" s="5" t="s">
        <v>157</v>
      </c>
      <c r="E374" s="5" t="s">
        <v>516</v>
      </c>
      <c r="F374" s="6">
        <v>948</v>
      </c>
      <c r="G374" s="2"/>
    </row>
    <row r="375" spans="1:7" ht="12.75" customHeight="1">
      <c r="A375" s="5" t="s">
        <v>441</v>
      </c>
      <c r="B375" s="7" t="s">
        <v>441</v>
      </c>
      <c r="C375" s="24" t="s">
        <v>515</v>
      </c>
      <c r="D375" s="24" t="s">
        <v>450</v>
      </c>
      <c r="E375" s="5" t="s">
        <v>190</v>
      </c>
      <c r="F375" s="6">
        <v>3</v>
      </c>
      <c r="G375" s="2"/>
    </row>
    <row r="376" spans="1:7" ht="12.75" customHeight="1">
      <c r="A376" s="5" t="s">
        <v>441</v>
      </c>
      <c r="B376" s="5" t="s">
        <v>441</v>
      </c>
      <c r="C376" s="5" t="s">
        <v>515</v>
      </c>
      <c r="D376" s="5" t="s">
        <v>447</v>
      </c>
      <c r="E376" s="5" t="s">
        <v>311</v>
      </c>
      <c r="F376" s="6">
        <v>218.1</v>
      </c>
      <c r="G376" s="2"/>
    </row>
    <row r="377" spans="1:7" ht="12.75" customHeight="1">
      <c r="A377" s="39" t="s">
        <v>36</v>
      </c>
      <c r="B377" s="39" t="s">
        <v>33</v>
      </c>
      <c r="C377" s="39" t="s">
        <v>515</v>
      </c>
      <c r="D377" s="11" t="s">
        <v>445</v>
      </c>
      <c r="E377" s="39" t="s">
        <v>80</v>
      </c>
      <c r="F377" s="41">
        <v>5</v>
      </c>
      <c r="G377" s="2"/>
    </row>
    <row r="378" spans="1:7" ht="12.75" customHeight="1">
      <c r="A378" s="39" t="s">
        <v>36</v>
      </c>
      <c r="B378" s="39" t="s">
        <v>33</v>
      </c>
      <c r="C378" s="39" t="s">
        <v>515</v>
      </c>
      <c r="D378" s="11" t="s">
        <v>445</v>
      </c>
      <c r="E378" s="39" t="s">
        <v>370</v>
      </c>
      <c r="F378" s="41">
        <v>5</v>
      </c>
      <c r="G378" s="2"/>
    </row>
    <row r="379" spans="1:7" ht="12.75" customHeight="1">
      <c r="A379" s="39" t="s">
        <v>36</v>
      </c>
      <c r="B379" s="39" t="s">
        <v>33</v>
      </c>
      <c r="C379" s="39" t="s">
        <v>515</v>
      </c>
      <c r="D379" s="11" t="s">
        <v>445</v>
      </c>
      <c r="E379" s="40" t="s">
        <v>81</v>
      </c>
      <c r="F379" s="41">
        <v>5</v>
      </c>
      <c r="G379" s="2"/>
    </row>
    <row r="380" spans="1:7" ht="12.75" customHeight="1">
      <c r="A380" s="39" t="s">
        <v>36</v>
      </c>
      <c r="B380" s="39" t="s">
        <v>33</v>
      </c>
      <c r="C380" s="39" t="s">
        <v>515</v>
      </c>
      <c r="D380" s="11" t="s">
        <v>445</v>
      </c>
      <c r="E380" s="38" t="s">
        <v>368</v>
      </c>
      <c r="F380" s="42">
        <v>183</v>
      </c>
      <c r="G380" s="2"/>
    </row>
    <row r="381" spans="1:7" ht="12.75" customHeight="1">
      <c r="A381" s="39" t="s">
        <v>36</v>
      </c>
      <c r="B381" s="39" t="s">
        <v>33</v>
      </c>
      <c r="C381" s="42" t="s">
        <v>515</v>
      </c>
      <c r="D381" s="11" t="s">
        <v>445</v>
      </c>
      <c r="E381" s="38" t="s">
        <v>296</v>
      </c>
      <c r="F381" s="38">
        <v>45</v>
      </c>
      <c r="G381" s="2"/>
    </row>
    <row r="382" spans="1:7" ht="12.75" customHeight="1">
      <c r="A382" s="39" t="s">
        <v>36</v>
      </c>
      <c r="B382" s="39" t="s">
        <v>33</v>
      </c>
      <c r="C382" s="39" t="s">
        <v>515</v>
      </c>
      <c r="D382" s="11" t="s">
        <v>445</v>
      </c>
      <c r="E382" s="39" t="s">
        <v>82</v>
      </c>
      <c r="F382" s="41">
        <v>13</v>
      </c>
      <c r="G382" s="2"/>
    </row>
    <row r="383" spans="1:7" ht="12.75" customHeight="1">
      <c r="A383" s="39" t="s">
        <v>36</v>
      </c>
      <c r="B383" s="39" t="s">
        <v>33</v>
      </c>
      <c r="C383" s="39" t="s">
        <v>515</v>
      </c>
      <c r="D383" s="11" t="s">
        <v>445</v>
      </c>
      <c r="E383" s="39" t="s">
        <v>83</v>
      </c>
      <c r="F383" s="41">
        <v>1</v>
      </c>
      <c r="G383" s="2"/>
    </row>
    <row r="384" spans="1:7" ht="12.75" customHeight="1">
      <c r="A384" s="39" t="s">
        <v>36</v>
      </c>
      <c r="B384" s="39" t="s">
        <v>33</v>
      </c>
      <c r="C384" s="45" t="s">
        <v>515</v>
      </c>
      <c r="D384" s="11" t="s">
        <v>445</v>
      </c>
      <c r="E384" s="38" t="s">
        <v>369</v>
      </c>
      <c r="F384" s="42">
        <v>2</v>
      </c>
      <c r="G384" s="2"/>
    </row>
    <row r="385" spans="1:7" ht="12.75" customHeight="1">
      <c r="A385" s="39" t="s">
        <v>36</v>
      </c>
      <c r="B385" s="39" t="s">
        <v>33</v>
      </c>
      <c r="C385" s="39" t="s">
        <v>515</v>
      </c>
      <c r="D385" s="11" t="s">
        <v>445</v>
      </c>
      <c r="E385" s="40" t="s">
        <v>84</v>
      </c>
      <c r="F385" s="52">
        <v>6</v>
      </c>
      <c r="G385" s="2"/>
    </row>
    <row r="386" spans="1:7" ht="12.75" customHeight="1">
      <c r="A386" s="39" t="s">
        <v>36</v>
      </c>
      <c r="B386" s="39" t="s">
        <v>33</v>
      </c>
      <c r="C386" s="39" t="s">
        <v>515</v>
      </c>
      <c r="D386" s="11" t="s">
        <v>445</v>
      </c>
      <c r="E386" s="40" t="s">
        <v>85</v>
      </c>
      <c r="F386" s="52">
        <v>1</v>
      </c>
      <c r="G386" s="2"/>
    </row>
    <row r="387" spans="1:7" ht="12.75" customHeight="1">
      <c r="A387" s="39" t="s">
        <v>36</v>
      </c>
      <c r="B387" s="39" t="s">
        <v>33</v>
      </c>
      <c r="C387" s="39" t="s">
        <v>515</v>
      </c>
      <c r="D387" s="11" t="s">
        <v>445</v>
      </c>
      <c r="E387" s="39" t="s">
        <v>86</v>
      </c>
      <c r="F387" s="52">
        <v>15</v>
      </c>
      <c r="G387" s="2"/>
    </row>
    <row r="388" spans="1:7" ht="12.75" customHeight="1">
      <c r="A388" s="39" t="s">
        <v>36</v>
      </c>
      <c r="B388" s="39" t="s">
        <v>33</v>
      </c>
      <c r="C388" s="39" t="s">
        <v>515</v>
      </c>
      <c r="D388" s="11" t="s">
        <v>445</v>
      </c>
      <c r="E388" s="40" t="s">
        <v>87</v>
      </c>
      <c r="F388" s="41">
        <v>25</v>
      </c>
      <c r="G388" s="2"/>
    </row>
    <row r="389" spans="1:7" ht="12.75" customHeight="1">
      <c r="A389" s="5" t="s">
        <v>441</v>
      </c>
      <c r="B389" s="24" t="s">
        <v>441</v>
      </c>
      <c r="C389" s="24" t="s">
        <v>515</v>
      </c>
      <c r="D389" s="24" t="s">
        <v>466</v>
      </c>
      <c r="E389" s="24" t="s">
        <v>383</v>
      </c>
      <c r="F389" s="13">
        <v>244.5</v>
      </c>
      <c r="G389" s="2"/>
    </row>
    <row r="390" spans="1:7" ht="12.75" customHeight="1">
      <c r="A390" s="39" t="s">
        <v>36</v>
      </c>
      <c r="B390" s="39" t="s">
        <v>33</v>
      </c>
      <c r="C390" s="40" t="s">
        <v>515</v>
      </c>
      <c r="D390" s="11" t="s">
        <v>445</v>
      </c>
      <c r="E390" s="40" t="s">
        <v>417</v>
      </c>
      <c r="F390" s="52">
        <v>4</v>
      </c>
      <c r="G390" s="2"/>
    </row>
    <row r="391" spans="1:7" ht="12.75" customHeight="1">
      <c r="A391" s="39" t="s">
        <v>36</v>
      </c>
      <c r="B391" s="39" t="s">
        <v>33</v>
      </c>
      <c r="C391" s="39" t="s">
        <v>515</v>
      </c>
      <c r="D391" s="11" t="s">
        <v>445</v>
      </c>
      <c r="E391" s="56" t="s">
        <v>88</v>
      </c>
      <c r="F391" s="57">
        <v>200</v>
      </c>
      <c r="G391" s="2"/>
    </row>
    <row r="392" spans="1:7" ht="12.75" customHeight="1">
      <c r="A392" s="39" t="s">
        <v>36</v>
      </c>
      <c r="B392" s="39" t="s">
        <v>33</v>
      </c>
      <c r="C392" s="45" t="s">
        <v>515</v>
      </c>
      <c r="D392" s="11" t="s">
        <v>445</v>
      </c>
      <c r="E392" s="44" t="s">
        <v>89</v>
      </c>
      <c r="F392" s="52">
        <v>63</v>
      </c>
      <c r="G392" s="2"/>
    </row>
    <row r="393" spans="1:7" ht="12.75" customHeight="1">
      <c r="A393" s="39" t="s">
        <v>36</v>
      </c>
      <c r="B393" s="39" t="s">
        <v>33</v>
      </c>
      <c r="C393" s="39" t="s">
        <v>515</v>
      </c>
      <c r="D393" s="11" t="s">
        <v>445</v>
      </c>
      <c r="E393" s="39" t="s">
        <v>90</v>
      </c>
      <c r="F393" s="41">
        <v>50</v>
      </c>
      <c r="G393" s="2"/>
    </row>
    <row r="394" spans="1:7" ht="12.75" customHeight="1">
      <c r="A394" s="39" t="s">
        <v>36</v>
      </c>
      <c r="B394" s="39" t="s">
        <v>33</v>
      </c>
      <c r="C394" s="45" t="s">
        <v>515</v>
      </c>
      <c r="D394" s="11" t="s">
        <v>445</v>
      </c>
      <c r="E394" s="44" t="s">
        <v>91</v>
      </c>
      <c r="F394" s="52">
        <v>8</v>
      </c>
      <c r="G394" s="2"/>
    </row>
    <row r="395" spans="1:7" ht="12.75" customHeight="1">
      <c r="A395" s="39" t="s">
        <v>36</v>
      </c>
      <c r="B395" s="45" t="s">
        <v>441</v>
      </c>
      <c r="C395" s="39" t="s">
        <v>515</v>
      </c>
      <c r="D395" s="11" t="s">
        <v>445</v>
      </c>
      <c r="E395" s="44" t="s">
        <v>113</v>
      </c>
      <c r="F395" s="52">
        <v>11</v>
      </c>
      <c r="G395" s="2"/>
    </row>
    <row r="396" spans="1:7" ht="12.75" customHeight="1">
      <c r="A396" s="39" t="s">
        <v>36</v>
      </c>
      <c r="B396" s="39" t="s">
        <v>33</v>
      </c>
      <c r="C396" s="39" t="s">
        <v>515</v>
      </c>
      <c r="D396" s="11" t="s">
        <v>445</v>
      </c>
      <c r="E396" s="40" t="s">
        <v>92</v>
      </c>
      <c r="F396" s="41">
        <v>48</v>
      </c>
      <c r="G396" s="2"/>
    </row>
    <row r="397" spans="1:7" ht="12.75" customHeight="1">
      <c r="A397" s="39" t="s">
        <v>36</v>
      </c>
      <c r="B397" s="39" t="s">
        <v>33</v>
      </c>
      <c r="C397" s="39" t="s">
        <v>515</v>
      </c>
      <c r="D397" s="11" t="s">
        <v>445</v>
      </c>
      <c r="E397" s="39" t="s">
        <v>93</v>
      </c>
      <c r="F397" s="41">
        <v>50</v>
      </c>
      <c r="G397" s="2"/>
    </row>
    <row r="398" spans="1:7" ht="12.75" customHeight="1">
      <c r="A398" s="39" t="s">
        <v>36</v>
      </c>
      <c r="B398" s="39" t="s">
        <v>33</v>
      </c>
      <c r="C398" s="45" t="s">
        <v>515</v>
      </c>
      <c r="D398" s="11" t="s">
        <v>445</v>
      </c>
      <c r="E398" s="44" t="s">
        <v>523</v>
      </c>
      <c r="F398" s="52">
        <v>4</v>
      </c>
      <c r="G398" s="2"/>
    </row>
    <row r="399" spans="1:7" ht="12.75" customHeight="1">
      <c r="A399" s="39" t="s">
        <v>36</v>
      </c>
      <c r="B399" s="39" t="s">
        <v>33</v>
      </c>
      <c r="C399" s="39" t="s">
        <v>515</v>
      </c>
      <c r="D399" s="11" t="s">
        <v>445</v>
      </c>
      <c r="E399" s="39" t="s">
        <v>371</v>
      </c>
      <c r="F399" s="41">
        <v>15</v>
      </c>
      <c r="G399" s="2"/>
    </row>
    <row r="400" spans="1:7" ht="12.75" customHeight="1">
      <c r="A400" s="39" t="s">
        <v>36</v>
      </c>
      <c r="B400" s="39" t="s">
        <v>33</v>
      </c>
      <c r="C400" s="39" t="s">
        <v>515</v>
      </c>
      <c r="D400" s="11" t="s">
        <v>445</v>
      </c>
      <c r="E400" s="40" t="s">
        <v>410</v>
      </c>
      <c r="F400" s="52">
        <v>19</v>
      </c>
      <c r="G400" s="2"/>
    </row>
    <row r="401" spans="1:7" ht="12.75" customHeight="1">
      <c r="A401" s="39" t="s">
        <v>36</v>
      </c>
      <c r="B401" s="39" t="s">
        <v>33</v>
      </c>
      <c r="C401" s="39" t="s">
        <v>515</v>
      </c>
      <c r="D401" s="11" t="s">
        <v>445</v>
      </c>
      <c r="E401" s="39" t="s">
        <v>94</v>
      </c>
      <c r="F401" s="41">
        <v>120</v>
      </c>
      <c r="G401" s="2"/>
    </row>
    <row r="402" spans="1:7" ht="12.75" customHeight="1">
      <c r="A402" s="39" t="s">
        <v>36</v>
      </c>
      <c r="B402" s="39" t="s">
        <v>33</v>
      </c>
      <c r="C402" s="39" t="s">
        <v>515</v>
      </c>
      <c r="D402" s="11" t="s">
        <v>445</v>
      </c>
      <c r="E402" s="39" t="s">
        <v>95</v>
      </c>
      <c r="F402" s="41">
        <v>81</v>
      </c>
      <c r="G402" s="2"/>
    </row>
    <row r="403" spans="1:7" ht="12.75" customHeight="1">
      <c r="A403" s="39" t="s">
        <v>36</v>
      </c>
      <c r="B403" s="39" t="s">
        <v>33</v>
      </c>
      <c r="C403" s="39" t="s">
        <v>515</v>
      </c>
      <c r="D403" s="11" t="s">
        <v>445</v>
      </c>
      <c r="E403" s="39" t="s">
        <v>96</v>
      </c>
      <c r="F403" s="41">
        <v>2</v>
      </c>
      <c r="G403" s="2"/>
    </row>
    <row r="404" spans="1:7" ht="12.75" customHeight="1">
      <c r="A404" s="5" t="s">
        <v>441</v>
      </c>
      <c r="B404" s="5" t="s">
        <v>441</v>
      </c>
      <c r="C404" s="5" t="s">
        <v>515</v>
      </c>
      <c r="D404" s="5" t="s">
        <v>324</v>
      </c>
      <c r="E404" s="5" t="s">
        <v>313</v>
      </c>
      <c r="F404" s="6">
        <v>1500</v>
      </c>
      <c r="G404" s="2"/>
    </row>
    <row r="405" spans="1:7" ht="12.75" customHeight="1">
      <c r="A405" s="5" t="s">
        <v>441</v>
      </c>
      <c r="B405" s="24" t="s">
        <v>441</v>
      </c>
      <c r="C405" s="24" t="s">
        <v>515</v>
      </c>
      <c r="D405" s="29" t="s">
        <v>469</v>
      </c>
      <c r="E405" s="24" t="s">
        <v>321</v>
      </c>
      <c r="F405" s="15">
        <v>511</v>
      </c>
      <c r="G405" s="2"/>
    </row>
    <row r="406" spans="1:7" ht="12.75" customHeight="1">
      <c r="A406" s="39" t="s">
        <v>36</v>
      </c>
      <c r="B406" s="39" t="s">
        <v>33</v>
      </c>
      <c r="C406" s="39" t="s">
        <v>515</v>
      </c>
      <c r="D406" s="11" t="s">
        <v>445</v>
      </c>
      <c r="E406" s="40" t="s">
        <v>97</v>
      </c>
      <c r="F406" s="41">
        <v>7</v>
      </c>
      <c r="G406" s="2"/>
    </row>
    <row r="407" spans="1:7" ht="12.75" customHeight="1">
      <c r="A407" s="39" t="s">
        <v>36</v>
      </c>
      <c r="B407" s="39" t="s">
        <v>33</v>
      </c>
      <c r="C407" s="45" t="s">
        <v>515</v>
      </c>
      <c r="D407" s="11" t="s">
        <v>445</v>
      </c>
      <c r="E407" s="44" t="s">
        <v>98</v>
      </c>
      <c r="F407" s="46">
        <v>23</v>
      </c>
      <c r="G407" s="2"/>
    </row>
    <row r="408" spans="1:7" ht="12.75" customHeight="1">
      <c r="A408" s="39" t="s">
        <v>36</v>
      </c>
      <c r="B408" s="39" t="s">
        <v>33</v>
      </c>
      <c r="C408" s="39" t="s">
        <v>515</v>
      </c>
      <c r="D408" s="11" t="s">
        <v>445</v>
      </c>
      <c r="E408" s="40" t="s">
        <v>99</v>
      </c>
      <c r="F408" s="41">
        <v>14</v>
      </c>
      <c r="G408" s="2"/>
    </row>
    <row r="409" spans="1:7" ht="12.75" customHeight="1">
      <c r="A409" s="39" t="s">
        <v>36</v>
      </c>
      <c r="B409" s="39" t="s">
        <v>33</v>
      </c>
      <c r="C409" s="39" t="s">
        <v>515</v>
      </c>
      <c r="D409" s="11" t="s">
        <v>445</v>
      </c>
      <c r="E409" s="40" t="s">
        <v>100</v>
      </c>
      <c r="F409" s="41">
        <v>20</v>
      </c>
      <c r="G409" s="2"/>
    </row>
    <row r="410" spans="1:7" ht="12.75" customHeight="1">
      <c r="A410" s="39" t="s">
        <v>36</v>
      </c>
      <c r="B410" s="39" t="s">
        <v>33</v>
      </c>
      <c r="C410" s="45" t="s">
        <v>515</v>
      </c>
      <c r="D410" s="11" t="s">
        <v>445</v>
      </c>
      <c r="E410" s="44" t="s">
        <v>101</v>
      </c>
      <c r="F410" s="52">
        <v>12</v>
      </c>
      <c r="G410" s="2"/>
    </row>
    <row r="411" spans="1:7" ht="12.75" customHeight="1">
      <c r="A411" s="39" t="s">
        <v>36</v>
      </c>
      <c r="B411" s="39" t="s">
        <v>33</v>
      </c>
      <c r="C411" s="45" t="s">
        <v>515</v>
      </c>
      <c r="D411" s="11" t="s">
        <v>445</v>
      </c>
      <c r="E411" s="44" t="s">
        <v>372</v>
      </c>
      <c r="F411" s="52">
        <v>20</v>
      </c>
      <c r="G411" s="2"/>
    </row>
    <row r="412" spans="1:7" ht="12.75" customHeight="1">
      <c r="A412" s="39" t="s">
        <v>36</v>
      </c>
      <c r="B412" s="39" t="s">
        <v>33</v>
      </c>
      <c r="C412" s="39" t="s">
        <v>515</v>
      </c>
      <c r="D412" s="11" t="s">
        <v>445</v>
      </c>
      <c r="E412" s="40" t="s">
        <v>102</v>
      </c>
      <c r="F412" s="41">
        <v>32</v>
      </c>
      <c r="G412" s="2"/>
    </row>
    <row r="413" spans="1:7" ht="12.75" customHeight="1">
      <c r="A413" s="39" t="s">
        <v>36</v>
      </c>
      <c r="B413" s="39" t="s">
        <v>33</v>
      </c>
      <c r="C413" s="39" t="s">
        <v>515</v>
      </c>
      <c r="D413" s="11" t="s">
        <v>445</v>
      </c>
      <c r="E413" s="39" t="s">
        <v>103</v>
      </c>
      <c r="F413" s="41">
        <v>60</v>
      </c>
      <c r="G413" s="2"/>
    </row>
    <row r="414" spans="1:7" ht="12.75" customHeight="1">
      <c r="A414" s="39" t="s">
        <v>36</v>
      </c>
      <c r="B414" s="39" t="s">
        <v>33</v>
      </c>
      <c r="C414" s="39" t="s">
        <v>515</v>
      </c>
      <c r="D414" s="11" t="s">
        <v>445</v>
      </c>
      <c r="E414" s="38" t="s">
        <v>424</v>
      </c>
      <c r="F414" s="42">
        <v>29</v>
      </c>
      <c r="G414" s="2"/>
    </row>
    <row r="415" spans="1:7" ht="12.75" customHeight="1">
      <c r="A415" s="39" t="s">
        <v>36</v>
      </c>
      <c r="B415" s="42" t="s">
        <v>441</v>
      </c>
      <c r="C415" s="39" t="s">
        <v>515</v>
      </c>
      <c r="D415" s="11" t="s">
        <v>445</v>
      </c>
      <c r="E415" s="38" t="s">
        <v>416</v>
      </c>
      <c r="F415" s="42">
        <v>120</v>
      </c>
      <c r="G415" s="2"/>
    </row>
    <row r="416" spans="1:7" ht="12.75" customHeight="1">
      <c r="A416" s="39" t="s">
        <v>36</v>
      </c>
      <c r="B416" s="42" t="s">
        <v>441</v>
      </c>
      <c r="C416" s="45" t="s">
        <v>515</v>
      </c>
      <c r="D416" s="11" t="s">
        <v>445</v>
      </c>
      <c r="E416" s="44" t="s">
        <v>297</v>
      </c>
      <c r="F416" s="52">
        <v>80</v>
      </c>
      <c r="G416" s="2"/>
    </row>
    <row r="417" spans="1:7" ht="12.75" customHeight="1">
      <c r="A417" s="39" t="s">
        <v>36</v>
      </c>
      <c r="B417" s="42" t="s">
        <v>441</v>
      </c>
      <c r="C417" s="45" t="s">
        <v>515</v>
      </c>
      <c r="D417" s="11" t="s">
        <v>445</v>
      </c>
      <c r="E417" s="44" t="s">
        <v>105</v>
      </c>
      <c r="F417" s="52">
        <v>53</v>
      </c>
      <c r="G417" s="2"/>
    </row>
    <row r="418" spans="1:7" ht="12.75" customHeight="1">
      <c r="A418" s="39" t="s">
        <v>36</v>
      </c>
      <c r="B418" s="42" t="s">
        <v>441</v>
      </c>
      <c r="C418" s="39" t="s">
        <v>515</v>
      </c>
      <c r="D418" s="11" t="s">
        <v>445</v>
      </c>
      <c r="E418" s="39" t="s">
        <v>107</v>
      </c>
      <c r="F418" s="41">
        <v>10</v>
      </c>
      <c r="G418" s="2"/>
    </row>
    <row r="419" spans="1:7" ht="12.75" customHeight="1">
      <c r="A419" s="39" t="s">
        <v>36</v>
      </c>
      <c r="B419" s="42" t="s">
        <v>441</v>
      </c>
      <c r="C419" s="39" t="s">
        <v>515</v>
      </c>
      <c r="D419" s="11" t="s">
        <v>445</v>
      </c>
      <c r="E419" s="39" t="s">
        <v>108</v>
      </c>
      <c r="F419" s="41">
        <v>15</v>
      </c>
      <c r="G419" s="2"/>
    </row>
    <row r="420" spans="1:7" ht="12.75" customHeight="1">
      <c r="A420" s="39" t="s">
        <v>36</v>
      </c>
      <c r="B420" s="42" t="s">
        <v>441</v>
      </c>
      <c r="C420" s="42" t="s">
        <v>515</v>
      </c>
      <c r="D420" s="11" t="s">
        <v>445</v>
      </c>
      <c r="E420" s="38" t="s">
        <v>295</v>
      </c>
      <c r="F420" s="38">
        <v>144</v>
      </c>
      <c r="G420" s="2"/>
    </row>
    <row r="421" spans="1:7" ht="12.75" customHeight="1">
      <c r="A421" s="39" t="s">
        <v>36</v>
      </c>
      <c r="B421" s="42" t="s">
        <v>441</v>
      </c>
      <c r="C421" s="42" t="s">
        <v>515</v>
      </c>
      <c r="D421" s="11" t="s">
        <v>445</v>
      </c>
      <c r="E421" s="38" t="s">
        <v>373</v>
      </c>
      <c r="F421" s="38">
        <v>9</v>
      </c>
      <c r="G421" s="2"/>
    </row>
    <row r="422" spans="1:7" ht="12.75" customHeight="1">
      <c r="A422" s="39" t="s">
        <v>36</v>
      </c>
      <c r="B422" s="42" t="s">
        <v>441</v>
      </c>
      <c r="C422" s="45" t="s">
        <v>515</v>
      </c>
      <c r="D422" s="11" t="s">
        <v>445</v>
      </c>
      <c r="E422" s="44" t="s">
        <v>109</v>
      </c>
      <c r="F422" s="52">
        <v>77</v>
      </c>
      <c r="G422" s="2"/>
    </row>
    <row r="423" spans="1:7" ht="12.75" customHeight="1">
      <c r="A423" s="39" t="s">
        <v>36</v>
      </c>
      <c r="B423" s="42" t="s">
        <v>441</v>
      </c>
      <c r="C423" s="45" t="s">
        <v>515</v>
      </c>
      <c r="D423" s="11" t="s">
        <v>445</v>
      </c>
      <c r="E423" s="44" t="s">
        <v>367</v>
      </c>
      <c r="F423" s="52">
        <v>60</v>
      </c>
      <c r="G423" s="2"/>
    </row>
    <row r="424" spans="1:7" ht="12.75" customHeight="1">
      <c r="A424" s="39" t="s">
        <v>36</v>
      </c>
      <c r="B424" s="42" t="s">
        <v>441</v>
      </c>
      <c r="C424" s="39" t="s">
        <v>515</v>
      </c>
      <c r="D424" s="11" t="s">
        <v>445</v>
      </c>
      <c r="E424" s="39" t="s">
        <v>110</v>
      </c>
      <c r="F424" s="52">
        <v>15</v>
      </c>
      <c r="G424" s="2"/>
    </row>
    <row r="425" spans="1:7" ht="12.75" customHeight="1">
      <c r="A425" s="39" t="s">
        <v>36</v>
      </c>
      <c r="B425" s="42" t="s">
        <v>441</v>
      </c>
      <c r="C425" s="39" t="s">
        <v>515</v>
      </c>
      <c r="D425" s="11" t="s">
        <v>445</v>
      </c>
      <c r="E425" s="54" t="s">
        <v>111</v>
      </c>
      <c r="F425" s="41">
        <v>15</v>
      </c>
      <c r="G425" s="2"/>
    </row>
    <row r="426" spans="1:7" ht="12.75" customHeight="1">
      <c r="A426" s="5" t="s">
        <v>441</v>
      </c>
      <c r="B426" s="24" t="s">
        <v>441</v>
      </c>
      <c r="C426" s="24" t="s">
        <v>196</v>
      </c>
      <c r="D426" s="11" t="s">
        <v>448</v>
      </c>
      <c r="E426" s="24" t="s">
        <v>209</v>
      </c>
      <c r="F426" s="6">
        <v>20</v>
      </c>
      <c r="G426" s="2"/>
    </row>
    <row r="427" spans="1:7" ht="12.75" customHeight="1">
      <c r="A427" s="5" t="s">
        <v>441</v>
      </c>
      <c r="B427" s="24" t="s">
        <v>441</v>
      </c>
      <c r="C427" s="24" t="s">
        <v>196</v>
      </c>
      <c r="D427" s="11" t="s">
        <v>448</v>
      </c>
      <c r="E427" s="24" t="s">
        <v>208</v>
      </c>
      <c r="F427" s="6">
        <v>95</v>
      </c>
      <c r="G427" s="2"/>
    </row>
    <row r="428" spans="1:7" ht="12.75" customHeight="1">
      <c r="A428" s="5" t="s">
        <v>441</v>
      </c>
      <c r="B428" s="24" t="s">
        <v>441</v>
      </c>
      <c r="C428" s="24" t="s">
        <v>196</v>
      </c>
      <c r="D428" s="11" t="s">
        <v>448</v>
      </c>
      <c r="E428" s="24" t="s">
        <v>211</v>
      </c>
      <c r="F428" s="6">
        <v>70</v>
      </c>
      <c r="G428" s="2"/>
    </row>
    <row r="429" spans="1:7" ht="12.75" customHeight="1">
      <c r="A429" s="5" t="s">
        <v>441</v>
      </c>
      <c r="B429" s="24" t="s">
        <v>441</v>
      </c>
      <c r="C429" s="24" t="s">
        <v>196</v>
      </c>
      <c r="D429" s="11" t="s">
        <v>448</v>
      </c>
      <c r="E429" s="24" t="s">
        <v>212</v>
      </c>
      <c r="F429" s="6">
        <v>10</v>
      </c>
      <c r="G429" s="2"/>
    </row>
    <row r="430" spans="1:7" ht="12.75" customHeight="1">
      <c r="A430" s="5" t="s">
        <v>441</v>
      </c>
      <c r="B430" s="58" t="s">
        <v>441</v>
      </c>
      <c r="C430" s="58" t="s">
        <v>446</v>
      </c>
      <c r="D430" s="5" t="s">
        <v>452</v>
      </c>
      <c r="E430" s="42" t="s">
        <v>248</v>
      </c>
      <c r="F430" s="53">
        <v>2000</v>
      </c>
      <c r="G430" s="2"/>
    </row>
    <row r="431" spans="1:7" ht="12.75" customHeight="1">
      <c r="A431" s="5" t="s">
        <v>441</v>
      </c>
      <c r="B431" s="5" t="s">
        <v>441</v>
      </c>
      <c r="C431" s="5" t="s">
        <v>446</v>
      </c>
      <c r="D431" s="5" t="s">
        <v>314</v>
      </c>
      <c r="E431" s="14" t="s">
        <v>497</v>
      </c>
      <c r="F431" s="6">
        <v>11.43</v>
      </c>
      <c r="G431" s="2"/>
    </row>
    <row r="432" spans="1:7" ht="12.75" customHeight="1">
      <c r="A432" s="5" t="s">
        <v>441</v>
      </c>
      <c r="B432" s="5" t="s">
        <v>441</v>
      </c>
      <c r="C432" s="5" t="s">
        <v>446</v>
      </c>
      <c r="D432" s="5" t="s">
        <v>324</v>
      </c>
      <c r="E432" s="14" t="s">
        <v>497</v>
      </c>
      <c r="F432" s="6">
        <v>2900</v>
      </c>
      <c r="G432" s="2"/>
    </row>
    <row r="433" spans="1:7" ht="12.75" customHeight="1">
      <c r="A433" s="5" t="s">
        <v>441</v>
      </c>
      <c r="B433" s="5" t="s">
        <v>441</v>
      </c>
      <c r="C433" s="5" t="s">
        <v>446</v>
      </c>
      <c r="D433" s="5" t="s">
        <v>143</v>
      </c>
      <c r="E433" s="14" t="s">
        <v>497</v>
      </c>
      <c r="F433" s="6">
        <v>400.18</v>
      </c>
      <c r="G433" s="2"/>
    </row>
    <row r="434" spans="1:6" ht="12.75" customHeight="1">
      <c r="A434" s="5" t="s">
        <v>441</v>
      </c>
      <c r="B434" s="5" t="s">
        <v>441</v>
      </c>
      <c r="C434" s="5" t="s">
        <v>446</v>
      </c>
      <c r="D434" s="5" t="s">
        <v>442</v>
      </c>
      <c r="E434" s="5" t="s">
        <v>286</v>
      </c>
      <c r="F434" s="5">
        <v>750</v>
      </c>
    </row>
    <row r="435" spans="1:10" s="1" customFormat="1" ht="12.75" customHeight="1">
      <c r="A435" s="39" t="s">
        <v>36</v>
      </c>
      <c r="B435" s="42" t="s">
        <v>441</v>
      </c>
      <c r="C435" s="45" t="s">
        <v>446</v>
      </c>
      <c r="D435" s="11" t="s">
        <v>445</v>
      </c>
      <c r="E435" s="39" t="s">
        <v>112</v>
      </c>
      <c r="F435" s="59">
        <v>3000</v>
      </c>
      <c r="H435" s="5"/>
      <c r="I435" s="6"/>
      <c r="J435" s="5"/>
    </row>
    <row r="436" spans="1:10" s="1" customFormat="1" ht="12.75" customHeight="1">
      <c r="A436" s="5" t="s">
        <v>441</v>
      </c>
      <c r="B436" s="5" t="s">
        <v>441</v>
      </c>
      <c r="C436" s="6" t="s">
        <v>440</v>
      </c>
      <c r="D436" s="5" t="s">
        <v>467</v>
      </c>
      <c r="E436" s="5" t="s">
        <v>484</v>
      </c>
      <c r="F436" s="6">
        <v>150</v>
      </c>
      <c r="G436" s="2"/>
      <c r="H436" s="5"/>
      <c r="I436" s="6"/>
      <c r="J436" s="5"/>
    </row>
    <row r="437" spans="1:10" s="1" customFormat="1" ht="12.75" customHeight="1">
      <c r="A437" s="5" t="s">
        <v>441</v>
      </c>
      <c r="B437" s="5" t="s">
        <v>441</v>
      </c>
      <c r="C437" s="6" t="s">
        <v>440</v>
      </c>
      <c r="D437" s="5" t="s">
        <v>447</v>
      </c>
      <c r="E437" s="5" t="s">
        <v>15</v>
      </c>
      <c r="F437" s="6">
        <v>100</v>
      </c>
      <c r="G437" s="2"/>
      <c r="H437" s="5"/>
      <c r="I437" s="6"/>
      <c r="J437" s="5"/>
    </row>
    <row r="438" spans="1:10" s="1" customFormat="1" ht="12.75" customHeight="1">
      <c r="A438" s="5" t="s">
        <v>441</v>
      </c>
      <c r="B438" s="5" t="s">
        <v>441</v>
      </c>
      <c r="C438" s="6" t="s">
        <v>440</v>
      </c>
      <c r="D438" s="5" t="s">
        <v>467</v>
      </c>
      <c r="E438" s="5" t="s">
        <v>385</v>
      </c>
      <c r="F438" s="6">
        <v>100</v>
      </c>
      <c r="G438" s="2"/>
      <c r="H438" s="5"/>
      <c r="I438" s="6"/>
      <c r="J438" s="5"/>
    </row>
    <row r="439" spans="1:7" ht="12.75">
      <c r="A439" s="5" t="s">
        <v>441</v>
      </c>
      <c r="B439" s="24" t="s">
        <v>441</v>
      </c>
      <c r="C439" s="6" t="s">
        <v>440</v>
      </c>
      <c r="D439" s="24" t="s">
        <v>466</v>
      </c>
      <c r="E439" s="24" t="s">
        <v>503</v>
      </c>
      <c r="F439" s="13">
        <v>90</v>
      </c>
      <c r="G439" s="2"/>
    </row>
    <row r="440" spans="1:7" ht="12.75">
      <c r="A440" s="5" t="s">
        <v>441</v>
      </c>
      <c r="B440" s="5" t="s">
        <v>441</v>
      </c>
      <c r="C440" s="6" t="s">
        <v>440</v>
      </c>
      <c r="D440" s="5" t="s">
        <v>467</v>
      </c>
      <c r="E440" s="5" t="s">
        <v>327</v>
      </c>
      <c r="F440" s="6">
        <v>44.5</v>
      </c>
      <c r="G440" s="2"/>
    </row>
    <row r="441" spans="1:6" ht="12.75">
      <c r="A441" s="5" t="s">
        <v>441</v>
      </c>
      <c r="B441" s="5" t="s">
        <v>441</v>
      </c>
      <c r="C441" s="6" t="s">
        <v>440</v>
      </c>
      <c r="D441" s="5" t="s">
        <v>467</v>
      </c>
      <c r="E441" s="5" t="s">
        <v>390</v>
      </c>
      <c r="F441" s="6">
        <v>35.9</v>
      </c>
    </row>
    <row r="442" spans="1:6" ht="12.75">
      <c r="A442" s="5" t="s">
        <v>441</v>
      </c>
      <c r="B442" s="5" t="s">
        <v>441</v>
      </c>
      <c r="C442" s="6" t="s">
        <v>440</v>
      </c>
      <c r="D442" s="5" t="s">
        <v>467</v>
      </c>
      <c r="E442" s="5" t="s">
        <v>391</v>
      </c>
      <c r="F442" s="6">
        <v>3</v>
      </c>
    </row>
    <row r="443" spans="1:6" ht="12.75">
      <c r="A443" s="5" t="s">
        <v>441</v>
      </c>
      <c r="B443" s="5" t="s">
        <v>441</v>
      </c>
      <c r="C443" s="6" t="s">
        <v>440</v>
      </c>
      <c r="D443" s="5" t="s">
        <v>344</v>
      </c>
      <c r="E443" s="5" t="s">
        <v>531</v>
      </c>
      <c r="F443" s="12">
        <v>150</v>
      </c>
    </row>
    <row r="444" spans="1:6" ht="12.75">
      <c r="A444" s="45" t="s">
        <v>36</v>
      </c>
      <c r="B444" s="45" t="s">
        <v>441</v>
      </c>
      <c r="C444" s="6" t="s">
        <v>440</v>
      </c>
      <c r="D444" s="11" t="s">
        <v>445</v>
      </c>
      <c r="E444" s="44" t="s">
        <v>115</v>
      </c>
      <c r="F444" s="52">
        <v>1547</v>
      </c>
    </row>
    <row r="445" spans="1:6" ht="12.75">
      <c r="A445" s="45" t="s">
        <v>36</v>
      </c>
      <c r="B445" s="45" t="s">
        <v>441</v>
      </c>
      <c r="C445" s="6" t="s">
        <v>440</v>
      </c>
      <c r="D445" s="11" t="s">
        <v>445</v>
      </c>
      <c r="E445" s="44" t="s">
        <v>116</v>
      </c>
      <c r="F445" s="52">
        <v>41</v>
      </c>
    </row>
    <row r="446" spans="1:6" ht="12.75">
      <c r="A446" s="45" t="s">
        <v>36</v>
      </c>
      <c r="B446" s="45" t="s">
        <v>441</v>
      </c>
      <c r="C446" s="6" t="s">
        <v>440</v>
      </c>
      <c r="D446" s="11" t="s">
        <v>445</v>
      </c>
      <c r="E446" s="44" t="s">
        <v>117</v>
      </c>
      <c r="F446" s="52">
        <v>8</v>
      </c>
    </row>
    <row r="447" spans="1:6" ht="12.75">
      <c r="A447" s="45" t="s">
        <v>36</v>
      </c>
      <c r="B447" s="45" t="s">
        <v>441</v>
      </c>
      <c r="C447" s="6" t="s">
        <v>440</v>
      </c>
      <c r="D447" s="11" t="s">
        <v>445</v>
      </c>
      <c r="E447" s="44" t="s">
        <v>118</v>
      </c>
      <c r="F447" s="52">
        <v>6</v>
      </c>
    </row>
    <row r="448" spans="1:6" ht="12.75">
      <c r="A448" s="45" t="s">
        <v>36</v>
      </c>
      <c r="B448" s="45" t="s">
        <v>441</v>
      </c>
      <c r="C448" s="6" t="s">
        <v>440</v>
      </c>
      <c r="D448" s="11" t="s">
        <v>445</v>
      </c>
      <c r="E448" s="44" t="s">
        <v>119</v>
      </c>
      <c r="F448" s="52">
        <v>2</v>
      </c>
    </row>
    <row r="449" spans="1:6" ht="12.75">
      <c r="A449" s="45" t="s">
        <v>36</v>
      </c>
      <c r="B449" s="45" t="s">
        <v>441</v>
      </c>
      <c r="C449" s="6" t="s">
        <v>440</v>
      </c>
      <c r="D449" s="11" t="s">
        <v>445</v>
      </c>
      <c r="E449" s="44" t="s">
        <v>310</v>
      </c>
      <c r="F449" s="52">
        <v>1000</v>
      </c>
    </row>
    <row r="450" spans="1:6" ht="12.75">
      <c r="A450" s="45" t="s">
        <v>36</v>
      </c>
      <c r="B450" s="40" t="s">
        <v>441</v>
      </c>
      <c r="C450" s="6" t="s">
        <v>440</v>
      </c>
      <c r="D450" s="11" t="s">
        <v>445</v>
      </c>
      <c r="E450" s="40" t="s">
        <v>121</v>
      </c>
      <c r="F450" s="41">
        <f>300+20</f>
        <v>320</v>
      </c>
    </row>
    <row r="451" spans="1:6" ht="12.75">
      <c r="A451" s="45" t="s">
        <v>36</v>
      </c>
      <c r="B451" s="45" t="s">
        <v>441</v>
      </c>
      <c r="C451" s="6" t="s">
        <v>440</v>
      </c>
      <c r="D451" s="11" t="s">
        <v>445</v>
      </c>
      <c r="E451" s="44" t="s">
        <v>123</v>
      </c>
      <c r="F451" s="52">
        <v>6</v>
      </c>
    </row>
    <row r="452" spans="1:6" ht="12.75" customHeight="1">
      <c r="A452" s="39" t="s">
        <v>36</v>
      </c>
      <c r="B452" s="39" t="s">
        <v>33</v>
      </c>
      <c r="C452" s="6" t="s">
        <v>440</v>
      </c>
      <c r="D452" s="11" t="s">
        <v>445</v>
      </c>
      <c r="E452" s="44" t="s">
        <v>136</v>
      </c>
      <c r="F452" s="52">
        <v>171</v>
      </c>
    </row>
    <row r="453" spans="1:6" ht="12.75">
      <c r="A453" s="45" t="s">
        <v>36</v>
      </c>
      <c r="B453" s="45" t="s">
        <v>441</v>
      </c>
      <c r="C453" s="6" t="s">
        <v>440</v>
      </c>
      <c r="D453" s="11" t="s">
        <v>445</v>
      </c>
      <c r="E453" s="44" t="s">
        <v>412</v>
      </c>
      <c r="F453" s="52">
        <v>3</v>
      </c>
    </row>
    <row r="454" spans="1:6" ht="12.75">
      <c r="A454" s="45" t="s">
        <v>36</v>
      </c>
      <c r="B454" s="45" t="s">
        <v>441</v>
      </c>
      <c r="C454" s="6" t="s">
        <v>440</v>
      </c>
      <c r="D454" s="11" t="s">
        <v>445</v>
      </c>
      <c r="E454" s="44" t="s">
        <v>522</v>
      </c>
      <c r="F454" s="52">
        <v>23</v>
      </c>
    </row>
    <row r="455" spans="1:6" ht="12.75">
      <c r="A455" s="39" t="s">
        <v>36</v>
      </c>
      <c r="B455" s="42" t="s">
        <v>441</v>
      </c>
      <c r="C455" s="6" t="s">
        <v>440</v>
      </c>
      <c r="D455" s="11" t="s">
        <v>445</v>
      </c>
      <c r="E455" s="39" t="s">
        <v>106</v>
      </c>
      <c r="F455" s="41">
        <v>6</v>
      </c>
    </row>
    <row r="456" spans="1:6" ht="12.75">
      <c r="A456" s="45" t="s">
        <v>36</v>
      </c>
      <c r="B456" s="45" t="s">
        <v>441</v>
      </c>
      <c r="C456" s="6" t="s">
        <v>440</v>
      </c>
      <c r="D456" s="11" t="s">
        <v>445</v>
      </c>
      <c r="E456" s="39" t="s">
        <v>124</v>
      </c>
      <c r="F456" s="41">
        <v>159</v>
      </c>
    </row>
    <row r="457" spans="1:6" ht="12.75">
      <c r="A457" s="45" t="s">
        <v>36</v>
      </c>
      <c r="B457" s="45" t="s">
        <v>441</v>
      </c>
      <c r="C457" s="6" t="s">
        <v>440</v>
      </c>
      <c r="D457" s="11" t="s">
        <v>445</v>
      </c>
      <c r="E457" s="44" t="s">
        <v>418</v>
      </c>
      <c r="F457" s="52">
        <v>212</v>
      </c>
    </row>
    <row r="458" spans="1:6" ht="12.75">
      <c r="A458" s="45" t="s">
        <v>36</v>
      </c>
      <c r="B458" s="45" t="s">
        <v>441</v>
      </c>
      <c r="C458" s="6" t="s">
        <v>440</v>
      </c>
      <c r="D458" s="11" t="s">
        <v>445</v>
      </c>
      <c r="E458" s="44" t="s">
        <v>125</v>
      </c>
      <c r="F458" s="52">
        <v>98</v>
      </c>
    </row>
    <row r="459" spans="2:6" ht="12.75">
      <c r="B459" s="2" t="s">
        <v>409</v>
      </c>
      <c r="C459" s="24"/>
      <c r="D459" s="11"/>
      <c r="E459" s="24"/>
      <c r="F459" s="2">
        <f>SUM(F370:F458)</f>
        <v>18926.010000000002</v>
      </c>
    </row>
    <row r="460" spans="3:7" ht="12.75">
      <c r="C460" s="24"/>
      <c r="D460" s="11"/>
      <c r="E460" s="24"/>
      <c r="G460" s="2"/>
    </row>
    <row r="461" spans="2:6" ht="12.75">
      <c r="B461" s="1" t="s">
        <v>453</v>
      </c>
      <c r="D461" s="11"/>
      <c r="E461" s="11"/>
      <c r="F461" s="2">
        <f>F459+F367+F204</f>
        <v>77910.28600000001</v>
      </c>
    </row>
    <row r="462" spans="2:6" ht="12.75">
      <c r="B462" s="11"/>
      <c r="D462" s="11"/>
      <c r="E462" s="38"/>
      <c r="F462" s="2"/>
    </row>
    <row r="463" spans="2:5" ht="12.75">
      <c r="B463" s="11"/>
      <c r="C463" s="11"/>
      <c r="D463" s="11"/>
      <c r="E463" s="38"/>
    </row>
    <row r="464" spans="2:6" ht="12.75">
      <c r="B464" s="11"/>
      <c r="D464" s="11"/>
      <c r="E464" s="11"/>
      <c r="F464" s="2"/>
    </row>
    <row r="465" spans="2:5" ht="12.75">
      <c r="B465" s="11"/>
      <c r="D465" s="11"/>
      <c r="E465" s="11"/>
    </row>
    <row r="466" ht="12.75" customHeight="1"/>
    <row r="469" ht="12.75">
      <c r="G469" s="2"/>
    </row>
    <row r="470" spans="4:6" ht="12.75">
      <c r="D470" s="7"/>
      <c r="F470" s="13"/>
    </row>
    <row r="471" ht="12.75">
      <c r="D471" s="7"/>
    </row>
    <row r="474" ht="12.75">
      <c r="F474" s="2"/>
    </row>
  </sheetData>
  <mergeCells count="1">
    <mergeCell ref="B1:E1"/>
  </mergeCells>
  <printOptions gridLines="1"/>
  <pageMargins left="0.2" right="0.2" top="0.31" bottom="0.21" header="0.31" footer="0.21"/>
  <pageSetup horizontalDpi="300" verticalDpi="300" orientation="landscape" scale="75" r:id="rId1"/>
  <headerFooter alignWithMargins="0">
    <oddHeader>&amp;RAttachment 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Computer Facility</dc:creator>
  <cp:keywords/>
  <dc:description/>
  <cp:lastModifiedBy>John Buettner</cp:lastModifiedBy>
  <cp:lastPrinted>2007-04-23T19:52:36Z</cp:lastPrinted>
  <dcterms:created xsi:type="dcterms:W3CDTF">1998-01-21T19:44:23Z</dcterms:created>
  <dcterms:modified xsi:type="dcterms:W3CDTF">2008-01-08T16:42:07Z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250647788</vt:i4>
  </property>
  <property fmtid="{D5CDD505-2E9C-101B-9397-08002B2CF9AE}" pid="3" name="_EmailSubject">
    <vt:lpwstr>Effectiveness &amp; Efficiency Legislative Report</vt:lpwstr>
  </property>
  <property fmtid="{D5CDD505-2E9C-101B-9397-08002B2CF9AE}" pid="4" name="_AuthorEmail">
    <vt:lpwstr>jbryce@umsa.ums.edu</vt:lpwstr>
  </property>
  <property fmtid="{D5CDD505-2E9C-101B-9397-08002B2CF9AE}" pid="5" name="_AuthorEmailDisplayName">
    <vt:lpwstr>Joseph Bryce</vt:lpwstr>
  </property>
  <property fmtid="{D5CDD505-2E9C-101B-9397-08002B2CF9AE}" pid="6" name="_ReviewingToolsShownOnce">
    <vt:lpwstr/>
  </property>
</Properties>
</file>